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345" windowHeight="12015" tabRatio="710" firstSheet="2" activeTab="8"/>
  </bookViews>
  <sheets>
    <sheet name="考核利润表" sheetId="2" r:id="rId1"/>
    <sheet name="考核费用表" sheetId="5" r:id="rId2"/>
    <sheet name="分部表-利润" sheetId="3" r:id="rId3"/>
    <sheet name="分部表-费用" sheetId="4" r:id="rId4"/>
    <sheet name="用友-利润" sheetId="8" r:id="rId5"/>
    <sheet name="用友-费用" sheetId="11" r:id="rId6"/>
    <sheet name="调整项备查" sheetId="9" r:id="rId7"/>
    <sheet name="资金" sheetId="10" r:id="rId8"/>
    <sheet name="人数" sheetId="6" r:id="rId9"/>
    <sheet name="Sheet1" sheetId="12" r:id="rId10"/>
  </sheets>
  <externalReferences>
    <externalReference r:id="rId11"/>
    <externalReference r:id="rId12"/>
    <externalReference r:id="rId13"/>
    <externalReference r:id="rId14"/>
  </externalReferences>
  <definedNames>
    <definedName name="_xlnm._FilterDatabase" localSheetId="6" hidden="1">调整项备查!$A$5:$L$243</definedName>
    <definedName name="_xlnm._FilterDatabase" localSheetId="9" hidden="1">Sheet1!$A$2:$K$489</definedName>
  </definedNames>
  <calcPr calcId="144525"/>
</workbook>
</file>

<file path=xl/sharedStrings.xml><?xml version="1.0" encoding="utf-8"?>
<sst xmlns="http://schemas.openxmlformats.org/spreadsheetml/2006/main" count="7171" uniqueCount="1131">
  <si>
    <t>报表数据</t>
  </si>
  <si>
    <t>项目</t>
  </si>
  <si>
    <t>合计</t>
  </si>
  <si>
    <t>其他</t>
  </si>
  <si>
    <t>财富证券总部</t>
  </si>
  <si>
    <t>基金服务部</t>
  </si>
  <si>
    <t>经纪业务</t>
  </si>
  <si>
    <t>资管条线</t>
  </si>
  <si>
    <t>权益配置部</t>
  </si>
  <si>
    <t>固收配置部</t>
  </si>
  <si>
    <t>资产管理部</t>
  </si>
  <si>
    <t>固收条线</t>
  </si>
  <si>
    <t>固定收益部</t>
  </si>
  <si>
    <t>投资顾问业务部</t>
  </si>
  <si>
    <t>权益自营条线</t>
  </si>
  <si>
    <t>证券投资部</t>
  </si>
  <si>
    <t>做市业务部</t>
  </si>
  <si>
    <t>深圳管理总部</t>
  </si>
  <si>
    <t>投行条线</t>
  </si>
  <si>
    <t>债券融资部</t>
  </si>
  <si>
    <t>股权融资部</t>
  </si>
  <si>
    <t>财务顾问部</t>
  </si>
  <si>
    <t>北京投行部</t>
  </si>
  <si>
    <t>资本市场部</t>
  </si>
  <si>
    <t>投资银行管理部</t>
  </si>
  <si>
    <t>一、营业总收入</t>
  </si>
  <si>
    <t xml:space="preserve">      利息净收入</t>
  </si>
  <si>
    <t xml:space="preserve">   其中：利息收入</t>
  </si>
  <si>
    <t xml:space="preserve">         利息支出</t>
  </si>
  <si>
    <t xml:space="preserve">   手续费及佣金净收入</t>
  </si>
  <si>
    <t xml:space="preserve">   其中：经纪业务手续费净收入</t>
  </si>
  <si>
    <t xml:space="preserve">        投资银行业务手续费净收入</t>
  </si>
  <si>
    <t xml:space="preserve">        资产管理业务手续费净收入</t>
  </si>
  <si>
    <t xml:space="preserve">      投资收益（损失以“-”号填列）</t>
  </si>
  <si>
    <t xml:space="preserve">   其中：对联营企业和合营企业的投资收益</t>
  </si>
  <si>
    <t>以摊余成本计量的金融资产终止确认产生的收益（损失以“-”号填列）</t>
  </si>
  <si>
    <t xml:space="preserve">        净敞口套期收益（损失以“-”号填列）</t>
  </si>
  <si>
    <t xml:space="preserve">      其他收益</t>
  </si>
  <si>
    <t xml:space="preserve">        公允价值变动收益（损失以“-”号填列）</t>
  </si>
  <si>
    <t xml:space="preserve">        汇兑收益（损失以“-”号填列）</t>
  </si>
  <si>
    <t xml:space="preserve">    其他业务收入</t>
  </si>
  <si>
    <t xml:space="preserve">        资产处置收益（损失以“-”号填列）</t>
  </si>
  <si>
    <t>二、营业总支出</t>
  </si>
  <si>
    <t xml:space="preserve">    税金及附加</t>
  </si>
  <si>
    <t xml:space="preserve">    业务及管理费</t>
  </si>
  <si>
    <t xml:space="preserve">    信用减值损失</t>
  </si>
  <si>
    <t xml:space="preserve">    其他资产减值损失</t>
  </si>
  <si>
    <t xml:space="preserve">    其他业务成本</t>
  </si>
  <si>
    <t>三、营业利润（亏损以“-”号填列）</t>
  </si>
  <si>
    <t xml:space="preserve">    加：营业外收入</t>
  </si>
  <si>
    <t xml:space="preserve">    减：营业外支出</t>
  </si>
  <si>
    <t>四、利润总额（亏损总额以“-”号填列）</t>
  </si>
  <si>
    <t xml:space="preserve">    减：所得税费用</t>
  </si>
  <si>
    <t>五、净利润（净亏损以“-”号填列）</t>
  </si>
  <si>
    <t>六、其他综合收益的税后净额</t>
  </si>
  <si>
    <t>七、综合收益总额</t>
  </si>
  <si>
    <t>验证</t>
  </si>
  <si>
    <t>考核调整</t>
  </si>
  <si>
    <t>投顾业务部</t>
  </si>
  <si>
    <t>营业收入</t>
  </si>
  <si>
    <t>利息净收入</t>
  </si>
  <si>
    <t>其中：利息收入</t>
  </si>
  <si>
    <t>利息支出</t>
  </si>
  <si>
    <t>手续费及佣金收入</t>
  </si>
  <si>
    <t>其中：证券经纪业务净收入</t>
  </si>
  <si>
    <t>投资银行业务净收入</t>
  </si>
  <si>
    <t>资产管理业务净收入</t>
  </si>
  <si>
    <t>投资收益</t>
  </si>
  <si>
    <t>外部投资收益</t>
  </si>
  <si>
    <t>净敞口套期收益（损失以“-”号填列）</t>
  </si>
  <si>
    <t>其他收益</t>
  </si>
  <si>
    <t>公允价值变动</t>
  </si>
  <si>
    <t>汇兑损益</t>
  </si>
  <si>
    <t>其他业务收入</t>
  </si>
  <si>
    <t>资产处置收益</t>
  </si>
  <si>
    <t>营业支出</t>
  </si>
  <si>
    <t>税金及附加</t>
  </si>
  <si>
    <t>业务及管理费</t>
  </si>
  <si>
    <t>信用减值损失</t>
  </si>
  <si>
    <t>其他资产减值损失</t>
  </si>
  <si>
    <t>其它业务成本</t>
  </si>
  <si>
    <t>营业利润</t>
  </si>
  <si>
    <t>加：营业外收入</t>
  </si>
  <si>
    <t>减：营业外支出</t>
  </si>
  <si>
    <t>利润总额</t>
  </si>
  <si>
    <t>减：所得税费用</t>
  </si>
  <si>
    <t>净利润</t>
  </si>
  <si>
    <t>综合收益</t>
  </si>
  <si>
    <t>综合收益总额</t>
  </si>
  <si>
    <t>考核调整后</t>
  </si>
  <si>
    <r>
      <rPr>
        <sz val="9"/>
        <color theme="1"/>
        <rFont val="微软雅黑"/>
        <charset val="134"/>
      </rPr>
      <t>资金成本</t>
    </r>
  </si>
  <si>
    <r>
      <rPr>
        <sz val="9"/>
        <color theme="1"/>
        <rFont val="微软雅黑"/>
        <charset val="134"/>
      </rPr>
      <t>部门考核利润</t>
    </r>
  </si>
  <si>
    <t>注意事项：</t>
  </si>
  <si>
    <t>1.综合收益和公允价值变动损益的反算及各部门不同收入类型在其他项调整</t>
  </si>
  <si>
    <t>考核调整后（万元）</t>
  </si>
  <si>
    <t>人数</t>
  </si>
  <si>
    <t>人均收入</t>
  </si>
  <si>
    <t>人均利润</t>
  </si>
  <si>
    <t>一、报表数据</t>
  </si>
  <si>
    <t>分类</t>
  </si>
  <si>
    <t>科目名称</t>
  </si>
  <si>
    <t>业务费用</t>
  </si>
  <si>
    <t>业务提成</t>
  </si>
  <si>
    <t>业务推广费</t>
  </si>
  <si>
    <t>业务咨询费</t>
  </si>
  <si>
    <t>营销活动费</t>
  </si>
  <si>
    <t>业务宣传费</t>
  </si>
  <si>
    <t>投资者保护基金</t>
  </si>
  <si>
    <t>交易所会员年费</t>
  </si>
  <si>
    <t>销售招商佣金</t>
  </si>
  <si>
    <t>物业管理费（业务）</t>
  </si>
  <si>
    <t>返租门面租金</t>
  </si>
  <si>
    <t>营运加盟费</t>
  </si>
  <si>
    <t>业务费用-办公费</t>
  </si>
  <si>
    <t>业务费用-水电费</t>
  </si>
  <si>
    <t>商品费用</t>
  </si>
  <si>
    <t>销售折让</t>
  </si>
  <si>
    <t>产品维修费</t>
  </si>
  <si>
    <t>产品设计费</t>
  </si>
  <si>
    <t>托管费</t>
  </si>
  <si>
    <t>委托管理费</t>
  </si>
  <si>
    <t>其他业务费用</t>
  </si>
  <si>
    <t>小计</t>
  </si>
  <si>
    <t>人工费用</t>
  </si>
  <si>
    <t>固定工资</t>
  </si>
  <si>
    <t>绩效奖金</t>
  </si>
  <si>
    <t>津补贴</t>
  </si>
  <si>
    <t>福利费</t>
  </si>
  <si>
    <t>编外人员薪酬</t>
  </si>
  <si>
    <t>职工教育经费</t>
  </si>
  <si>
    <t>社会保险费</t>
  </si>
  <si>
    <t>住房公积金</t>
  </si>
  <si>
    <t>企业年金</t>
  </si>
  <si>
    <t>商业保险</t>
  </si>
  <si>
    <t>工会经费</t>
  </si>
  <si>
    <t>辞退福利</t>
  </si>
  <si>
    <t>其他人工费用</t>
  </si>
  <si>
    <t>经营费用</t>
  </si>
  <si>
    <t>差旅费</t>
  </si>
  <si>
    <t>公务交通费</t>
  </si>
  <si>
    <t>业务招待费</t>
  </si>
  <si>
    <t>办公费用</t>
  </si>
  <si>
    <t>上交管理费</t>
  </si>
  <si>
    <t>会费</t>
  </si>
  <si>
    <t>车辆使用费</t>
  </si>
  <si>
    <t>人事招聘费</t>
  </si>
  <si>
    <t>印刷费</t>
  </si>
  <si>
    <t>广告宣传费</t>
  </si>
  <si>
    <t>会议费</t>
  </si>
  <si>
    <t>邮电通讯费</t>
  </si>
  <si>
    <t>咨询费</t>
  </si>
  <si>
    <t>法律顾问费</t>
  </si>
  <si>
    <t>诉讼费</t>
  </si>
  <si>
    <t>董事会经费</t>
  </si>
  <si>
    <t>报刊书籍费</t>
  </si>
  <si>
    <t>教育培训费</t>
  </si>
  <si>
    <t>劳动保护费</t>
  </si>
  <si>
    <t>洗涤费</t>
  </si>
  <si>
    <t>信息披露费</t>
  </si>
  <si>
    <t>其他经营费用</t>
  </si>
  <si>
    <t>固定费用</t>
  </si>
  <si>
    <t>审计评估费</t>
  </si>
  <si>
    <t>能源燃料费</t>
  </si>
  <si>
    <t>租赁费</t>
  </si>
  <si>
    <t>物业管理费（固定）</t>
  </si>
  <si>
    <t>安全保卫费</t>
  </si>
  <si>
    <t>修理费</t>
  </si>
  <si>
    <t>软件使用费</t>
  </si>
  <si>
    <t>网络信息费</t>
  </si>
  <si>
    <t>电子设备运转费</t>
  </si>
  <si>
    <t>财产保险费</t>
  </si>
  <si>
    <t>折旧费</t>
  </si>
  <si>
    <t>无形资产摊销</t>
  </si>
  <si>
    <t>长期待摊费用摊销</t>
  </si>
  <si>
    <t>其他固定费用</t>
  </si>
  <si>
    <t>专项费用</t>
  </si>
  <si>
    <t>外事费</t>
  </si>
  <si>
    <t>不可预见费用</t>
  </si>
  <si>
    <t>党组织工作经费</t>
  </si>
  <si>
    <t>开办费</t>
  </si>
  <si>
    <t>二、考核调整</t>
  </si>
  <si>
    <t>物业管理费</t>
  </si>
  <si>
    <t>三、考核调整后数据</t>
  </si>
  <si>
    <t>三、考核调整后数据（万元）</t>
  </si>
  <si>
    <t>财富合并</t>
  </si>
  <si>
    <t>母公司合并</t>
  </si>
  <si>
    <t>德盛</t>
  </si>
  <si>
    <t>惠和投资</t>
  </si>
  <si>
    <t>惠和基金</t>
  </si>
  <si>
    <t>产品</t>
  </si>
  <si>
    <t>合并抵消</t>
  </si>
  <si>
    <t>结算管理部</t>
  </si>
  <si>
    <t>总部交易</t>
  </si>
  <si>
    <t>母公司抵消</t>
  </si>
  <si>
    <t>资产托管部</t>
  </si>
  <si>
    <t>自营业务</t>
  </si>
  <si>
    <t>投行业务</t>
  </si>
  <si>
    <t>资管业务</t>
  </si>
  <si>
    <t>经纪业务管理部</t>
  </si>
  <si>
    <t>财富管理部</t>
  </si>
  <si>
    <t>运营管理部</t>
  </si>
  <si>
    <t>呼叫中心</t>
  </si>
  <si>
    <t>网络金融部</t>
  </si>
  <si>
    <t>广东分公司</t>
  </si>
  <si>
    <t>浙江分公司</t>
  </si>
  <si>
    <t>天津分公司</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</si>
  <si>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</si>
  <si>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</si>
  <si>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</si>
  <si>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</si>
  <si>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</si>
  <si>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</si>
  <si>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</si>
  <si>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</si>
  <si>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</si>
  <si>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</si>
  <si>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</si>
  <si>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</si>
  <si>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</si>
  <si>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</si>
  <si>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</si>
  <si>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</si>
  <si>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</si>
  <si>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</si>
  <si>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</si>
  <si>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</si>
  <si>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</si>
  <si>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</si>
  <si>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</si>
  <si>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</si>
  <si>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</si>
  <si>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</si>
  <si>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</si>
  <si>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</si>
  <si>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</si>
  <si>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</si>
  <si>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</si>
  <si>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</si>
  <si>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</si>
  <si>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</si>
  <si>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</si>
  <si>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</si>
  <si>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</si>
  <si>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</si>
  <si>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</si>
  <si>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</si>
  <si>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</si>
  <si>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</si>
  <si>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</si>
  <si>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</si>
  <si>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</si>
  <si>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</si>
  <si>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</si>
  <si>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</si>
  <si>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</si>
  <si>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</si>
  <si>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</si>
  <si>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</si>
  <si>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</si>
  <si>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</si>
  <si>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</si>
  <si>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</si>
  <si>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</si>
  <si>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</si>
  <si>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</si>
  <si>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</si>
  <si>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深圳香林路营业部</t>
  </si>
  <si>
    <t>嘉兴营业部</t>
  </si>
  <si>
    <t>东莞营业部</t>
  </si>
  <si>
    <t>台州三门营业部</t>
  </si>
  <si>
    <t>杭州西湖国贸中心营业部</t>
  </si>
  <si>
    <t>浙江长兴营业部</t>
  </si>
  <si>
    <t>温州苍南营业部</t>
  </si>
  <si>
    <t>天津武清营业部</t>
  </si>
  <si>
    <t>深圳嘉宾路营业部</t>
  </si>
  <si>
    <t>福建莆田营业部</t>
  </si>
  <si>
    <t>广东揭阳黄岐山大道营业部</t>
  </si>
  <si>
    <t>北京朝阳区营业部</t>
  </si>
  <si>
    <t>深圳南山海德三道营业部</t>
  </si>
  <si>
    <t>深圳福田泰然九路营业部</t>
  </si>
  <si>
    <t>大连黄河路营业部</t>
  </si>
  <si>
    <t>邵阳新宁解放路营业部</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</si>
  <si>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</si>
  <si>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</si>
  <si>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</si>
  <si>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</si>
  <si>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</si>
  <si>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</si>
  <si>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</si>
  <si>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（一）不能重分类进损益的其他综合收益</t>
  </si>
  <si>
    <t xml:space="preserve">            1．重新计量设定受益计划变动额</t>
  </si>
  <si>
    <t xml:space="preserve">            2．权益法下不能转损益的其他综合收益</t>
  </si>
  <si>
    <t xml:space="preserve">            3．其他权益工具投资公允价值变动</t>
  </si>
  <si>
    <t xml:space="preserve">            4．企业自身信用风险公允价值变动</t>
  </si>
  <si>
    <t xml:space="preserve">   （二）将重分类进损益的其他综合收益</t>
  </si>
  <si>
    <t xml:space="preserve">            1．权益法下可转损益的其他综合收益</t>
  </si>
  <si>
    <t xml:space="preserve">            2．其他债权投资公允价值变动</t>
  </si>
  <si>
    <t xml:space="preserve">            3．金融资产重分类计入其他综合收益的金额</t>
  </si>
  <si>
    <t xml:space="preserve">            4．其他债权投资信用损失准备</t>
  </si>
  <si>
    <t xml:space="preserve">            5．现金流量套期储备</t>
  </si>
  <si>
    <t xml:space="preserve">            6．外币财务报表折算差额</t>
  </si>
  <si>
    <t xml:space="preserve">   归属于少数股东的其他综合收益的税后净额</t>
  </si>
  <si>
    <t xml:space="preserve">    归属于母公司所有者的综合收益总额</t>
  </si>
  <si>
    <t xml:space="preserve">    归属于少数股东的综合收益总额</t>
  </si>
  <si>
    <t>深圳福华营业部</t>
  </si>
  <si>
    <r>
      <rPr>
        <sz val="10"/>
        <rFont val="Noto Sans Mono CJK JP Regular"/>
        <charset val="134"/>
      </rPr>
      <t xml:space="preserve">      </t>
    </r>
    <r>
      <rPr>
        <sz val="10"/>
        <rFont val="宋体"/>
        <charset val="134"/>
      </rPr>
      <t>利息净收入</t>
    </r>
  </si>
  <si>
    <r>
      <rPr>
        <sz val="10"/>
        <rFont val="宋体"/>
        <charset val="134"/>
      </rPr>
      <t xml:space="preserve">        资产管理业务手续费净收入</t>
    </r>
  </si>
  <si>
    <r>
      <rPr>
        <sz val="10"/>
        <rFont val="Times New Roman"/>
        <charset val="134"/>
      </rPr>
      <t xml:space="preserve">      </t>
    </r>
    <r>
      <rPr>
        <sz val="10"/>
        <rFont val="宋体"/>
        <charset val="134"/>
      </rPr>
      <t>投资收益（损失以</t>
    </r>
    <r>
      <rPr>
        <sz val="10"/>
        <rFont val="Times New Roman"/>
        <charset val="134"/>
      </rPr>
      <t>“-”</t>
    </r>
    <r>
      <rPr>
        <sz val="10"/>
        <rFont val="宋体"/>
        <charset val="134"/>
      </rPr>
      <t>号填列）</t>
    </r>
  </si>
  <si>
    <r>
      <rPr>
        <sz val="10"/>
        <rFont val="宋体"/>
        <charset val="134"/>
      </rPr>
      <t>以摊余成本计量的金融资产终止确认产生的收益（损失以</t>
    </r>
    <r>
      <rPr>
        <sz val="10"/>
        <rFont val="Times New Roman"/>
        <charset val="134"/>
      </rPr>
      <t>“-”</t>
    </r>
    <r>
      <rPr>
        <sz val="10"/>
        <rFont val="宋体"/>
        <charset val="134"/>
      </rPr>
      <t>号填列）</t>
    </r>
  </si>
  <si>
    <r>
      <rPr>
        <sz val="10"/>
        <rFont val="Times New Roman"/>
        <charset val="134"/>
      </rPr>
      <t xml:space="preserve">        </t>
    </r>
    <r>
      <rPr>
        <sz val="10"/>
        <rFont val="宋体"/>
        <charset val="134"/>
      </rPr>
      <t>净敞口套期收益（损失以</t>
    </r>
    <r>
      <rPr>
        <sz val="10"/>
        <rFont val="Times New Roman"/>
        <charset val="134"/>
      </rPr>
      <t>“-”</t>
    </r>
    <r>
      <rPr>
        <sz val="10"/>
        <rFont val="宋体"/>
        <charset val="134"/>
      </rPr>
      <t>号填列）</t>
    </r>
  </si>
  <si>
    <r>
      <rPr>
        <sz val="10"/>
        <rFont val="Noto Sans Mono CJK JP Regular"/>
        <charset val="134"/>
      </rPr>
      <t xml:space="preserve">      </t>
    </r>
    <r>
      <rPr>
        <sz val="10"/>
        <rFont val="宋体"/>
        <charset val="134"/>
      </rPr>
      <t>其他收益</t>
    </r>
  </si>
  <si>
    <r>
      <rPr>
        <sz val="10"/>
        <rFont val="Times New Roman"/>
        <charset val="134"/>
      </rPr>
      <t xml:space="preserve">        </t>
    </r>
    <r>
      <rPr>
        <sz val="10"/>
        <rFont val="宋体"/>
        <charset val="134"/>
      </rPr>
      <t>公允价值变动收益（损失以</t>
    </r>
    <r>
      <rPr>
        <sz val="10"/>
        <rFont val="Times New Roman"/>
        <charset val="134"/>
      </rPr>
      <t>“-”</t>
    </r>
    <r>
      <rPr>
        <sz val="10"/>
        <rFont val="宋体"/>
        <charset val="134"/>
      </rPr>
      <t>号填列）</t>
    </r>
  </si>
  <si>
    <r>
      <rPr>
        <sz val="10"/>
        <rFont val="Times New Roman"/>
        <charset val="134"/>
      </rPr>
      <t xml:space="preserve">        </t>
    </r>
    <r>
      <rPr>
        <sz val="10"/>
        <rFont val="宋体"/>
        <charset val="134"/>
      </rPr>
      <t>汇兑收益（损失以</t>
    </r>
    <r>
      <rPr>
        <sz val="10"/>
        <rFont val="Times New Roman"/>
        <charset val="134"/>
      </rPr>
      <t>“-”</t>
    </r>
    <r>
      <rPr>
        <sz val="10"/>
        <rFont val="宋体"/>
        <charset val="134"/>
      </rPr>
      <t>号填列）</t>
    </r>
  </si>
  <si>
    <r>
      <rPr>
        <sz val="10"/>
        <rFont val="Times New Roman"/>
        <charset val="134"/>
      </rPr>
      <t xml:space="preserve">        </t>
    </r>
    <r>
      <rPr>
        <sz val="10"/>
        <rFont val="宋体"/>
        <charset val="134"/>
      </rPr>
      <t>资产处置收益（损失以</t>
    </r>
    <r>
      <rPr>
        <sz val="10"/>
        <rFont val="Times New Roman"/>
        <charset val="134"/>
      </rPr>
      <t>“-”</t>
    </r>
    <r>
      <rPr>
        <sz val="10"/>
        <rFont val="宋体"/>
        <charset val="134"/>
      </rPr>
      <t>号填列）</t>
    </r>
  </si>
  <si>
    <r>
      <rPr>
        <b/>
        <sz val="10"/>
        <rFont val="宋体"/>
        <charset val="134"/>
      </rPr>
      <t>三、营业利润（亏损以</t>
    </r>
    <r>
      <rPr>
        <b/>
        <sz val="10"/>
        <rFont val="Times New Roman"/>
        <charset val="134"/>
      </rPr>
      <t>“-”</t>
    </r>
    <r>
      <rPr>
        <b/>
        <sz val="10"/>
        <rFont val="宋体"/>
        <charset val="134"/>
      </rPr>
      <t>号填列）</t>
    </r>
  </si>
  <si>
    <r>
      <rPr>
        <b/>
        <sz val="10"/>
        <rFont val="宋体"/>
        <charset val="134"/>
      </rPr>
      <t>四、利润总额（亏损总额以</t>
    </r>
    <r>
      <rPr>
        <b/>
        <sz val="10"/>
        <rFont val="Times New Roman"/>
        <charset val="134"/>
      </rPr>
      <t>“-”</t>
    </r>
    <r>
      <rPr>
        <b/>
        <sz val="10"/>
        <rFont val="宋体"/>
        <charset val="134"/>
      </rPr>
      <t>号填列）</t>
    </r>
  </si>
  <si>
    <r>
      <rPr>
        <b/>
        <sz val="10"/>
        <rFont val="宋体"/>
        <charset val="134"/>
      </rPr>
      <t>五、净利润（净亏损以</t>
    </r>
    <r>
      <rPr>
        <b/>
        <sz val="10"/>
        <rFont val="Times New Roman"/>
        <charset val="134"/>
      </rPr>
      <t>“-”</t>
    </r>
    <r>
      <rPr>
        <b/>
        <sz val="10"/>
        <rFont val="宋体"/>
        <charset val="134"/>
      </rPr>
      <t>号填列）</t>
    </r>
  </si>
  <si>
    <r>
      <rPr>
        <sz val="10"/>
        <rFont val="Times New Roman"/>
        <charset val="134"/>
      </rPr>
      <t xml:space="preserve">            1</t>
    </r>
    <r>
      <rPr>
        <sz val="10"/>
        <rFont val="宋体"/>
        <charset val="134"/>
      </rPr>
      <t>．重新计量设定受益计划变动额</t>
    </r>
  </si>
  <si>
    <r>
      <rPr>
        <sz val="10"/>
        <rFont val="Times New Roman"/>
        <charset val="134"/>
      </rPr>
      <t xml:space="preserve">            2</t>
    </r>
    <r>
      <rPr>
        <sz val="10"/>
        <rFont val="宋体"/>
        <charset val="134"/>
      </rPr>
      <t>．权益法下不能转损益的其他综合收益</t>
    </r>
  </si>
  <si>
    <r>
      <rPr>
        <sz val="10"/>
        <rFont val="Times New Roman"/>
        <charset val="134"/>
      </rPr>
      <t xml:space="preserve">            3</t>
    </r>
    <r>
      <rPr>
        <sz val="10"/>
        <rFont val="宋体"/>
        <charset val="134"/>
      </rPr>
      <t>．其他权益工具投资公允价值变动</t>
    </r>
  </si>
  <si>
    <r>
      <rPr>
        <sz val="10"/>
        <rFont val="Times New Roman"/>
        <charset val="134"/>
      </rPr>
      <t xml:space="preserve">            4</t>
    </r>
    <r>
      <rPr>
        <sz val="10"/>
        <rFont val="宋体"/>
        <charset val="134"/>
      </rPr>
      <t>．企业自身信用风险公允价值变动</t>
    </r>
  </si>
  <si>
    <r>
      <rPr>
        <sz val="10"/>
        <rFont val="Times New Roman"/>
        <charset val="134"/>
      </rPr>
      <t xml:space="preserve">            1</t>
    </r>
    <r>
      <rPr>
        <sz val="10"/>
        <rFont val="宋体"/>
        <charset val="134"/>
      </rPr>
      <t>．权益法下可转损益的其他综合收益</t>
    </r>
  </si>
  <si>
    <r>
      <rPr>
        <sz val="10"/>
        <rFont val="Times New Roman"/>
        <charset val="134"/>
      </rPr>
      <t xml:space="preserve">            2</t>
    </r>
    <r>
      <rPr>
        <sz val="10"/>
        <rFont val="宋体"/>
        <charset val="134"/>
      </rPr>
      <t>．其他债权投资公允价值变动</t>
    </r>
  </si>
  <si>
    <r>
      <rPr>
        <sz val="10"/>
        <rFont val="Times New Roman"/>
        <charset val="134"/>
      </rPr>
      <t xml:space="preserve">            3</t>
    </r>
    <r>
      <rPr>
        <sz val="10"/>
        <rFont val="宋体"/>
        <charset val="134"/>
      </rPr>
      <t>．金融资产重分类计入其他综合收益的金额</t>
    </r>
  </si>
  <si>
    <r>
      <rPr>
        <sz val="10"/>
        <rFont val="Times New Roman"/>
        <charset val="134"/>
      </rPr>
      <t xml:space="preserve">            4</t>
    </r>
    <r>
      <rPr>
        <sz val="10"/>
        <rFont val="宋体"/>
        <charset val="134"/>
      </rPr>
      <t>．其他债权投资信用损失准备</t>
    </r>
  </si>
  <si>
    <r>
      <rPr>
        <sz val="10"/>
        <rFont val="Times New Roman"/>
        <charset val="134"/>
      </rPr>
      <t xml:space="preserve">            5</t>
    </r>
    <r>
      <rPr>
        <sz val="10"/>
        <rFont val="宋体"/>
        <charset val="134"/>
      </rPr>
      <t>．现金流量套期储备</t>
    </r>
  </si>
  <si>
    <r>
      <rPr>
        <sz val="10"/>
        <rFont val="Times New Roman"/>
        <charset val="134"/>
      </rPr>
      <t xml:space="preserve">            6</t>
    </r>
    <r>
      <rPr>
        <sz val="10"/>
        <rFont val="宋体"/>
        <charset val="134"/>
      </rPr>
      <t>．外币财务报表折算差额</t>
    </r>
  </si>
  <si>
    <t>累计</t>
  </si>
  <si>
    <t>财富综合</t>
  </si>
  <si>
    <t>公司领导</t>
  </si>
  <si>
    <t>党群办公室</t>
  </si>
  <si>
    <t>纪检监察室</t>
  </si>
  <si>
    <t>人力资源部</t>
  </si>
  <si>
    <t>财务管理部</t>
  </si>
  <si>
    <t>综合管理部</t>
  </si>
  <si>
    <t>研究发展中心</t>
  </si>
  <si>
    <t>信息技术中心</t>
  </si>
  <si>
    <t>稽核审计部</t>
  </si>
  <si>
    <t>风险管理部</t>
  </si>
  <si>
    <t>合规管理部</t>
  </si>
  <si>
    <t>本月</t>
  </si>
  <si>
    <t>项目名称</t>
  </si>
  <si>
    <t>深圳分公司</t>
  </si>
  <si>
    <t>营业收入报表数据</t>
  </si>
  <si>
    <t>利息净收入报表数据</t>
  </si>
  <si>
    <t>其中：利息收入报表数据</t>
  </si>
  <si>
    <t>利息支出报表数据</t>
  </si>
  <si>
    <t>手续费及佣金收入报表数据</t>
  </si>
  <si>
    <t>其中：证券经纪业务净收入报表数据</t>
  </si>
  <si>
    <t>投资银行业务净收入报表数据</t>
  </si>
  <si>
    <t>资产管理业务净收入报表数据</t>
  </si>
  <si>
    <t>投资收益报表数据</t>
  </si>
  <si>
    <t>外部投资收益报表数据</t>
  </si>
  <si>
    <t>以摊余成本计量的金融资产终止确认产生的收益（损失以“-”号填列）报表数据</t>
  </si>
  <si>
    <t>净敞口套期收益（损失以“-”号填列）报表数据</t>
  </si>
  <si>
    <t>其他收益报表数据</t>
  </si>
  <si>
    <t>公允价值变动报表数据</t>
  </si>
  <si>
    <t>汇兑损益报表数据</t>
  </si>
  <si>
    <t>其他业务收入报表数据</t>
  </si>
  <si>
    <t>资产处置收益报表数据</t>
  </si>
  <si>
    <t>营业支出报表数据</t>
  </si>
  <si>
    <t>税金及附加报表数据</t>
  </si>
  <si>
    <t>业务及管理费报表数据</t>
  </si>
  <si>
    <t>信用减值损失报表数据</t>
  </si>
  <si>
    <t>其他资产减值损失报表数据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</si>
  <si>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</si>
  <si>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</si>
  <si>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</si>
  <si>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</si>
  <si>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</si>
  <si>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</si>
  <si>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</si>
  <si>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</si>
  <si>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</si>
  <si>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</si>
  <si>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</si>
  <si>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</si>
  <si>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利息净收入调整额</t>
  </si>
  <si>
    <t>其中：利息收入调整额</t>
  </si>
  <si>
    <t>利息支出调整额</t>
  </si>
  <si>
    <t>手续费及佣金收入调整额</t>
  </si>
  <si>
    <t>其中：证券经纪业务净收入调整额</t>
  </si>
  <si>
    <t>投资银行业务净收入调整额</t>
  </si>
  <si>
    <t>资产管理业务净收入调整额</t>
  </si>
  <si>
    <t>投资收益调整额</t>
  </si>
  <si>
    <t>外部投资收益调整额</t>
  </si>
  <si>
    <t>以摊余成本计量的金融资产终止确认产生的收益（损失以“-”号填列）调整额</t>
  </si>
  <si>
    <t>净敞口套期收益（损失以“-”号填列）调整额</t>
  </si>
  <si>
    <t>其他收益调整额</t>
  </si>
  <si>
    <t>公允价值变动调整额</t>
  </si>
  <si>
    <t>汇兑损益调整额</t>
  </si>
  <si>
    <t>其他业务收入调整额</t>
  </si>
  <si>
    <t>资产处置收益调整额</t>
  </si>
  <si>
    <t>营业支出调整额</t>
  </si>
  <si>
    <t>税金及附加调整额</t>
  </si>
  <si>
    <t>业务及管理费调整额</t>
  </si>
  <si>
    <t>信用减值损失调整额</t>
  </si>
  <si>
    <t>其他资产减值损失调整额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</si>
  <si>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</si>
  <si>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</si>
  <si>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</si>
  <si>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</si>
  <si>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</si>
  <si>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</si>
  <si>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</si>
  <si>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</si>
  <si>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</si>
  <si>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</si>
  <si>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</si>
  <si>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</si>
  <si>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利息净收入考核数据</t>
  </si>
  <si>
    <t>其中：利息收入考核数据</t>
  </si>
  <si>
    <t>利息支出考核数据</t>
  </si>
  <si>
    <t>手续费及佣金收入考核数据</t>
  </si>
  <si>
    <t>其中：证券经纪业务净收入考核数据</t>
  </si>
  <si>
    <t>投资银行业务净收入考核数据</t>
  </si>
  <si>
    <t>资产管理业务净收入考核数据</t>
  </si>
  <si>
    <t>投资收益考核数据</t>
  </si>
  <si>
    <t>外部投资收益考核数据</t>
  </si>
  <si>
    <t>以摊余成本计量的金融资产终止确认产生的收益（损失以“-”号填列）考核数据</t>
  </si>
  <si>
    <t>净敞口套期收益（损失以“-”号填列）考核数据</t>
  </si>
  <si>
    <t>其他收益考核数据</t>
  </si>
  <si>
    <t>公允价值变动考核数据</t>
  </si>
  <si>
    <t>汇兑损益考核数据</t>
  </si>
  <si>
    <t>其他业务收入考核数据</t>
  </si>
  <si>
    <t>资产处置收益考核数据</t>
  </si>
  <si>
    <t>营业支出考核数据</t>
  </si>
  <si>
    <t>税金及附加考核数据</t>
  </si>
  <si>
    <t>业务及管理费考核数据</t>
  </si>
  <si>
    <t>信用减值损失考核数据</t>
  </si>
  <si>
    <t>其他资产减值损失考核数据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</si>
  <si>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</si>
  <si>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</si>
  <si>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</si>
  <si>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</si>
  <si>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</si>
  <si>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</si>
  <si>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</si>
  <si>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</si>
  <si>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</si>
  <si>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</si>
  <si>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</si>
  <si>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业务提成报表数据</t>
  </si>
  <si>
    <t>业务推广费报表数据</t>
  </si>
  <si>
    <t>业务咨询费报表数据</t>
  </si>
  <si>
    <t>营销活动费报表数据</t>
  </si>
  <si>
    <t>业务宣传费报表数据</t>
  </si>
  <si>
    <t>投资者保护基金报表数据</t>
  </si>
  <si>
    <t>交易所会员年费报表数据</t>
  </si>
  <si>
    <t>销售招商佣金报表数据</t>
  </si>
  <si>
    <t>物业管理费报表数据</t>
  </si>
  <si>
    <t>返租门面租金报表数据</t>
  </si>
  <si>
    <t>营运加盟费报表数据</t>
  </si>
  <si>
    <t>业务费用-办公费报表数据</t>
  </si>
  <si>
    <t>业务费用-水电费报表数据</t>
  </si>
  <si>
    <t>商品费用报表数据</t>
  </si>
  <si>
    <t>销售折让报表数据</t>
  </si>
  <si>
    <t>产品维修费报表数据</t>
  </si>
  <si>
    <t>产品设计费报表数据</t>
  </si>
  <si>
    <t>托管费报表数据</t>
  </si>
  <si>
    <t>委托管理费报表数据</t>
  </si>
  <si>
    <t>其他业务费用报表数据</t>
  </si>
  <si>
    <t>小计报表数据</t>
  </si>
  <si>
    <t>固定工资报表数据</t>
  </si>
  <si>
    <t>绩效奖金报表数据</t>
  </si>
  <si>
    <t>津补贴报表数据</t>
  </si>
  <si>
    <t>福利费报表数据</t>
  </si>
  <si>
    <t>编外人员薪酬报表数据</t>
  </si>
  <si>
    <t>职工教育经费报表数据</t>
  </si>
  <si>
    <t>社会保险费报表数据</t>
  </si>
  <si>
    <t>住房公积金报表数据</t>
  </si>
  <si>
    <t>企业年金报表数据</t>
  </si>
  <si>
    <t>商业保险报表数据</t>
  </si>
  <si>
    <t>工会经费报表数据</t>
  </si>
  <si>
    <t>辞退福利报表数据</t>
  </si>
  <si>
    <t>其他人工费用报表数据</t>
  </si>
  <si>
    <t>小计报表数据C40</t>
  </si>
  <si>
    <t>差旅费报表数据</t>
  </si>
  <si>
    <t>公务交通费报表数据</t>
  </si>
  <si>
    <t>业务招待费报表数据</t>
  </si>
  <si>
    <t>办公费用报表数据</t>
  </si>
  <si>
    <t>上交管理费报表数据</t>
  </si>
  <si>
    <t>会费报表数据</t>
  </si>
  <si>
    <t>车辆使用费报表数据</t>
  </si>
  <si>
    <t>人事招聘费报表数据</t>
  </si>
  <si>
    <t>印刷费报表数据</t>
  </si>
  <si>
    <t>广告宣传费报表数据</t>
  </si>
  <si>
    <t>会议费报表数据</t>
  </si>
  <si>
    <t>邮电通讯费报表数据</t>
  </si>
  <si>
    <t>咨询费报表数据</t>
  </si>
  <si>
    <t>法律顾问费报表数据</t>
  </si>
  <si>
    <t>诉讼费报表数据</t>
  </si>
  <si>
    <t>董事会经费报表数据</t>
  </si>
  <si>
    <t>报刊书籍费报表数据</t>
  </si>
  <si>
    <t>教育培训费报表数据</t>
  </si>
  <si>
    <t>劳动保护费报表数据</t>
  </si>
  <si>
    <t>洗涤费报表数据</t>
  </si>
  <si>
    <t>信息披露费报表数据</t>
  </si>
  <si>
    <t>其他经营费用报表数据</t>
  </si>
  <si>
    <t>小计报表数据C63</t>
  </si>
  <si>
    <t>审计评估费报表数据</t>
  </si>
  <si>
    <t>能源燃料费报表数据</t>
  </si>
  <si>
    <t>租赁费报表数据</t>
  </si>
  <si>
    <t>物业管理费报表数据C67</t>
  </si>
  <si>
    <t>安全保卫费报表数据</t>
  </si>
  <si>
    <t>修理费报表数据</t>
  </si>
  <si>
    <t>软件使用费报表数据</t>
  </si>
  <si>
    <t>网络信息费报表数据</t>
  </si>
  <si>
    <t>电子设备运转费报表数据</t>
  </si>
  <si>
    <t>财产保险费报表数据</t>
  </si>
  <si>
    <t>折旧费报表数据</t>
  </si>
  <si>
    <t>无形资产摊销报表数据</t>
  </si>
  <si>
    <t>长期待摊费用摊销报表数据</t>
  </si>
  <si>
    <t>其他固定费用报表数据</t>
  </si>
  <si>
    <t>小计报表数据C78</t>
  </si>
  <si>
    <t>外事费报表数据</t>
  </si>
  <si>
    <t>不可预见费用报表数据</t>
  </si>
  <si>
    <t>党组织工作经费报表数据</t>
  </si>
  <si>
    <t>开办费报表数据</t>
  </si>
  <si>
    <t>小计报表数据C83</t>
  </si>
  <si>
    <t>合计报表数据</t>
  </si>
  <si>
    <t>业务提成调整额</t>
  </si>
  <si>
    <t>业务推广费调整额</t>
  </si>
  <si>
    <t>业务咨询费调整额</t>
  </si>
  <si>
    <t>营销活动费调整额</t>
  </si>
  <si>
    <t>业务宣传费调整额</t>
  </si>
  <si>
    <t>投资者保护基金调整额</t>
  </si>
  <si>
    <t>交易所会员年费调整额</t>
  </si>
  <si>
    <t>销售招商佣金调整额</t>
  </si>
  <si>
    <t>物业管理费调整额</t>
  </si>
  <si>
    <t>返租门面租金调整额</t>
  </si>
  <si>
    <t>营运加盟费调整额</t>
  </si>
  <si>
    <t>业务费用-办公费调整额</t>
  </si>
  <si>
    <t>业务费用-水电费调整额</t>
  </si>
  <si>
    <t>商品费用调整额</t>
  </si>
  <si>
    <t>销售折让调整额</t>
  </si>
  <si>
    <t>产品维修费调整额</t>
  </si>
  <si>
    <t>产品设计费调整额</t>
  </si>
  <si>
    <t>托管费调整额</t>
  </si>
  <si>
    <t>委托管理费调整额</t>
  </si>
  <si>
    <t>其他业务费用调整额</t>
  </si>
  <si>
    <t>小计调整额</t>
  </si>
  <si>
    <t>固定工资调整额</t>
  </si>
  <si>
    <t>绩效奖金调整额</t>
  </si>
  <si>
    <t>津补贴调整额</t>
  </si>
  <si>
    <t>福利费调整额</t>
  </si>
  <si>
    <t>编外人员薪酬调整额</t>
  </si>
  <si>
    <t>职工教育经费调整额</t>
  </si>
  <si>
    <t>社会保险费调整额</t>
  </si>
  <si>
    <t>住房公积金调整额</t>
  </si>
  <si>
    <t>企业年金调整额</t>
  </si>
  <si>
    <t>商业保险调整额</t>
  </si>
  <si>
    <t>工会经费调整额</t>
  </si>
  <si>
    <t>辞退福利调整额</t>
  </si>
  <si>
    <t>其他人工费用调整额</t>
  </si>
  <si>
    <t>小计调整额D40</t>
  </si>
  <si>
    <t>差旅费调整额</t>
  </si>
  <si>
    <t>公务交通费调整额</t>
  </si>
  <si>
    <t>业务招待费调整额</t>
  </si>
  <si>
    <t>办公费用调整额</t>
  </si>
  <si>
    <t>上交管理费调整额</t>
  </si>
  <si>
    <t>会费调整额</t>
  </si>
  <si>
    <t>车辆使用费调整额</t>
  </si>
  <si>
    <t>人事招聘费调整额</t>
  </si>
  <si>
    <t>印刷费调整额</t>
  </si>
  <si>
    <t>广告宣传费调整额</t>
  </si>
  <si>
    <t>会议费调整额</t>
  </si>
  <si>
    <t>邮电通讯费调整额</t>
  </si>
  <si>
    <t>咨询费调整额</t>
  </si>
  <si>
    <t>法律顾问费调整额</t>
  </si>
  <si>
    <t>诉讼费调整额</t>
  </si>
  <si>
    <t>董事会经费调整额</t>
  </si>
  <si>
    <t>报刊书籍费调整额</t>
  </si>
  <si>
    <t>教育培训费调整额</t>
  </si>
  <si>
    <t>劳动保护费调整额</t>
  </si>
  <si>
    <t>洗涤费调整额</t>
  </si>
  <si>
    <t>信息披露费调整额</t>
  </si>
  <si>
    <t>其他经营费用调整额</t>
  </si>
  <si>
    <t>小计调整额D63</t>
  </si>
  <si>
    <t>审计评估费调整额</t>
  </si>
  <si>
    <t>能源燃料费调整额</t>
  </si>
  <si>
    <t>租赁费调整额</t>
  </si>
  <si>
    <t>物业管理费调整额D67</t>
  </si>
  <si>
    <t>安全保卫费调整额</t>
  </si>
  <si>
    <t>修理费调整额</t>
  </si>
  <si>
    <t>软件使用费调整额</t>
  </si>
  <si>
    <t>网络信息费调整额</t>
  </si>
  <si>
    <t>电子设备运转费调整额</t>
  </si>
  <si>
    <t>财产保险费调整额</t>
  </si>
  <si>
    <t>折旧费调整额</t>
  </si>
  <si>
    <t>无形资产摊销调整额</t>
  </si>
  <si>
    <t>长期待摊费用摊销调整额</t>
  </si>
  <si>
    <t>其他固定费用调整额</t>
  </si>
  <si>
    <t>小计调整额D78</t>
  </si>
  <si>
    <t>外事费调整额</t>
  </si>
  <si>
    <t>不可预见费用调整额</t>
  </si>
  <si>
    <t>党组织工作经费调整额</t>
  </si>
  <si>
    <t>开办费调整额</t>
  </si>
  <si>
    <t>小计调整额D83</t>
  </si>
  <si>
    <t>合计调整额</t>
  </si>
  <si>
    <t>业务提成考核数据</t>
  </si>
  <si>
    <t>业务推广费考核数据</t>
  </si>
  <si>
    <t>业务咨询费考核数据</t>
  </si>
  <si>
    <t>营销活动费考核数据</t>
  </si>
  <si>
    <t>业务宣传费考核数据</t>
  </si>
  <si>
    <t>投资者保护基金考核数据</t>
  </si>
  <si>
    <t>交易所会员年费考核数据</t>
  </si>
  <si>
    <t>销售招商佣金考核数据</t>
  </si>
  <si>
    <t>物业管理费考核数据</t>
  </si>
  <si>
    <t>返租门面租金考核数据</t>
  </si>
  <si>
    <t>营运加盟费考核数据</t>
  </si>
  <si>
    <t>业务费用-办公费考核数据</t>
  </si>
  <si>
    <t>业务费用-水电费考核数据</t>
  </si>
  <si>
    <t>商品费用考核数据</t>
  </si>
  <si>
    <t>销售折让考核数据</t>
  </si>
  <si>
    <t>产品维修费考核数据</t>
  </si>
  <si>
    <t>产品设计费考核数据</t>
  </si>
  <si>
    <t>托管费考核数据</t>
  </si>
  <si>
    <t>委托管理费考核数据</t>
  </si>
  <si>
    <t>其他业务费用考核数据</t>
  </si>
  <si>
    <t>小计考核数据</t>
  </si>
  <si>
    <t>固定工资考核数据</t>
  </si>
  <si>
    <t>绩效奖金考核数据</t>
  </si>
  <si>
    <t>津补贴考核数据</t>
  </si>
  <si>
    <t>福利费考核数据</t>
  </si>
  <si>
    <t>编外人员薪酬考核数据</t>
  </si>
  <si>
    <t>职工教育经费考核数据</t>
  </si>
  <si>
    <t>社会保险费考核数据</t>
  </si>
  <si>
    <t>住房公积金考核数据</t>
  </si>
  <si>
    <t>企业年金考核数据</t>
  </si>
  <si>
    <t>商业保险考核数据</t>
  </si>
  <si>
    <t>工会经费考核数据</t>
  </si>
  <si>
    <t>辞退福利考核数据</t>
  </si>
  <si>
    <t>其他人工费用考核数据</t>
  </si>
  <si>
    <t>小计考核数据E40</t>
  </si>
  <si>
    <t>差旅费考核数据</t>
  </si>
  <si>
    <t>公务交通费考核数据</t>
  </si>
  <si>
    <t>业务招待费考核数据</t>
  </si>
  <si>
    <t>办公费用考核数据</t>
  </si>
  <si>
    <t>上交管理费考核数据</t>
  </si>
  <si>
    <t>会费考核数据</t>
  </si>
  <si>
    <t>车辆使用费考核数据</t>
  </si>
  <si>
    <t>人事招聘费考核数据</t>
  </si>
  <si>
    <t>印刷费考核数据</t>
  </si>
  <si>
    <t>广告宣传费考核数据</t>
  </si>
  <si>
    <t>会议费考核数据</t>
  </si>
  <si>
    <t>邮电通讯费考核数据</t>
  </si>
  <si>
    <t>咨询费考核数据</t>
  </si>
  <si>
    <t>法律顾问费考核数据</t>
  </si>
  <si>
    <t>诉讼费考核数据</t>
  </si>
  <si>
    <t>董事会经费考核数据</t>
  </si>
  <si>
    <t>报刊书籍费考核数据</t>
  </si>
  <si>
    <t>教育培训费考核数据</t>
  </si>
  <si>
    <t>劳动保护费考核数据</t>
  </si>
  <si>
    <t>洗涤费考核数据</t>
  </si>
  <si>
    <t>信息披露费考核数据</t>
  </si>
  <si>
    <t>其他经营费用考核数据</t>
  </si>
  <si>
    <t>小计考核数据E63</t>
  </si>
  <si>
    <t>审计评估费考核数据</t>
  </si>
  <si>
    <t>能源燃料费考核数据</t>
  </si>
  <si>
    <t>租赁费考核数据</t>
  </si>
  <si>
    <t>物业管理费考核数据E67</t>
  </si>
  <si>
    <t>安全保卫费考核数据</t>
  </si>
  <si>
    <t>修理费考核数据</t>
  </si>
  <si>
    <t>软件使用费考核数据</t>
  </si>
  <si>
    <t>网络信息费考核数据</t>
  </si>
  <si>
    <t>电子设备运转费考核数据</t>
  </si>
  <si>
    <t>财产保险费考核数据</t>
  </si>
  <si>
    <t>折旧费考核数据</t>
  </si>
  <si>
    <t>无形资产摊销考核数据</t>
  </si>
  <si>
    <t>长期待摊费用摊销考核数据</t>
  </si>
  <si>
    <t>其他固定费用考核数据</t>
  </si>
  <si>
    <t>小计考核数据E78</t>
  </si>
  <si>
    <t>外事费考核数据</t>
  </si>
  <si>
    <t>不可预见费用考核数据</t>
  </si>
  <si>
    <t>党组织工作经费考核数据</t>
  </si>
  <si>
    <t>开办费考核数据</t>
  </si>
  <si>
    <t>小计考核数据E83</t>
  </si>
  <si>
    <t>合计考核数据</t>
  </si>
  <si>
    <t>调整额</t>
  </si>
  <si>
    <t>序时账</t>
  </si>
  <si>
    <t>责任核算账簿：</t>
  </si>
  <si>
    <t>财富证券有限责任公司-财富证券责任核算账簿</t>
  </si>
  <si>
    <t>币种：</t>
  </si>
  <si>
    <t>本币</t>
  </si>
  <si>
    <t>日期：</t>
  </si>
  <si>
    <t>2019-01-01至2019-07-31</t>
  </si>
  <si>
    <t>返回币种：</t>
  </si>
  <si>
    <t>组织本币</t>
  </si>
  <si>
    <t>年</t>
  </si>
  <si>
    <t>月</t>
  </si>
  <si>
    <t>日</t>
  </si>
  <si>
    <t>凭证号</t>
  </si>
  <si>
    <t>分录号</t>
  </si>
  <si>
    <t>摘要</t>
  </si>
  <si>
    <t>要素编码</t>
  </si>
  <si>
    <t>要素名称</t>
  </si>
  <si>
    <t>成本中心</t>
  </si>
  <si>
    <t>辅助项</t>
  </si>
  <si>
    <t>借方</t>
  </si>
  <si>
    <t>贷方</t>
  </si>
  <si>
    <t>2019</t>
  </si>
  <si>
    <t>05</t>
  </si>
  <si>
    <t>31</t>
  </si>
  <si>
    <t>RV000066</t>
  </si>
  <si>
    <t>珠江6号收入调至曙光</t>
  </si>
  <si>
    <t>6021060101</t>
  </si>
  <si>
    <t>管理费收入</t>
  </si>
  <si>
    <t>【调整项目:综合】</t>
  </si>
  <si>
    <t>珠江8号收入调至投顾</t>
  </si>
  <si>
    <t>珠江10号收入调至投顾</t>
  </si>
  <si>
    <t>天天基金手续费收支转广分</t>
  </si>
  <si>
    <t>珠江13号收入划哈尔滨</t>
  </si>
  <si>
    <t>珠江18号收入划哈尔滨</t>
  </si>
  <si>
    <t>财兴2号收入划永州</t>
  </si>
  <si>
    <t>运通71号划曙光</t>
  </si>
  <si>
    <t>运通22号划青岛</t>
  </si>
  <si>
    <t>浦发长春1号划长春</t>
  </si>
  <si>
    <t>运通20号收入划红桂</t>
  </si>
  <si>
    <t>财富1号同花顺销售划收入给网金</t>
  </si>
  <si>
    <t>6021060201</t>
  </si>
  <si>
    <t>财富1号陆金所销售划收入给资管</t>
  </si>
  <si>
    <t>财富1号陆金所销售划收入给网金</t>
  </si>
  <si>
    <t>财富1号陆金所销售划收入给宝安</t>
  </si>
  <si>
    <t>财富1号销售费用划营业部</t>
  </si>
  <si>
    <t>【调整项目:资管销售费】</t>
  </si>
  <si>
    <t>财富1个月销售费用划营业部</t>
  </si>
  <si>
    <t>财富6个月销售费用划营业部</t>
  </si>
  <si>
    <t>润泽优享1号销售费用划营业部</t>
  </si>
  <si>
    <t>财富1号、1个月、6个月、润泽1号划销售费用给营业部</t>
  </si>
  <si>
    <t>6051</t>
  </si>
  <si>
    <t>RV000067</t>
  </si>
  <si>
    <t>投行一部未开票收入</t>
  </si>
  <si>
    <t>602104</t>
  </si>
  <si>
    <t>代理承销证券</t>
  </si>
  <si>
    <t>考核专用</t>
  </si>
  <si>
    <t>投行一部承销款利息收入</t>
  </si>
  <si>
    <t>601103</t>
  </si>
  <si>
    <t>代持利息收入</t>
  </si>
  <si>
    <t>投行三部未开票收入</t>
  </si>
  <si>
    <t>60210704</t>
  </si>
  <si>
    <t>RV000068</t>
  </si>
  <si>
    <t>转融通利息调整</t>
  </si>
  <si>
    <t>64110302</t>
  </si>
  <si>
    <t>转融通</t>
  </si>
  <si>
    <t>【调整项目:转融通利息】</t>
  </si>
  <si>
    <t>1-5月累计反向IB分成利润</t>
  </si>
  <si>
    <t>经总折旧费分摊</t>
  </si>
  <si>
    <t>661266</t>
  </si>
  <si>
    <t>RV000069</t>
  </si>
  <si>
    <t>1901-02月招待费</t>
  </si>
  <si>
    <t>661236</t>
  </si>
  <si>
    <t>1903-04月招待费</t>
  </si>
  <si>
    <t>RV000070</t>
  </si>
  <si>
    <t>公司购买湖南债投资收益调出</t>
  </si>
  <si>
    <t>611103</t>
  </si>
  <si>
    <t>公司购买湖南债浮动盈亏调整</t>
  </si>
  <si>
    <t>6101</t>
  </si>
  <si>
    <t>公允价值变动损益</t>
  </si>
  <si>
    <t>【调整项目:其他综合收益调整】</t>
  </si>
  <si>
    <t>公司2906账户回购利息</t>
  </si>
  <si>
    <t>60110205</t>
  </si>
  <si>
    <t>回购</t>
  </si>
  <si>
    <t>公司委托固收投资部现金管理</t>
  </si>
  <si>
    <t>固收投资部华润睿致87号浮动盈亏调整</t>
  </si>
  <si>
    <t>资管楚天科技浮动盈亏</t>
  </si>
  <si>
    <t>国融安享2号浮动盈亏</t>
  </si>
  <si>
    <t>固收部归还做市业务部委托现金管理利息</t>
  </si>
  <si>
    <t>固收-期货投资收益</t>
  </si>
  <si>
    <t>华润睿致87号投资收益调整</t>
  </si>
  <si>
    <t>原金衍向公司借款利息</t>
  </si>
  <si>
    <t>本日小计</t>
  </si>
  <si>
    <t>本月合计</t>
  </si>
  <si>
    <t>06</t>
  </si>
  <si>
    <t>30</t>
  </si>
  <si>
    <t>RV000071</t>
  </si>
  <si>
    <t>RV000072</t>
  </si>
  <si>
    <t>运通70号划浙分</t>
  </si>
  <si>
    <t>财富2号销售费用划营业部</t>
  </si>
  <si>
    <t>财富3号销售费用划营业部</t>
  </si>
  <si>
    <t>财富4号销售费用划营业部</t>
  </si>
  <si>
    <t>财富1号-5号划销售费用给营业部</t>
  </si>
  <si>
    <t>RV000073</t>
  </si>
  <si>
    <t>投行二部承销款利息收入</t>
  </si>
  <si>
    <t>RV000074</t>
  </si>
  <si>
    <t>6月转融通利息调整</t>
  </si>
  <si>
    <t>6月累计反向IB分成利润</t>
  </si>
  <si>
    <t>6月经总折旧费分摊</t>
  </si>
  <si>
    <t>RV000075</t>
  </si>
  <si>
    <t>1905-06月招待费</t>
  </si>
  <si>
    <t>07</t>
  </si>
  <si>
    <t>RV000076</t>
  </si>
  <si>
    <t>珠江6号交易费收入划给曙光</t>
  </si>
  <si>
    <t>6021060102</t>
  </si>
  <si>
    <t>交易费收入</t>
  </si>
  <si>
    <t>珠江8号管理费收入划给投顾业务部</t>
  </si>
  <si>
    <t>珠江10号管理费收入划给投顾业务部</t>
  </si>
  <si>
    <t>浦发长春1号收入划长春</t>
  </si>
  <si>
    <t>固定收益部华润睿智87号浮动盈亏调整</t>
  </si>
  <si>
    <t>固定收益部湖南债投资收益调整</t>
  </si>
  <si>
    <t>固定收益部湖南债浮动盈亏调整</t>
  </si>
  <si>
    <t>财富1个月001期</t>
  </si>
  <si>
    <t>财富12个月001期</t>
  </si>
  <si>
    <t>财富12个月002期</t>
  </si>
  <si>
    <t>财富12个月003期</t>
  </si>
  <si>
    <t>红酒费用分摊</t>
  </si>
  <si>
    <t>其他费用分摊</t>
  </si>
  <si>
    <t>资金运营部委托现金管理收益</t>
  </si>
  <si>
    <t>RV000077</t>
  </si>
  <si>
    <t>本年累计</t>
  </si>
  <si>
    <t>RV000078</t>
  </si>
  <si>
    <t>反向IB分成利润</t>
  </si>
  <si>
    <t>西部超导浮动盈亏转做市</t>
  </si>
  <si>
    <t>指定股票处置损益调入</t>
  </si>
  <si>
    <t>资管楚天科技投资收益</t>
  </si>
  <si>
    <t>财务顾问部已开票未收款收入</t>
  </si>
  <si>
    <t>债券款利息收入</t>
  </si>
  <si>
    <t>自有</t>
  </si>
  <si>
    <t>利率</t>
  </si>
  <si>
    <t>部门</t>
  </si>
  <si>
    <t>日均值</t>
  </si>
  <si>
    <t>资金成本</t>
  </si>
  <si>
    <t>固定收益投资部</t>
  </si>
  <si>
    <t>固定收益市场部</t>
  </si>
  <si>
    <t>固收条线小计</t>
  </si>
  <si>
    <t>量化产品投资部</t>
  </si>
  <si>
    <t>权益产品投资部</t>
  </si>
  <si>
    <t>资管条线小计</t>
  </si>
  <si>
    <t>金融衍生品部</t>
  </si>
  <si>
    <t>权益自营小计</t>
  </si>
  <si>
    <t>机构业务部</t>
  </si>
  <si>
    <t>经纪业务小计</t>
  </si>
  <si>
    <t>注：复制资金日均表部门及日均值，更新利率</t>
  </si>
  <si>
    <t>各部门人数</t>
  </si>
  <si>
    <t>截至：</t>
  </si>
  <si>
    <t>1月</t>
  </si>
  <si>
    <t>2月</t>
  </si>
  <si>
    <t>3月</t>
  </si>
  <si>
    <t>4月</t>
  </si>
  <si>
    <t>5月</t>
  </si>
  <si>
    <t>6月</t>
  </si>
  <si>
    <t>7月</t>
  </si>
  <si>
    <t>8月</t>
  </si>
  <si>
    <t>9月</t>
  </si>
  <si>
    <t>10月</t>
  </si>
  <si>
    <t>11月</t>
  </si>
  <si>
    <t>12月</t>
  </si>
  <si>
    <t>平均</t>
  </si>
  <si>
    <t>党群办</t>
  </si>
  <si>
    <t>易彦团队</t>
  </si>
  <si>
    <t>蔡畅团队</t>
  </si>
  <si>
    <t>投资银行四部</t>
  </si>
  <si>
    <t>杨晓垒团队</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</si>
  <si>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</si>
  <si>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</si>
  <si>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</si>
  <si>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</si>
  <si>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</si>
  <si>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</si>
  <si>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</si>
  <si>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</si>
  <si>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</si>
  <si>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</si>
  <si>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</si>
  <si>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</si>
  <si>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</si>
  <si>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</si>
  <si>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</si>
  <si>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</si>
  <si>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</si>
  <si>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</si>
  <si>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</si>
  <si>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</si>
  <si>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温州车站大道证券营业部</t>
  </si>
  <si>
    <t>北京中关村东路证券营业部</t>
  </si>
  <si>
    <t>北京德胜门外大街证券营业部</t>
  </si>
  <si>
    <t>深圳福华路证券营业部</t>
  </si>
  <si>
    <t>深圳宝安南路证券营业部</t>
  </si>
  <si>
    <t>衡阳解放大道证券营业部</t>
  </si>
  <si>
    <t>吉首人民北路证券营业部</t>
  </si>
  <si>
    <t>张家界回龙路证券营业部</t>
  </si>
  <si>
    <t>怀化平安路证券营业部</t>
  </si>
  <si>
    <t>常德柳叶大道证券营业部</t>
  </si>
  <si>
    <t>娄底清泉街证券营业部</t>
  </si>
  <si>
    <t>益阳康富南路证券营业部</t>
  </si>
  <si>
    <t>岳阳花板桥路证券营业部</t>
  </si>
  <si>
    <t>永州湘永路证券营业部</t>
  </si>
  <si>
    <t>杭州庆春路证券营业部</t>
  </si>
  <si>
    <t>上海大连路证券营业部</t>
  </si>
  <si>
    <t>杭州西湖国贸中心证券营业部</t>
  </si>
  <si>
    <t>北京市朝阳东三环中路证券营业部</t>
  </si>
  <si>
    <t>武汉京汉大道证券营业部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</si>
  <si>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</si>
  <si>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</si>
  <si>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</si>
  <si>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</si>
  <si>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</si>
  <si>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</si>
  <si>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</si>
  <si>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</si>
  <si>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</si>
  <si>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</si>
  <si>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</si>
  <si>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</si>
  <si>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</si>
  <si>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深圳香林路证券营业部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</si>
  <si>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</si>
  <si>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</si>
  <si>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</si>
  <si>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</si>
  <si>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</si>
  <si>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</si>
  <si>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广州黄埔大道证券营业部</t>
  </si>
  <si>
    <t>太原桃园北路证券营业部</t>
  </si>
  <si>
    <t>兰州金昌南路证券营业部</t>
  </si>
  <si>
    <t>长春东南湖大路证券营业部</t>
  </si>
  <si>
    <t>重庆新溉大道证券营业部</t>
  </si>
  <si>
    <t>东莞迎宾大道证券营业部</t>
  </si>
  <si>
    <t>莆田东园东路证券营业部</t>
  </si>
  <si>
    <t>天津武清京津公路证券营业部</t>
  </si>
  <si>
    <t>深圳嘉宾路证券营业部</t>
  </si>
  <si>
    <t>苍南车站大道证券营业部</t>
  </si>
  <si>
    <t>深圳泰然九路证券营业部</t>
  </si>
  <si>
    <t>揭阳黄岐山大道证券营业部</t>
  </si>
  <si>
    <t>大连黄河路证券营业部</t>
  </si>
  <si>
    <t>深圳海德三道证券营业部</t>
  </si>
  <si>
    <t>北京宏泰东街证券营业部</t>
  </si>
  <si>
    <t>邵阳新宁解放路证券营业部</t>
  </si>
  <si>
    <t>营业部小计</t>
  </si>
  <si>
    <t>公司合计</t>
  </si>
  <si>
    <t>余额</t>
  </si>
  <si>
    <t>核算账簿</t>
  </si>
  <si>
    <t>对方科目</t>
  </si>
  <si>
    <t>方向</t>
  </si>
  <si>
    <t>来源系统</t>
  </si>
  <si>
    <t>财富证券总部-财富证券</t>
  </si>
  <si>
    <t>记-0335</t>
  </si>
  <si>
    <t>李雪竹报销网络信息费-交易通讯费金证投保及CISP系统对接新版OTC接口改造付款申请</t>
  </si>
  <si>
    <t>2010/员工报账待付款</t>
  </si>
  <si>
    <t>借</t>
  </si>
  <si>
    <t>费用管理</t>
  </si>
  <si>
    <t>网络金融部-财富证券</t>
  </si>
  <si>
    <t>记-0022</t>
  </si>
  <si>
    <t>李雪竹报2018年三、四季度美股延时行情授权费用</t>
  </si>
  <si>
    <t>1133/内部往来</t>
  </si>
  <si>
    <t>协同凭证</t>
  </si>
  <si>
    <t>台州三门营业部-财富证券</t>
  </si>
  <si>
    <t>记-0016</t>
  </si>
  <si>
    <t>上交所一季度通信费</t>
  </si>
  <si>
    <t>602109/手续费及佣金收入/代理销售金融产品净收入6011010201/利息收入/存放金融企业利息/客户/人民币</t>
  </si>
  <si>
    <t>现金管理</t>
  </si>
  <si>
    <t>2019年第一季度VSAT宽带双向通信系统小站服务费</t>
  </si>
  <si>
    <t>兰州营业部-财富证券</t>
  </si>
  <si>
    <t>记-0020</t>
  </si>
  <si>
    <t>南京营业部-财富证券</t>
  </si>
  <si>
    <t>记-0023</t>
  </si>
  <si>
    <t>深圳嘉宾路营业部-财富证券</t>
  </si>
  <si>
    <t>记-0024</t>
  </si>
  <si>
    <t>嘉兴营业部-财富证券</t>
  </si>
  <si>
    <t>长沙万芙营业部-财富证券</t>
  </si>
  <si>
    <t>记-0027</t>
  </si>
  <si>
    <t>临武营业部-财富证券</t>
  </si>
  <si>
    <t>南昌营业部-财富证券</t>
  </si>
  <si>
    <t>重庆营业部-财富证券</t>
  </si>
  <si>
    <t>记-0028</t>
  </si>
  <si>
    <t>中山营业部-财富证券</t>
  </si>
  <si>
    <t>记-0029</t>
  </si>
  <si>
    <t>南宁营业部-财富证券</t>
  </si>
  <si>
    <t>常德营业部-财富证券</t>
  </si>
  <si>
    <t>记-0030</t>
  </si>
  <si>
    <t>沈阳营业部-财富证券</t>
  </si>
  <si>
    <t>石家庄营业部-财富证券</t>
  </si>
  <si>
    <t>邵东营业部-财富证券</t>
  </si>
  <si>
    <t>西安营业部-财富证券</t>
  </si>
  <si>
    <t>记-0031</t>
  </si>
  <si>
    <t>天津武清营业部-财富证券</t>
  </si>
  <si>
    <t>记-0032</t>
  </si>
  <si>
    <t>杭州西湖国贸中心营业部-财富证券</t>
  </si>
  <si>
    <t>浙江长兴营业部-财富证券</t>
  </si>
  <si>
    <t>福建莆田营业部-财富证券</t>
  </si>
  <si>
    <t>6011010201/利息收入/存放金融企业利息/客户/人民币602109/手续费及佣金收入/代理销售金融产品净收入</t>
  </si>
  <si>
    <t>东莞营业部-财富证券</t>
  </si>
  <si>
    <t>机构业务部-财富证券</t>
  </si>
  <si>
    <t>记-0033</t>
  </si>
  <si>
    <t>3月总部代付费用分配（经总）</t>
  </si>
  <si>
    <t>广州营业部-财富证券</t>
  </si>
  <si>
    <t>记-0034</t>
  </si>
  <si>
    <t>益阳营业部-财富证券</t>
  </si>
  <si>
    <t>北京德胜门营业部-财富证券</t>
  </si>
  <si>
    <t>记-0035</t>
  </si>
  <si>
    <t>北京东三环营业部-财富证券</t>
  </si>
  <si>
    <t>武汉营业部-财富证券</t>
  </si>
  <si>
    <t>福州营业部-财富证券</t>
  </si>
  <si>
    <t>太原营业部-财富证券</t>
  </si>
  <si>
    <t>郑州营业部-财富证券</t>
  </si>
  <si>
    <t>记-0036</t>
  </si>
  <si>
    <t>岳阳营业部-财富证券</t>
  </si>
  <si>
    <t>合肥营业部-财富证券</t>
  </si>
  <si>
    <t>记-0037</t>
  </si>
  <si>
    <t>浏阳营业部-财富证券</t>
  </si>
  <si>
    <t>湘乡营业部-财富证券</t>
  </si>
  <si>
    <t>记-0038</t>
  </si>
  <si>
    <t>成都营业部-财富证券</t>
  </si>
  <si>
    <t>株洲营业部-财富证券</t>
  </si>
  <si>
    <t>哈尔滨营业部-财富证券</t>
  </si>
  <si>
    <t>记-0039</t>
  </si>
  <si>
    <t>昆明营业部-财富证券</t>
  </si>
  <si>
    <t>隆回营业部-财富证券</t>
  </si>
  <si>
    <t>贵阳营业部-财富证券</t>
  </si>
  <si>
    <t>记-0040</t>
  </si>
  <si>
    <t>永州湘永路营业部-财富证券</t>
  </si>
  <si>
    <t>记-0041</t>
  </si>
  <si>
    <t>怀化平安路营业部-财富证券</t>
  </si>
  <si>
    <t>吉首营业部-财富证券</t>
  </si>
  <si>
    <t>上海营业部-财富证券</t>
  </si>
  <si>
    <t>台州营业部-财富证券</t>
  </si>
  <si>
    <t>记-0042</t>
  </si>
  <si>
    <t>宁乡营业部-财富证券</t>
  </si>
  <si>
    <t>张家界营业部-财富证券</t>
  </si>
  <si>
    <t>记-0044</t>
  </si>
  <si>
    <t>深圳香林路营业部-财富证券</t>
  </si>
  <si>
    <t>记-0045</t>
  </si>
  <si>
    <t>星沙营业部-财富证券</t>
  </si>
  <si>
    <t>郴州营业部-财富证券</t>
  </si>
  <si>
    <t>记-0046</t>
  </si>
  <si>
    <t>深圳福华路营业部-财富证券</t>
  </si>
  <si>
    <t>衡阳营业部-财富证券</t>
  </si>
  <si>
    <t>记-0047</t>
  </si>
  <si>
    <t>长沙观沙路营业部-财富证券</t>
  </si>
  <si>
    <t>记-0050</t>
  </si>
  <si>
    <t>长沙总部营业部-财富证券</t>
  </si>
  <si>
    <t>娄底营业部-财富证券</t>
  </si>
  <si>
    <t>记-0051</t>
  </si>
  <si>
    <t>长春营业部-财富证券</t>
  </si>
  <si>
    <t>记-0053</t>
  </si>
  <si>
    <t>武冈营业部-财富证券</t>
  </si>
  <si>
    <t>记-0054</t>
  </si>
  <si>
    <t>北京中关村营业部-财富证券</t>
  </si>
  <si>
    <t>温州苍南营业部-财富证券</t>
  </si>
  <si>
    <t>记-0056</t>
  </si>
  <si>
    <t>温州营业部-财富证券</t>
  </si>
  <si>
    <t>记-0058</t>
  </si>
  <si>
    <t>长沙韶北营业部-财富证券</t>
  </si>
  <si>
    <t>记-0059</t>
  </si>
  <si>
    <t>青岛营业部-财富证券</t>
  </si>
  <si>
    <t>记-0060</t>
  </si>
  <si>
    <t>长沙八一营业部-财富证券</t>
  </si>
  <si>
    <t>记-0061</t>
  </si>
  <si>
    <t>湘潭芙蓉营业部-财富证券</t>
  </si>
  <si>
    <t>记-0064</t>
  </si>
  <si>
    <t>湘潭韶中营业部-财富证券</t>
  </si>
  <si>
    <t>记-0069</t>
  </si>
  <si>
    <t>深圳宝安南路营业部-财富证券</t>
  </si>
  <si>
    <t>记-0079</t>
  </si>
  <si>
    <t>邵阳营业部-财富证券</t>
  </si>
  <si>
    <t>记-0081</t>
  </si>
  <si>
    <t>天津分公司-财富证券</t>
  </si>
  <si>
    <t>记-0083</t>
  </si>
  <si>
    <t>长沙芙蓉营业部-财富证券</t>
  </si>
  <si>
    <t>记-0084</t>
  </si>
  <si>
    <t>长沙曙光营业部-财富证券</t>
  </si>
  <si>
    <t>记-0086</t>
  </si>
  <si>
    <t>杭州营业部-财富证券</t>
  </si>
  <si>
    <t>记-0087</t>
  </si>
  <si>
    <t>记-0100</t>
  </si>
  <si>
    <t>李雪竹报销网络信息费-交易通讯费美股延时行情授权费用付款申请-2019年一季度</t>
  </si>
  <si>
    <t>组织机构调整</t>
  </si>
  <si>
    <t>605106/其他业务收入/PB业务收入6011010101/利息收入/存放金融企业利息/自有/人民币1133/内部往来</t>
  </si>
  <si>
    <t>总账</t>
  </si>
  <si>
    <t>财富管理部-财富证券</t>
  </si>
  <si>
    <t>记-0160</t>
  </si>
  <si>
    <t>证券投资部-财富证券</t>
  </si>
  <si>
    <t>信息技术部代报上交所二季度费用分摊</t>
  </si>
  <si>
    <t>投顾业务部-财富证券</t>
  </si>
  <si>
    <t>固定收益部-财富证券</t>
  </si>
  <si>
    <t>经纪业务管理部-财富证券</t>
  </si>
  <si>
    <t>记-0072</t>
  </si>
  <si>
    <t>调整5月42#上交所二季度费用分摊</t>
  </si>
  <si>
    <t>邵阳新宁解放路营业部-财富证券</t>
  </si>
  <si>
    <t>上交所二季度通信费</t>
  </si>
  <si>
    <t>记-0018</t>
  </si>
  <si>
    <t>记-0021</t>
  </si>
  <si>
    <t>2019年第一季度VSAT宽带双向通信系统小站服务费（调整会计科目）</t>
  </si>
  <si>
    <t>北京宏泰东街营业部-财富证券</t>
  </si>
  <si>
    <t>6011010201/利息收入/存放金融企业利息/客户/人民币</t>
  </si>
  <si>
    <t>记-0025</t>
  </si>
  <si>
    <t>记-0026</t>
  </si>
  <si>
    <t>60210106/手续费及佣金收入/经纪/经纪业务席位净收入602109/手续费及佣金收入/代理销售金融产品净收入6011010201/利息收入/存放金融企业利息/客户/人民币</t>
  </si>
  <si>
    <t>深圳福田泰然九路营业部-财富证券</t>
  </si>
  <si>
    <t>广东揭阳黄岐山大道营业部-财富证券</t>
  </si>
  <si>
    <t>大连黄河路营业部-财富证券</t>
  </si>
  <si>
    <t>深圳南山海德三道营业部-财富证券</t>
  </si>
  <si>
    <t>记-0043</t>
  </si>
  <si>
    <t>记-0048</t>
  </si>
  <si>
    <t>记-0052</t>
  </si>
  <si>
    <t>记-0066</t>
  </si>
  <si>
    <t>记-0071</t>
  </si>
  <si>
    <t>记-0077</t>
  </si>
  <si>
    <t>调整上交所一季度通信费核算科目</t>
  </si>
  <si>
    <t>记-0049</t>
  </si>
  <si>
    <t>记-0057</t>
  </si>
  <si>
    <t>记-0062</t>
  </si>
  <si>
    <t>记-0065</t>
  </si>
  <si>
    <t>记-0082</t>
  </si>
  <si>
    <t>记-0075</t>
  </si>
  <si>
    <t>计提1-6月证券交易通讯费</t>
  </si>
  <si>
    <t>220208/应付款项/其他业务款项</t>
  </si>
  <si>
    <t>记-0654</t>
  </si>
  <si>
    <t>计提交易通讯费</t>
  </si>
  <si>
    <t>231912/其他应付款/其他</t>
  </si>
  <si>
    <t>支付2019年二季度美股延时授权费用</t>
  </si>
  <si>
    <t>收1905月389#上交所二季度通讯费发票</t>
  </si>
  <si>
    <t>权益配置部-财富证券</t>
  </si>
  <si>
    <t>美股延时行情授权费用缴税</t>
  </si>
  <si>
    <t>李雪竹报销深证通2019年度各项费用付款</t>
  </si>
  <si>
    <t>信息技术部代报上交所三季度费用分摊（报账见1908月407#）</t>
  </si>
  <si>
    <t>记-0099</t>
  </si>
  <si>
    <t>上交所三季度费用进项分摊（原件见1908月99#）</t>
  </si>
  <si>
    <t>支付2019年港股延时行情授权费用</t>
  </si>
  <si>
    <t>调整8月47#凭证</t>
  </si>
  <si>
    <t>记-0011</t>
  </si>
  <si>
    <t>上交所三季度通信费</t>
  </si>
  <si>
    <t>602109/手续费及佣金收入/代理销售金融产品净收入</t>
  </si>
  <si>
    <t>记-0015</t>
  </si>
  <si>
    <t>602109/手续费及佣金收入/代理销售金融产品净收入2010/员工报账待付款</t>
  </si>
  <si>
    <t>记-0019</t>
  </si>
  <si>
    <t>支付每股延时行情授权费用三季度费用</t>
  </si>
  <si>
    <t>记-0156</t>
  </si>
  <si>
    <t>1909月经总损益分配01-财富管理部收入</t>
  </si>
  <si>
    <t>1133/内部往来602109/手续费及佣金收入/代理销售金融产品净收入</t>
  </si>
  <si>
    <t>总计</t>
  </si>
</sst>
</file>

<file path=xl/styles.xml><?xml version="1.0" encoding="utf-8"?>
<styleSheet xmlns="http://schemas.openxmlformats.org/spreadsheetml/2006/main">
  <numFmts count="9">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_ \¥* #,##0_ ;_ \¥* \-#,##0_ ;_ \¥* &quot;-&quot;_ ;_ @_ "/>
    <numFmt numFmtId="178" formatCode="0.00_);[Red]\(0.00\)"/>
    <numFmt numFmtId="179" formatCode="_ * #,##0_ ;_ * \-#,##0_ ;_ * &quot;-&quot;??_ ;_ @_ "/>
    <numFmt numFmtId="180" formatCode="0_ "/>
  </numFmts>
  <fonts count="63">
    <font>
      <sz val="11"/>
      <color theme="1"/>
      <name val="宋体"/>
      <charset val="134"/>
      <scheme val="minor"/>
    </font>
    <font>
      <sz val="10"/>
      <color indexed="8"/>
      <name val="宋体"/>
      <charset val="134"/>
    </font>
    <font>
      <sz val="11"/>
      <color theme="1"/>
      <name val="微软雅黑"/>
      <charset val="134"/>
    </font>
    <font>
      <b/>
      <sz val="10"/>
      <color theme="1"/>
      <name val="微软雅黑"/>
      <charset val="134"/>
    </font>
    <font>
      <b/>
      <sz val="11"/>
      <color theme="1"/>
      <name val="微软雅黑"/>
      <charset val="134"/>
    </font>
    <font>
      <sz val="10"/>
      <color theme="1"/>
      <name val="微软雅黑"/>
      <charset val="134"/>
    </font>
    <font>
      <b/>
      <sz val="14"/>
      <color indexed="62"/>
      <name val="微软雅黑"/>
      <charset val="134"/>
    </font>
    <font>
      <sz val="8"/>
      <color indexed="8"/>
      <name val="宋体"/>
      <charset val="134"/>
    </font>
    <font>
      <u/>
      <sz val="8"/>
      <color indexed="8"/>
      <name val="宋体"/>
      <charset val="134"/>
    </font>
    <font>
      <b/>
      <sz val="8"/>
      <color indexed="62"/>
      <name val="宋体"/>
      <charset val="134"/>
    </font>
    <font>
      <b/>
      <sz val="9"/>
      <color indexed="8"/>
      <name val="宋体"/>
      <charset val="134"/>
    </font>
    <font>
      <sz val="10"/>
      <name val="FangSong"/>
      <charset val="134"/>
    </font>
    <font>
      <b/>
      <sz val="10"/>
      <name val="微软雅黑"/>
      <charset val="134"/>
    </font>
    <font>
      <sz val="10"/>
      <color rgb="FFFF0000"/>
      <name val="FangSong"/>
      <charset val="134"/>
    </font>
    <font>
      <sz val="11"/>
      <color rgb="FF000000"/>
      <name val="宋体"/>
      <charset val="134"/>
      <scheme val="minor"/>
    </font>
    <font>
      <sz val="11"/>
      <color rgb="FFFF0000"/>
      <name val="宋体"/>
      <charset val="134"/>
      <scheme val="minor"/>
    </font>
    <font>
      <sz val="10"/>
      <name val="微软雅黑"/>
      <charset val="134"/>
    </font>
    <font>
      <sz val="10"/>
      <color rgb="FF000000"/>
      <name val="微软雅黑"/>
      <charset val="134"/>
    </font>
    <font>
      <sz val="9"/>
      <color indexed="8"/>
      <name val="宋体"/>
      <charset val="134"/>
    </font>
    <font>
      <sz val="9"/>
      <name val="宋体"/>
      <charset val="134"/>
    </font>
    <font>
      <b/>
      <sz val="11"/>
      <color theme="1"/>
      <name val="宋体"/>
      <charset val="134"/>
      <scheme val="minor"/>
    </font>
    <font>
      <sz val="10"/>
      <color theme="1"/>
      <name val="宋体"/>
      <charset val="134"/>
      <scheme val="minor"/>
    </font>
    <font>
      <b/>
      <sz val="10"/>
      <color theme="1"/>
      <name val="宋体"/>
      <charset val="134"/>
      <scheme val="minor"/>
    </font>
    <font>
      <b/>
      <sz val="10"/>
      <name val="宋体"/>
      <charset val="134"/>
    </font>
    <font>
      <sz val="10"/>
      <name val="宋体"/>
      <charset val="134"/>
    </font>
    <font>
      <sz val="10"/>
      <name val="Noto Sans Mono CJK JP Regular"/>
      <charset val="134"/>
    </font>
    <font>
      <sz val="10"/>
      <color theme="1"/>
      <name val="仿宋_GB2312"/>
      <charset val="134"/>
    </font>
    <font>
      <sz val="10"/>
      <name val="仿宋_GB2312"/>
      <charset val="134"/>
    </font>
    <font>
      <b/>
      <sz val="10.5"/>
      <name val="宋体"/>
      <charset val="134"/>
    </font>
    <font>
      <sz val="11"/>
      <name val="宋体"/>
      <charset val="134"/>
    </font>
    <font>
      <b/>
      <sz val="10"/>
      <color rgb="FF000000"/>
      <name val="微软雅黑"/>
      <charset val="134"/>
    </font>
    <font>
      <sz val="10"/>
      <color theme="1"/>
      <name val="Arial"/>
      <charset val="134"/>
    </font>
    <font>
      <sz val="9"/>
      <color theme="1"/>
      <name val="Arial"/>
      <charset val="134"/>
    </font>
    <font>
      <b/>
      <sz val="10"/>
      <name val="宋体"/>
      <charset val="134"/>
      <scheme val="minor"/>
    </font>
    <font>
      <sz val="10"/>
      <color rgb="FFFF0000"/>
      <name val="Arial"/>
      <charset val="134"/>
    </font>
    <font>
      <b/>
      <sz val="10"/>
      <color theme="1"/>
      <name val="Arial"/>
      <charset val="134"/>
    </font>
    <font>
      <sz val="10"/>
      <color rgb="FF000000"/>
      <name val="宋体"/>
      <charset val="134"/>
      <scheme val="minor"/>
    </font>
    <font>
      <sz val="9"/>
      <color theme="1"/>
      <name val="宋体"/>
      <charset val="134"/>
      <scheme val="minor"/>
    </font>
    <font>
      <sz val="10"/>
      <color theme="1"/>
      <name val="宋体"/>
      <charset val="134"/>
    </font>
    <font>
      <b/>
      <sz val="18"/>
      <color theme="3"/>
      <name val="宋体"/>
      <charset val="134"/>
      <scheme val="minor"/>
    </font>
    <font>
      <u/>
      <sz val="11"/>
      <color rgb="FF0000FF"/>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sz val="11"/>
      <color rgb="FFFF0000"/>
      <name val="宋体"/>
      <charset val="0"/>
      <scheme val="minor"/>
    </font>
    <font>
      <u/>
      <sz val="11"/>
      <color rgb="FF800080"/>
      <name val="宋体"/>
      <charset val="0"/>
      <scheme val="minor"/>
    </font>
    <font>
      <sz val="11"/>
      <color rgb="FFFA7D00"/>
      <name val="宋体"/>
      <charset val="0"/>
      <scheme val="minor"/>
    </font>
    <font>
      <i/>
      <sz val="11"/>
      <color rgb="FF7F7F7F"/>
      <name val="宋体"/>
      <charset val="0"/>
      <scheme val="minor"/>
    </font>
    <font>
      <sz val="12"/>
      <name val="宋体"/>
      <charset val="134"/>
    </font>
    <font>
      <b/>
      <sz val="15"/>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0"/>
      <name val="Arial"/>
      <charset val="134"/>
    </font>
    <font>
      <sz val="10"/>
      <name val="Times New Roman"/>
      <charset val="134"/>
    </font>
    <font>
      <b/>
      <sz val="10"/>
      <name val="Times New Roman"/>
      <charset val="134"/>
    </font>
    <font>
      <sz val="9"/>
      <color theme="1"/>
      <name val="微软雅黑"/>
      <charset val="134"/>
    </font>
  </fonts>
  <fills count="53">
    <fill>
      <patternFill patternType="none"/>
    </fill>
    <fill>
      <patternFill patternType="gray125"/>
    </fill>
    <fill>
      <patternFill patternType="solid">
        <fgColor theme="0" tint="-0.349986266670736"/>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6795556505"/>
        <bgColor indexed="64"/>
      </patternFill>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rgb="FFD9D9D9"/>
        <bgColor rgb="FF000000"/>
      </patternFill>
    </fill>
    <fill>
      <patternFill patternType="solid">
        <fgColor rgb="FFFFFFFF"/>
        <bgColor rgb="FF000000"/>
      </patternFill>
    </fill>
    <fill>
      <patternFill patternType="solid">
        <fgColor theme="0" tint="-0.14996795556505"/>
        <bgColor rgb="FF000000"/>
      </patternFill>
    </fill>
    <fill>
      <patternFill patternType="solid">
        <fgColor rgb="FFFFC000"/>
        <bgColor indexed="64"/>
      </patternFill>
    </fill>
    <fill>
      <patternFill patternType="solid">
        <fgColor theme="5" tint="0.599993896298105"/>
        <bgColor indexed="64"/>
      </patternFill>
    </fill>
    <fill>
      <patternFill patternType="solid">
        <fgColor theme="4" tint="0.799951170384838"/>
        <bgColor indexed="64"/>
      </patternFill>
    </fill>
    <fill>
      <patternFill patternType="solid">
        <fgColor theme="3" tint="0.799951170384838"/>
        <bgColor indexed="64"/>
      </patternFill>
    </fill>
    <fill>
      <patternFill patternType="solid">
        <fgColor theme="3" tint="0.799951170384838"/>
        <bgColor theme="0"/>
      </patternFill>
    </fill>
    <fill>
      <patternFill patternType="solid">
        <fgColor theme="0"/>
        <bgColor theme="0"/>
      </patternFill>
    </fill>
    <fill>
      <patternFill patternType="solid">
        <fgColor theme="0" tint="-0.149998474074526"/>
        <bgColor indexed="64"/>
      </patternFill>
    </fill>
    <fill>
      <patternFill patternType="solid">
        <fgColor theme="0" tint="-0.249977111117893"/>
        <bgColor rgb="FF000000"/>
      </patternFill>
    </fill>
    <fill>
      <patternFill patternType="solid">
        <fgColor rgb="FFE2E2E2"/>
        <bgColor indexed="64"/>
      </patternFill>
    </fill>
    <fill>
      <patternFill patternType="solid">
        <fgColor rgb="FFDAEEF3"/>
        <bgColor rgb="FF000000"/>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3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style="hair">
        <color auto="1"/>
      </left>
      <right style="hair">
        <color auto="1"/>
      </right>
      <top style="thin">
        <color auto="1"/>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hair">
        <color auto="1"/>
      </left>
      <right/>
      <top style="thin">
        <color auto="1"/>
      </top>
      <bottom style="hair">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style="thin">
        <color indexed="8"/>
      </left>
      <right style="thin">
        <color indexed="8"/>
      </right>
      <top style="thin">
        <color indexed="8"/>
      </top>
      <bottom style="thin">
        <color indexed="8"/>
      </bottom>
      <diagonal/>
    </border>
    <border>
      <left style="hair">
        <color auto="1"/>
      </left>
      <right style="hair">
        <color auto="1"/>
      </right>
      <top style="medium">
        <color auto="1"/>
      </top>
      <bottom style="hair">
        <color auto="1"/>
      </bottom>
      <diagonal/>
    </border>
    <border>
      <left/>
      <right style="hair">
        <color auto="1"/>
      </right>
      <top style="medium">
        <color auto="1"/>
      </top>
      <bottom style="hair">
        <color auto="1"/>
      </bottom>
      <diagonal/>
    </border>
    <border>
      <left style="hair">
        <color auto="1"/>
      </left>
      <right/>
      <top style="medium">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hair">
        <color auto="1"/>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4">
    <xf numFmtId="0" fontId="0" fillId="0" borderId="0"/>
    <xf numFmtId="42" fontId="0" fillId="0" borderId="0" applyFont="0" applyFill="0" applyBorder="0" applyAlignment="0" applyProtection="0">
      <alignment vertical="center"/>
    </xf>
    <xf numFmtId="0" fontId="41" fillId="32" borderId="0" applyNumberFormat="0" applyBorder="0" applyAlignment="0" applyProtection="0">
      <alignment vertical="center"/>
    </xf>
    <xf numFmtId="0" fontId="46" fillId="29" borderId="2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1" fillId="24" borderId="0" applyNumberFormat="0" applyBorder="0" applyAlignment="0" applyProtection="0">
      <alignment vertical="center"/>
    </xf>
    <xf numFmtId="0" fontId="43" fillId="25" borderId="0" applyNumberFormat="0" applyBorder="0" applyAlignment="0" applyProtection="0">
      <alignment vertical="center"/>
    </xf>
    <xf numFmtId="43" fontId="0" fillId="0" borderId="0" applyFont="0" applyFill="0" applyBorder="0" applyAlignment="0" applyProtection="0">
      <alignment vertical="center"/>
    </xf>
    <xf numFmtId="0" fontId="45" fillId="28" borderId="0" applyNumberFormat="0" applyBorder="0" applyAlignment="0" applyProtection="0">
      <alignment vertical="center"/>
    </xf>
    <xf numFmtId="0" fontId="40" fillId="0" borderId="0" applyNumberFormat="0" applyFill="0" applyBorder="0" applyAlignment="0" applyProtection="0">
      <alignment vertical="center"/>
    </xf>
    <xf numFmtId="9" fontId="0" fillId="0" borderId="0" applyFont="0" applyFill="0" applyBorder="0" applyAlignment="0" applyProtection="0">
      <alignment vertical="center"/>
    </xf>
    <xf numFmtId="0" fontId="49" fillId="0" borderId="0" applyNumberFormat="0" applyFill="0" applyBorder="0" applyAlignment="0" applyProtection="0">
      <alignment vertical="center"/>
    </xf>
    <xf numFmtId="0" fontId="0" fillId="33" borderId="30" applyNumberFormat="0" applyFont="0" applyAlignment="0" applyProtection="0">
      <alignment vertical="center"/>
    </xf>
    <xf numFmtId="0" fontId="45" fillId="34" borderId="0" applyNumberFormat="0" applyBorder="0" applyAlignment="0" applyProtection="0">
      <alignment vertical="center"/>
    </xf>
    <xf numFmtId="0" fontId="42"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3" fillId="0" borderId="32" applyNumberFormat="0" applyFill="0" applyAlignment="0" applyProtection="0">
      <alignment vertical="center"/>
    </xf>
    <xf numFmtId="0" fontId="55" fillId="0" borderId="32" applyNumberFormat="0" applyFill="0" applyAlignment="0" applyProtection="0">
      <alignment vertical="center"/>
    </xf>
    <xf numFmtId="0" fontId="45" fillId="27" borderId="0" applyNumberFormat="0" applyBorder="0" applyAlignment="0" applyProtection="0">
      <alignment vertical="center"/>
    </xf>
    <xf numFmtId="0" fontId="42" fillId="0" borderId="29" applyNumberFormat="0" applyFill="0" applyAlignment="0" applyProtection="0">
      <alignment vertical="center"/>
    </xf>
    <xf numFmtId="0" fontId="45" fillId="38" borderId="0" applyNumberFormat="0" applyBorder="0" applyAlignment="0" applyProtection="0">
      <alignment vertical="center"/>
    </xf>
    <xf numFmtId="0" fontId="56" fillId="40" borderId="34" applyNumberFormat="0" applyAlignment="0" applyProtection="0">
      <alignment vertical="center"/>
    </xf>
    <xf numFmtId="0" fontId="57" fillId="40" borderId="28" applyNumberFormat="0" applyAlignment="0" applyProtection="0">
      <alignment vertical="center"/>
    </xf>
    <xf numFmtId="0" fontId="58" fillId="42" borderId="35" applyNumberFormat="0" applyAlignment="0" applyProtection="0">
      <alignment vertical="center"/>
    </xf>
    <xf numFmtId="0" fontId="41" fillId="44" borderId="0" applyNumberFormat="0" applyBorder="0" applyAlignment="0" applyProtection="0">
      <alignment vertical="center"/>
    </xf>
    <xf numFmtId="0" fontId="45" fillId="39" borderId="0" applyNumberFormat="0" applyBorder="0" applyAlignment="0" applyProtection="0">
      <alignment vertical="center"/>
    </xf>
    <xf numFmtId="0" fontId="50" fillId="0" borderId="31" applyNumberFormat="0" applyFill="0" applyAlignment="0" applyProtection="0">
      <alignment vertical="center"/>
    </xf>
    <xf numFmtId="0" fontId="54" fillId="0" borderId="33" applyNumberFormat="0" applyFill="0" applyAlignment="0" applyProtection="0">
      <alignment vertical="center"/>
    </xf>
    <xf numFmtId="0" fontId="47" fillId="31" borderId="0" applyNumberFormat="0" applyBorder="0" applyAlignment="0" applyProtection="0">
      <alignment vertical="center"/>
    </xf>
    <xf numFmtId="0" fontId="44" fillId="26" borderId="0" applyNumberFormat="0" applyBorder="0" applyAlignment="0" applyProtection="0">
      <alignment vertical="center"/>
    </xf>
    <xf numFmtId="0" fontId="41" fillId="45" borderId="0" applyNumberFormat="0" applyBorder="0" applyAlignment="0" applyProtection="0">
      <alignment vertical="center"/>
    </xf>
    <xf numFmtId="0" fontId="45" fillId="36" borderId="0" applyNumberFormat="0" applyBorder="0" applyAlignment="0" applyProtection="0">
      <alignment vertical="center"/>
    </xf>
    <xf numFmtId="0" fontId="52" fillId="0" borderId="0"/>
    <xf numFmtId="0" fontId="41" fillId="30" borderId="0" applyNumberFormat="0" applyBorder="0" applyAlignment="0" applyProtection="0">
      <alignment vertical="center"/>
    </xf>
    <xf numFmtId="0" fontId="41" fillId="23" borderId="0" applyNumberFormat="0" applyBorder="0" applyAlignment="0" applyProtection="0">
      <alignment vertical="center"/>
    </xf>
    <xf numFmtId="0" fontId="41" fillId="41" borderId="0" applyNumberFormat="0" applyBorder="0" applyAlignment="0" applyProtection="0">
      <alignment vertical="center"/>
    </xf>
    <xf numFmtId="0" fontId="41" fillId="14" borderId="0" applyNumberFormat="0" applyBorder="0" applyAlignment="0" applyProtection="0">
      <alignment vertical="center"/>
    </xf>
    <xf numFmtId="0" fontId="45" fillId="35" borderId="0" applyNumberFormat="0" applyBorder="0" applyAlignment="0" applyProtection="0">
      <alignment vertical="center"/>
    </xf>
    <xf numFmtId="0" fontId="45" fillId="47" borderId="0" applyNumberFormat="0" applyBorder="0" applyAlignment="0" applyProtection="0">
      <alignment vertical="center"/>
    </xf>
    <xf numFmtId="0" fontId="41" fillId="43" borderId="0" applyNumberFormat="0" applyBorder="0" applyAlignment="0" applyProtection="0">
      <alignment vertical="center"/>
    </xf>
    <xf numFmtId="0" fontId="41" fillId="49" borderId="0" applyNumberFormat="0" applyBorder="0" applyAlignment="0" applyProtection="0">
      <alignment vertical="center"/>
    </xf>
    <xf numFmtId="0" fontId="45" fillId="50" borderId="0" applyNumberFormat="0" applyBorder="0" applyAlignment="0" applyProtection="0">
      <alignment vertical="center"/>
    </xf>
    <xf numFmtId="0" fontId="41" fillId="51" borderId="0" applyNumberFormat="0" applyBorder="0" applyAlignment="0" applyProtection="0">
      <alignment vertical="center"/>
    </xf>
    <xf numFmtId="0" fontId="45" fillId="52" borderId="0" applyNumberFormat="0" applyBorder="0" applyAlignment="0" applyProtection="0">
      <alignment vertical="center"/>
    </xf>
    <xf numFmtId="0" fontId="45" fillId="46" borderId="0" applyNumberFormat="0" applyBorder="0" applyAlignment="0" applyProtection="0">
      <alignment vertical="center"/>
    </xf>
    <xf numFmtId="0" fontId="41" fillId="48" borderId="0" applyNumberFormat="0" applyBorder="0" applyAlignment="0" applyProtection="0">
      <alignment vertical="center"/>
    </xf>
    <xf numFmtId="0" fontId="45" fillId="37" borderId="0" applyNumberFormat="0" applyBorder="0" applyAlignment="0" applyProtection="0">
      <alignment vertical="center"/>
    </xf>
    <xf numFmtId="0" fontId="52" fillId="0" borderId="0"/>
    <xf numFmtId="0" fontId="52" fillId="0" borderId="0"/>
    <xf numFmtId="0" fontId="59" fillId="0" borderId="0"/>
    <xf numFmtId="177" fontId="52" fillId="0" borderId="0" applyFont="0" applyFill="0" applyBorder="0" applyAlignment="0" applyProtection="0"/>
  </cellStyleXfs>
  <cellXfs count="225">
    <xf numFmtId="0" fontId="0" fillId="0" borderId="0" xfId="0"/>
    <xf numFmtId="0" fontId="0" fillId="0" borderId="0" xfId="0" applyFill="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vertical="center"/>
    </xf>
    <xf numFmtId="0" fontId="1" fillId="0" borderId="0" xfId="0" applyFont="1" applyAlignment="1">
      <alignment horizontal="left"/>
    </xf>
    <xf numFmtId="0" fontId="0" fillId="0" borderId="1" xfId="0" applyFont="1" applyFill="1" applyBorder="1" applyAlignment="1">
      <alignment horizontal="left" vertical="center"/>
    </xf>
    <xf numFmtId="0" fontId="0" fillId="0" borderId="2" xfId="0" applyFont="1" applyFill="1" applyBorder="1" applyAlignment="1">
      <alignment horizontal="center" vertical="center"/>
    </xf>
    <xf numFmtId="0" fontId="0" fillId="0" borderId="2" xfId="0" applyFont="1" applyBorder="1" applyAlignment="1">
      <alignment horizontal="center" vertical="center"/>
    </xf>
    <xf numFmtId="0" fontId="0" fillId="0" borderId="1" xfId="0" applyFill="1" applyBorder="1" applyAlignment="1">
      <alignment horizontal="left" vertical="center"/>
    </xf>
    <xf numFmtId="0" fontId="0" fillId="0" borderId="2" xfId="0" applyFill="1" applyBorder="1" applyAlignment="1">
      <alignment horizontal="left" vertical="center"/>
    </xf>
    <xf numFmtId="0" fontId="0" fillId="0" borderId="2" xfId="0" applyFill="1" applyBorder="1" applyAlignment="1">
      <alignment horizontal="center" vertical="center"/>
    </xf>
    <xf numFmtId="0" fontId="0" fillId="0" borderId="2" xfId="0" applyBorder="1" applyAlignment="1">
      <alignment vertical="center"/>
    </xf>
    <xf numFmtId="0" fontId="0" fillId="2" borderId="1" xfId="0" applyFont="1" applyFill="1" applyBorder="1" applyAlignment="1">
      <alignment horizontal="left" vertical="center"/>
    </xf>
    <xf numFmtId="0" fontId="0" fillId="2" borderId="2" xfId="0"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vertical="center"/>
    </xf>
    <xf numFmtId="0" fontId="0" fillId="0" borderId="0" xfId="0" applyFill="1" applyAlignment="1"/>
    <xf numFmtId="0" fontId="0" fillId="2" borderId="2" xfId="0" applyFill="1" applyBorder="1" applyAlignment="1">
      <alignment horizontal="left" vertical="center"/>
    </xf>
    <xf numFmtId="0" fontId="0" fillId="2" borderId="2" xfId="0" applyFont="1" applyFill="1" applyBorder="1" applyAlignment="1">
      <alignment horizontal="center" vertical="center"/>
    </xf>
    <xf numFmtId="0" fontId="0" fillId="2" borderId="2" xfId="0" applyFill="1" applyBorder="1" applyAlignment="1">
      <alignment vertical="center"/>
    </xf>
    <xf numFmtId="0" fontId="2" fillId="3" borderId="0" xfId="0" applyFont="1" applyFill="1" applyBorder="1"/>
    <xf numFmtId="176" fontId="2" fillId="4" borderId="0" xfId="0" applyNumberFormat="1" applyFont="1" applyFill="1" applyBorder="1"/>
    <xf numFmtId="0" fontId="2" fillId="3" borderId="0" xfId="0" applyFont="1" applyFill="1" applyBorder="1" applyAlignment="1">
      <alignment horizontal="right"/>
    </xf>
    <xf numFmtId="10" fontId="2" fillId="3" borderId="0" xfId="0" applyNumberFormat="1" applyFont="1" applyFill="1" applyBorder="1" applyAlignment="1">
      <alignment horizontal="left"/>
    </xf>
    <xf numFmtId="0" fontId="3" fillId="5" borderId="3" xfId="0" applyFont="1" applyFill="1" applyBorder="1" applyAlignment="1">
      <alignment horizontal="center" vertical="center"/>
    </xf>
    <xf numFmtId="0" fontId="4" fillId="5" borderId="3" xfId="0" applyFont="1" applyFill="1" applyBorder="1" applyAlignment="1">
      <alignment horizontal="center"/>
    </xf>
    <xf numFmtId="43" fontId="5" fillId="3" borderId="3" xfId="8" applyFont="1" applyFill="1" applyBorder="1" applyAlignment="1">
      <alignment horizontal="left" vertical="center"/>
    </xf>
    <xf numFmtId="43" fontId="2" fillId="6" borderId="3" xfId="0" applyNumberFormat="1" applyFont="1" applyFill="1" applyBorder="1"/>
    <xf numFmtId="0" fontId="2" fillId="6" borderId="3" xfId="0" applyFont="1" applyFill="1" applyBorder="1"/>
    <xf numFmtId="43" fontId="2" fillId="3" borderId="0" xfId="0" applyNumberFormat="1" applyFont="1" applyFill="1" applyBorder="1"/>
    <xf numFmtId="43" fontId="5" fillId="6" borderId="3" xfId="8" applyFont="1" applyFill="1" applyBorder="1" applyAlignment="1">
      <alignment horizontal="left" vertical="center"/>
    </xf>
    <xf numFmtId="0" fontId="3" fillId="6" borderId="3" xfId="0" applyFont="1" applyFill="1" applyBorder="1" applyAlignment="1">
      <alignment horizontal="center" vertical="center"/>
    </xf>
    <xf numFmtId="43" fontId="3" fillId="6" borderId="3" xfId="8" applyFont="1" applyFill="1" applyBorder="1" applyAlignment="1">
      <alignment horizontal="center" vertical="center"/>
    </xf>
    <xf numFmtId="49" fontId="6" fillId="7" borderId="0" xfId="0" applyNumberFormat="1" applyFont="1" applyFill="1" applyBorder="1" applyAlignment="1">
      <alignment horizontal="center" vertical="center"/>
    </xf>
    <xf numFmtId="0" fontId="7" fillId="7" borderId="0" xfId="0" applyFont="1" applyFill="1" applyBorder="1" applyAlignment="1">
      <alignment horizontal="right"/>
    </xf>
    <xf numFmtId="49" fontId="8" fillId="7" borderId="4" xfId="0" applyNumberFormat="1" applyFont="1" applyFill="1" applyBorder="1" applyAlignment="1">
      <alignment horizontal="left"/>
    </xf>
    <xf numFmtId="49" fontId="7" fillId="7" borderId="0" xfId="0" applyNumberFormat="1" applyFont="1" applyFill="1" applyBorder="1" applyAlignment="1">
      <alignment horizontal="right"/>
    </xf>
    <xf numFmtId="0" fontId="8" fillId="7" borderId="4" xfId="0" applyFont="1" applyFill="1" applyBorder="1" applyAlignment="1">
      <alignment horizontal="left"/>
    </xf>
    <xf numFmtId="49" fontId="9" fillId="8" borderId="5" xfId="0" applyNumberFormat="1" applyFont="1" applyFill="1" applyBorder="1" applyAlignment="1">
      <alignment horizontal="center" vertical="center"/>
    </xf>
    <xf numFmtId="49" fontId="7" fillId="7" borderId="5" xfId="0" applyNumberFormat="1" applyFont="1" applyFill="1" applyBorder="1" applyAlignment="1">
      <alignment horizontal="left" vertical="center"/>
    </xf>
    <xf numFmtId="2" fontId="7" fillId="7" borderId="5" xfId="0" applyNumberFormat="1" applyFont="1" applyFill="1" applyBorder="1" applyAlignment="1">
      <alignment horizontal="left" vertical="center"/>
    </xf>
    <xf numFmtId="1" fontId="7" fillId="7" borderId="5" xfId="0" applyNumberFormat="1" applyFont="1" applyFill="1" applyBorder="1" applyAlignment="1">
      <alignment horizontal="left" vertical="center"/>
    </xf>
    <xf numFmtId="4" fontId="7" fillId="7" borderId="5" xfId="0" applyNumberFormat="1" applyFont="1" applyFill="1" applyBorder="1" applyAlignment="1">
      <alignment horizontal="left" vertical="center"/>
    </xf>
    <xf numFmtId="4" fontId="7" fillId="7" borderId="5" xfId="0" applyNumberFormat="1" applyFont="1" applyFill="1" applyBorder="1" applyAlignment="1">
      <alignment horizontal="right" vertical="center"/>
    </xf>
    <xf numFmtId="49" fontId="10" fillId="9" borderId="2" xfId="0" applyNumberFormat="1" applyFont="1" applyFill="1" applyBorder="1" applyAlignment="1">
      <alignment horizontal="center" vertical="center"/>
    </xf>
    <xf numFmtId="43" fontId="11" fillId="10" borderId="6" xfId="0" applyNumberFormat="1" applyFont="1" applyFill="1" applyBorder="1" applyAlignment="1">
      <alignment horizontal="center" vertical="center" wrapText="1"/>
    </xf>
    <xf numFmtId="180" fontId="12" fillId="6" borderId="3" xfId="53" applyNumberFormat="1" applyFont="1" applyFill="1" applyBorder="1" applyAlignment="1" applyProtection="1">
      <alignment horizontal="center" vertical="center"/>
      <protection locked="0"/>
    </xf>
    <xf numFmtId="4" fontId="7" fillId="0" borderId="2" xfId="0" applyNumberFormat="1" applyFont="1" applyBorder="1" applyAlignment="1">
      <alignment horizontal="right" vertical="center"/>
    </xf>
    <xf numFmtId="178" fontId="11" fillId="11" borderId="7" xfId="0" applyNumberFormat="1" applyFont="1" applyFill="1" applyBorder="1" applyAlignment="1">
      <alignment horizontal="center" vertical="center" wrapText="1"/>
    </xf>
    <xf numFmtId="178" fontId="11" fillId="11" borderId="8" xfId="0" applyNumberFormat="1" applyFont="1" applyFill="1" applyBorder="1" applyAlignment="1">
      <alignment horizontal="center" vertical="center" wrapText="1"/>
    </xf>
    <xf numFmtId="178" fontId="13" fillId="11" borderId="7" xfId="0" applyNumberFormat="1" applyFont="1" applyFill="1" applyBorder="1" applyAlignment="1">
      <alignment horizontal="center" vertical="center" wrapText="1"/>
    </xf>
    <xf numFmtId="178" fontId="13" fillId="11" borderId="8" xfId="0" applyNumberFormat="1" applyFont="1" applyFill="1" applyBorder="1" applyAlignment="1">
      <alignment horizontal="center" vertical="center" wrapText="1"/>
    </xf>
    <xf numFmtId="178" fontId="13" fillId="10" borderId="9" xfId="0" applyNumberFormat="1" applyFont="1" applyFill="1" applyBorder="1" applyAlignment="1">
      <alignment horizontal="center"/>
    </xf>
    <xf numFmtId="178" fontId="11" fillId="10" borderId="10" xfId="0" applyNumberFormat="1" applyFont="1" applyFill="1" applyBorder="1" applyAlignment="1">
      <alignment horizontal="center"/>
    </xf>
    <xf numFmtId="178" fontId="13" fillId="10" borderId="7" xfId="0" applyNumberFormat="1" applyFont="1" applyFill="1" applyBorder="1" applyAlignment="1">
      <alignment horizontal="center"/>
    </xf>
    <xf numFmtId="178" fontId="14" fillId="10" borderId="9" xfId="0" applyNumberFormat="1" applyFont="1" applyFill="1" applyBorder="1"/>
    <xf numFmtId="178" fontId="14" fillId="10" borderId="10" xfId="0" applyNumberFormat="1" applyFont="1" applyFill="1" applyBorder="1"/>
    <xf numFmtId="178" fontId="14" fillId="10" borderId="7" xfId="0" applyNumberFormat="1" applyFont="1" applyFill="1" applyBorder="1"/>
    <xf numFmtId="178" fontId="15" fillId="10" borderId="9" xfId="0" applyNumberFormat="1" applyFont="1" applyFill="1" applyBorder="1"/>
    <xf numFmtId="178" fontId="11" fillId="10" borderId="6" xfId="0" applyNumberFormat="1" applyFont="1" applyFill="1" applyBorder="1" applyAlignment="1">
      <alignment horizontal="center" vertical="center" wrapText="1"/>
    </xf>
    <xf numFmtId="178" fontId="11" fillId="10" borderId="11" xfId="0" applyNumberFormat="1" applyFont="1" applyFill="1" applyBorder="1" applyAlignment="1">
      <alignment horizontal="center" vertical="center" wrapText="1"/>
    </xf>
    <xf numFmtId="178" fontId="11" fillId="10" borderId="12" xfId="0" applyNumberFormat="1" applyFont="1" applyFill="1" applyBorder="1" applyAlignment="1">
      <alignment horizontal="center" vertical="center" wrapText="1"/>
    </xf>
    <xf numFmtId="178" fontId="14" fillId="0" borderId="13" xfId="0" applyNumberFormat="1" applyFont="1" applyBorder="1"/>
    <xf numFmtId="178" fontId="14" fillId="0" borderId="14" xfId="0" applyNumberFormat="1" applyFont="1" applyBorder="1"/>
    <xf numFmtId="178" fontId="11" fillId="10" borderId="8" xfId="0" applyNumberFormat="1" applyFont="1" applyFill="1" applyBorder="1" applyAlignment="1">
      <alignment horizontal="center"/>
    </xf>
    <xf numFmtId="178" fontId="13" fillId="10" borderId="8" xfId="0" applyNumberFormat="1" applyFont="1" applyFill="1" applyBorder="1" applyAlignment="1">
      <alignment horizontal="center"/>
    </xf>
    <xf numFmtId="178" fontId="11" fillId="10" borderId="9" xfId="0" applyNumberFormat="1" applyFont="1" applyFill="1" applyBorder="1" applyAlignment="1">
      <alignment horizontal="center"/>
    </xf>
    <xf numFmtId="178" fontId="13" fillId="10" borderId="10" xfId="0" applyNumberFormat="1" applyFont="1" applyFill="1" applyBorder="1" applyAlignment="1">
      <alignment horizontal="center"/>
    </xf>
    <xf numFmtId="178" fontId="14" fillId="10" borderId="8" xfId="0" applyNumberFormat="1" applyFont="1" applyFill="1" applyBorder="1"/>
    <xf numFmtId="178" fontId="15" fillId="10" borderId="15" xfId="0" applyNumberFormat="1" applyFont="1" applyFill="1" applyBorder="1"/>
    <xf numFmtId="178" fontId="14" fillId="10" borderId="16" xfId="0" applyNumberFormat="1" applyFont="1" applyFill="1" applyBorder="1"/>
    <xf numFmtId="178" fontId="15" fillId="10" borderId="17" xfId="0" applyNumberFormat="1" applyFont="1" applyFill="1" applyBorder="1"/>
    <xf numFmtId="4" fontId="16" fillId="11" borderId="3" xfId="52" applyNumberFormat="1" applyFont="1" applyFill="1" applyBorder="1" applyAlignment="1" applyProtection="1">
      <alignment vertical="center" wrapText="1"/>
    </xf>
    <xf numFmtId="4" fontId="17" fillId="11" borderId="3" xfId="0" applyNumberFormat="1" applyFont="1" applyFill="1" applyBorder="1" applyAlignment="1">
      <alignment vertical="center"/>
    </xf>
    <xf numFmtId="4" fontId="17" fillId="11" borderId="3" xfId="0" applyNumberFormat="1" applyFont="1" applyFill="1" applyBorder="1" applyAlignment="1"/>
    <xf numFmtId="4" fontId="17" fillId="11" borderId="3" xfId="0" applyNumberFormat="1" applyFont="1" applyFill="1" applyBorder="1" applyAlignment="1">
      <alignment vertical="center" wrapText="1"/>
    </xf>
    <xf numFmtId="4" fontId="17" fillId="0" borderId="3" xfId="0" applyNumberFormat="1" applyFont="1" applyFill="1" applyBorder="1" applyAlignment="1">
      <alignment vertical="center"/>
    </xf>
    <xf numFmtId="4" fontId="16" fillId="12" borderId="3" xfId="0" applyNumberFormat="1" applyFont="1" applyFill="1" applyBorder="1" applyAlignment="1"/>
    <xf numFmtId="4" fontId="16" fillId="11" borderId="3" xfId="0" applyNumberFormat="1" applyFont="1" applyFill="1" applyBorder="1" applyAlignment="1"/>
    <xf numFmtId="4" fontId="16" fillId="12" borderId="3" xfId="0" applyNumberFormat="1" applyFont="1" applyFill="1" applyBorder="1" applyAlignment="1" applyProtection="1">
      <alignment vertical="center" wrapText="1"/>
      <protection locked="0"/>
    </xf>
    <xf numFmtId="4" fontId="16" fillId="11" borderId="3" xfId="0" applyNumberFormat="1" applyFont="1" applyFill="1" applyBorder="1" applyAlignment="1">
      <alignment vertical="center"/>
    </xf>
    <xf numFmtId="178" fontId="14" fillId="10" borderId="18" xfId="0" applyNumberFormat="1" applyFont="1" applyFill="1" applyBorder="1"/>
    <xf numFmtId="178" fontId="15" fillId="10" borderId="18" xfId="0" applyNumberFormat="1" applyFont="1" applyFill="1" applyBorder="1"/>
    <xf numFmtId="178" fontId="14" fillId="10" borderId="15" xfId="0" applyNumberFormat="1" applyFont="1" applyFill="1" applyBorder="1"/>
    <xf numFmtId="178" fontId="15" fillId="10" borderId="16" xfId="0" applyNumberFormat="1" applyFont="1" applyFill="1" applyBorder="1"/>
    <xf numFmtId="4" fontId="7" fillId="4" borderId="2" xfId="0" applyNumberFormat="1" applyFont="1" applyFill="1" applyBorder="1" applyAlignment="1">
      <alignment horizontal="right" vertical="center"/>
    </xf>
    <xf numFmtId="4" fontId="17" fillId="12" borderId="3" xfId="0" applyNumberFormat="1" applyFont="1" applyFill="1" applyBorder="1" applyAlignment="1">
      <alignment vertical="center"/>
    </xf>
    <xf numFmtId="4" fontId="18" fillId="9" borderId="2" xfId="0" applyNumberFormat="1" applyFont="1" applyFill="1" applyBorder="1" applyAlignment="1">
      <alignment horizontal="left" vertical="center"/>
    </xf>
    <xf numFmtId="0" fontId="0" fillId="13" borderId="0" xfId="0" applyFill="1" applyAlignment="1">
      <alignment vertical="center"/>
    </xf>
    <xf numFmtId="49" fontId="10" fillId="9" borderId="19" xfId="0" applyNumberFormat="1" applyFont="1" applyFill="1" applyBorder="1" applyAlignment="1">
      <alignment horizontal="center" vertical="center"/>
    </xf>
    <xf numFmtId="49" fontId="18" fillId="9" borderId="19" xfId="0" applyNumberFormat="1" applyFont="1" applyFill="1" applyBorder="1" applyAlignment="1">
      <alignment horizontal="left" vertical="center"/>
    </xf>
    <xf numFmtId="4" fontId="7" fillId="0" borderId="19" xfId="0" applyNumberFormat="1" applyFont="1" applyBorder="1" applyAlignment="1">
      <alignment horizontal="right" vertical="center"/>
    </xf>
    <xf numFmtId="49" fontId="18" fillId="13" borderId="19" xfId="0" applyNumberFormat="1" applyFont="1" applyFill="1" applyBorder="1" applyAlignment="1">
      <alignment horizontal="left" vertical="center"/>
    </xf>
    <xf numFmtId="4" fontId="7" fillId="13" borderId="19" xfId="0" applyNumberFormat="1" applyFont="1" applyFill="1" applyBorder="1" applyAlignment="1">
      <alignment horizontal="right" vertical="center"/>
    </xf>
    <xf numFmtId="4" fontId="0" fillId="0" borderId="0" xfId="0" applyNumberFormat="1" applyFill="1" applyBorder="1" applyAlignment="1">
      <alignment vertical="center"/>
    </xf>
    <xf numFmtId="4" fontId="7" fillId="4" borderId="19" xfId="0" applyNumberFormat="1" applyFont="1" applyFill="1" applyBorder="1" applyAlignment="1">
      <alignment horizontal="right" vertical="center"/>
    </xf>
    <xf numFmtId="49" fontId="7" fillId="0" borderId="0" xfId="0" applyNumberFormat="1" applyFont="1" applyBorder="1" applyAlignment="1">
      <alignment horizontal="left" vertical="center"/>
    </xf>
    <xf numFmtId="43" fontId="0" fillId="14" borderId="0" xfId="8" applyFont="1" applyFill="1" applyAlignment="1"/>
    <xf numFmtId="43" fontId="0" fillId="15" borderId="0" xfId="8" applyFont="1" applyFill="1" applyAlignment="1"/>
    <xf numFmtId="43" fontId="0" fillId="0" borderId="0" xfId="8" applyFont="1" applyAlignment="1">
      <alignment vertical="center"/>
    </xf>
    <xf numFmtId="43" fontId="0" fillId="0" borderId="0" xfId="8" applyFont="1" applyAlignment="1"/>
    <xf numFmtId="43" fontId="0" fillId="14" borderId="20" xfId="8" applyFont="1" applyFill="1" applyBorder="1" applyAlignment="1"/>
    <xf numFmtId="43" fontId="19" fillId="14" borderId="20" xfId="8" applyFont="1" applyFill="1" applyBorder="1" applyAlignment="1">
      <alignment horizontal="center" vertical="center"/>
    </xf>
    <xf numFmtId="43" fontId="0" fillId="14" borderId="21" xfId="8" applyFont="1" applyFill="1" applyBorder="1" applyAlignment="1">
      <alignment vertical="center"/>
    </xf>
    <xf numFmtId="43" fontId="0" fillId="0" borderId="10" xfId="8" applyFont="1" applyBorder="1" applyAlignment="1">
      <alignment horizontal="center" vertical="center"/>
    </xf>
    <xf numFmtId="43" fontId="0" fillId="0" borderId="9" xfId="8" applyFont="1" applyBorder="1" applyAlignment="1"/>
    <xf numFmtId="43" fontId="0" fillId="15" borderId="9" xfId="8" applyFont="1" applyFill="1" applyBorder="1" applyAlignment="1"/>
    <xf numFmtId="43" fontId="19" fillId="14" borderId="20" xfId="8" applyFont="1" applyFill="1" applyBorder="1" applyAlignment="1">
      <alignment vertical="center"/>
    </xf>
    <xf numFmtId="43" fontId="19" fillId="14" borderId="22" xfId="8" applyFont="1" applyFill="1" applyBorder="1" applyAlignment="1">
      <alignment horizontal="center" vertical="center"/>
    </xf>
    <xf numFmtId="43" fontId="0" fillId="15" borderId="23" xfId="8" applyFont="1" applyFill="1" applyBorder="1" applyAlignment="1">
      <alignment vertical="center"/>
    </xf>
    <xf numFmtId="43" fontId="0" fillId="15" borderId="24" xfId="8" applyFont="1" applyFill="1" applyBorder="1" applyAlignment="1"/>
    <xf numFmtId="43" fontId="20" fillId="0" borderId="0" xfId="8" applyFont="1" applyAlignment="1">
      <alignment vertical="center"/>
    </xf>
    <xf numFmtId="43" fontId="21" fillId="14" borderId="0" xfId="8" applyFont="1" applyFill="1" applyAlignment="1"/>
    <xf numFmtId="43" fontId="21" fillId="16" borderId="0" xfId="8" applyFont="1" applyFill="1" applyAlignment="1"/>
    <xf numFmtId="43" fontId="22" fillId="16" borderId="0" xfId="8" applyFont="1" applyFill="1" applyAlignment="1"/>
    <xf numFmtId="43" fontId="21" fillId="0" borderId="0" xfId="8" applyFont="1" applyAlignment="1"/>
    <xf numFmtId="43" fontId="23" fillId="14" borderId="21" xfId="8" applyFont="1" applyFill="1" applyBorder="1" applyAlignment="1">
      <alignment horizontal="left" vertical="top" wrapText="1"/>
    </xf>
    <xf numFmtId="43" fontId="24" fillId="14" borderId="20" xfId="8" applyFont="1" applyFill="1" applyBorder="1" applyAlignment="1">
      <alignment horizontal="center" vertical="center"/>
    </xf>
    <xf numFmtId="43" fontId="24" fillId="14" borderId="20" xfId="8" applyFont="1" applyFill="1" applyBorder="1" applyAlignment="1">
      <alignment vertical="center"/>
    </xf>
    <xf numFmtId="43" fontId="23" fillId="17" borderId="10" xfId="8" applyFont="1" applyFill="1" applyBorder="1" applyAlignment="1">
      <alignment vertical="top" wrapText="1"/>
    </xf>
    <xf numFmtId="43" fontId="21" fillId="17" borderId="9" xfId="8" applyFont="1" applyFill="1" applyBorder="1" applyAlignment="1">
      <alignment vertical="center"/>
    </xf>
    <xf numFmtId="43" fontId="25" fillId="18" borderId="10" xfId="8" applyFont="1" applyFill="1" applyBorder="1" applyAlignment="1">
      <alignment vertical="top" wrapText="1"/>
    </xf>
    <xf numFmtId="43" fontId="21" fillId="18" borderId="9" xfId="8" applyFont="1" applyFill="1" applyBorder="1" applyAlignment="1">
      <alignment vertical="center"/>
    </xf>
    <xf numFmtId="43" fontId="21" fillId="0" borderId="9" xfId="8" applyFont="1" applyBorder="1" applyAlignment="1"/>
    <xf numFmtId="43" fontId="26" fillId="0" borderId="9" xfId="8" applyFont="1" applyBorder="1" applyAlignment="1">
      <alignment vertical="center"/>
    </xf>
    <xf numFmtId="43" fontId="24" fillId="18" borderId="10" xfId="8" applyFont="1" applyFill="1" applyBorder="1" applyAlignment="1">
      <alignment vertical="top" wrapText="1"/>
    </xf>
    <xf numFmtId="43" fontId="24" fillId="3" borderId="9" xfId="8" applyFont="1" applyFill="1" applyBorder="1" applyAlignment="1">
      <alignment vertical="center"/>
    </xf>
    <xf numFmtId="43" fontId="27" fillId="0" borderId="9" xfId="8" applyFont="1" applyFill="1" applyBorder="1" applyAlignment="1">
      <alignment vertical="center"/>
    </xf>
    <xf numFmtId="43" fontId="24" fillId="18" borderId="10" xfId="8" applyFont="1" applyFill="1" applyBorder="1" applyAlignment="1">
      <alignment horizontal="left" vertical="top" wrapText="1" indent="2"/>
    </xf>
    <xf numFmtId="43" fontId="22" fillId="17" borderId="9" xfId="8" applyFont="1" applyFill="1" applyBorder="1" applyAlignment="1">
      <alignment vertical="center"/>
    </xf>
    <xf numFmtId="43" fontId="24" fillId="18" borderId="23" xfId="8" applyFont="1" applyFill="1" applyBorder="1" applyAlignment="1">
      <alignment vertical="top" wrapText="1"/>
    </xf>
    <xf numFmtId="43" fontId="21" fillId="18" borderId="24" xfId="8" applyFont="1" applyFill="1" applyBorder="1" applyAlignment="1">
      <alignment vertical="center"/>
    </xf>
    <xf numFmtId="43" fontId="21" fillId="16" borderId="9" xfId="8" applyFont="1" applyFill="1" applyBorder="1" applyAlignment="1"/>
    <xf numFmtId="43" fontId="24" fillId="14" borderId="22" xfId="8" applyFont="1" applyFill="1" applyBorder="1" applyAlignment="1">
      <alignment horizontal="center" vertical="center"/>
    </xf>
    <xf numFmtId="43" fontId="21" fillId="16" borderId="25" xfId="8" applyFont="1" applyFill="1" applyBorder="1" applyAlignment="1"/>
    <xf numFmtId="43" fontId="21" fillId="0" borderId="25" xfId="8" applyFont="1" applyBorder="1" applyAlignment="1"/>
    <xf numFmtId="43" fontId="21" fillId="3" borderId="0" xfId="8" applyFont="1" applyFill="1" applyAlignment="1"/>
    <xf numFmtId="43" fontId="28" fillId="14" borderId="21" xfId="8" applyFont="1" applyFill="1" applyBorder="1" applyAlignment="1">
      <alignment horizontal="left" vertical="top" wrapText="1"/>
    </xf>
    <xf numFmtId="43" fontId="29" fillId="14" borderId="20" xfId="8" applyFont="1" applyFill="1" applyBorder="1" applyAlignment="1">
      <alignment horizontal="center" vertical="center"/>
    </xf>
    <xf numFmtId="43" fontId="29" fillId="14" borderId="20" xfId="8" applyFont="1" applyFill="1" applyBorder="1" applyAlignment="1">
      <alignment vertical="center"/>
    </xf>
    <xf numFmtId="0" fontId="3" fillId="6" borderId="0" xfId="0" applyFont="1" applyFill="1"/>
    <xf numFmtId="0" fontId="5" fillId="0" borderId="0" xfId="0" applyFont="1"/>
    <xf numFmtId="0" fontId="5" fillId="0" borderId="0" xfId="0" applyFont="1" applyAlignment="1"/>
    <xf numFmtId="57" fontId="3" fillId="0" borderId="0" xfId="0" applyNumberFormat="1" applyFont="1" applyAlignment="1"/>
    <xf numFmtId="0" fontId="30" fillId="0" borderId="0" xfId="0" applyFont="1" applyFill="1" applyBorder="1" applyAlignment="1">
      <alignment horizontal="left"/>
    </xf>
    <xf numFmtId="0" fontId="12" fillId="12" borderId="3" xfId="52" applyNumberFormat="1" applyFont="1" applyFill="1" applyBorder="1" applyAlignment="1" applyProtection="1">
      <alignment horizontal="center" vertical="center" wrapText="1"/>
    </xf>
    <xf numFmtId="0" fontId="12" fillId="12" borderId="3" xfId="52" applyNumberFormat="1" applyFont="1" applyFill="1" applyBorder="1" applyAlignment="1" applyProtection="1">
      <alignment vertical="center" wrapText="1"/>
    </xf>
    <xf numFmtId="0" fontId="30" fillId="11" borderId="3" xfId="0" applyFont="1" applyFill="1" applyBorder="1" applyAlignment="1">
      <alignment horizontal="center" vertical="center"/>
    </xf>
    <xf numFmtId="0" fontId="16" fillId="11" borderId="3" xfId="52" applyNumberFormat="1" applyFont="1" applyFill="1" applyBorder="1" applyAlignment="1" applyProtection="1">
      <alignment vertical="center" wrapText="1"/>
    </xf>
    <xf numFmtId="43" fontId="31" fillId="6" borderId="3" xfId="8" applyFont="1" applyFill="1" applyBorder="1" applyAlignment="1">
      <alignment horizontal="center"/>
    </xf>
    <xf numFmtId="43" fontId="31" fillId="0" borderId="3" xfId="8" applyFont="1" applyFill="1" applyBorder="1" applyAlignment="1">
      <alignment horizontal="center"/>
    </xf>
    <xf numFmtId="0" fontId="17" fillId="11" borderId="3" xfId="0" applyFont="1" applyFill="1" applyBorder="1" applyAlignment="1">
      <alignment vertical="center"/>
    </xf>
    <xf numFmtId="0" fontId="17" fillId="11" borderId="3" xfId="0" applyFont="1" applyFill="1" applyBorder="1" applyAlignment="1"/>
    <xf numFmtId="0" fontId="17" fillId="11" borderId="3" xfId="0" applyFont="1" applyFill="1" applyBorder="1" applyAlignment="1">
      <alignment vertical="center" wrapText="1"/>
    </xf>
    <xf numFmtId="0" fontId="17" fillId="0" borderId="3" xfId="0" applyFont="1" applyFill="1" applyBorder="1" applyAlignment="1">
      <alignment vertical="center"/>
    </xf>
    <xf numFmtId="0" fontId="16" fillId="12" borderId="3" xfId="0" applyFont="1" applyFill="1" applyBorder="1" applyAlignment="1"/>
    <xf numFmtId="0" fontId="16" fillId="11" borderId="3" xfId="0" applyFont="1" applyFill="1" applyBorder="1" applyAlignment="1"/>
    <xf numFmtId="0" fontId="16" fillId="12" borderId="3" xfId="0" applyFont="1" applyFill="1" applyBorder="1" applyAlignment="1" applyProtection="1">
      <alignment vertical="center" wrapText="1"/>
      <protection locked="0"/>
    </xf>
    <xf numFmtId="0" fontId="16" fillId="11" borderId="3" xfId="0" applyFont="1" applyFill="1" applyBorder="1" applyAlignment="1">
      <alignment vertical="center"/>
    </xf>
    <xf numFmtId="0" fontId="17" fillId="12" borderId="3" xfId="0" applyFont="1" applyFill="1" applyBorder="1" applyAlignment="1">
      <alignment vertical="center"/>
    </xf>
    <xf numFmtId="180" fontId="12" fillId="6" borderId="26" xfId="53" applyNumberFormat="1" applyFont="1" applyFill="1" applyBorder="1" applyAlignment="1" applyProtection="1">
      <alignment horizontal="center" vertical="center"/>
      <protection locked="0"/>
    </xf>
    <xf numFmtId="180" fontId="12" fillId="6" borderId="2" xfId="53" applyNumberFormat="1" applyFont="1" applyFill="1" applyBorder="1" applyAlignment="1" applyProtection="1">
      <alignment horizontal="center" vertical="center"/>
      <protection locked="0"/>
    </xf>
    <xf numFmtId="0" fontId="17" fillId="12" borderId="3" xfId="0" applyFont="1" applyFill="1" applyBorder="1" applyAlignment="1">
      <alignment horizontal="center" vertical="center"/>
    </xf>
    <xf numFmtId="0" fontId="30" fillId="0" borderId="0" xfId="0" applyFont="1" applyFill="1" applyBorder="1"/>
    <xf numFmtId="0" fontId="5" fillId="0" borderId="0" xfId="0" applyFont="1" applyFill="1" applyBorder="1" applyAlignment="1"/>
    <xf numFmtId="43" fontId="5" fillId="19" borderId="0" xfId="0" applyNumberFormat="1" applyFont="1" applyFill="1"/>
    <xf numFmtId="0" fontId="12" fillId="10" borderId="3" xfId="52" applyNumberFormat="1" applyFont="1" applyFill="1" applyBorder="1" applyAlignment="1" applyProtection="1">
      <alignment horizontal="center" vertical="center" wrapText="1"/>
    </xf>
    <xf numFmtId="0" fontId="12" fillId="10" borderId="3" xfId="52" applyNumberFormat="1" applyFont="1" applyFill="1" applyBorder="1" applyAlignment="1" applyProtection="1">
      <alignment vertical="center" wrapText="1"/>
    </xf>
    <xf numFmtId="180" fontId="12" fillId="5" borderId="3" xfId="53" applyNumberFormat="1" applyFont="1" applyFill="1" applyBorder="1" applyAlignment="1" applyProtection="1">
      <alignment horizontal="center" vertical="center"/>
      <protection locked="0"/>
    </xf>
    <xf numFmtId="43" fontId="31" fillId="0" borderId="3" xfId="8" applyFont="1" applyBorder="1" applyAlignment="1"/>
    <xf numFmtId="43" fontId="31" fillId="5" borderId="3" xfId="8" applyFont="1" applyFill="1" applyBorder="1" applyAlignment="1"/>
    <xf numFmtId="43" fontId="31" fillId="5" borderId="3" xfId="8" applyFont="1" applyFill="1" applyBorder="1" applyAlignment="1">
      <alignment horizontal="center"/>
    </xf>
    <xf numFmtId="0" fontId="16" fillId="20" borderId="3" xfId="0" applyFont="1" applyFill="1" applyBorder="1" applyAlignment="1"/>
    <xf numFmtId="0" fontId="16" fillId="20" borderId="3" xfId="0" applyFont="1" applyFill="1" applyBorder="1" applyAlignment="1" applyProtection="1">
      <alignment vertical="center" wrapText="1"/>
      <protection locked="0"/>
    </xf>
    <xf numFmtId="0" fontId="17" fillId="20" borderId="3" xfId="0" applyFont="1" applyFill="1" applyBorder="1" applyAlignment="1">
      <alignment vertical="center"/>
    </xf>
    <xf numFmtId="0" fontId="17" fillId="20" borderId="3" xfId="0" applyFont="1" applyFill="1" applyBorder="1" applyAlignment="1">
      <alignment horizontal="center" vertical="center"/>
    </xf>
    <xf numFmtId="0" fontId="5" fillId="0" borderId="0" xfId="0" applyFont="1" applyFill="1"/>
    <xf numFmtId="0" fontId="5" fillId="0" borderId="0" xfId="0" applyFont="1" applyFill="1" applyAlignment="1">
      <alignment vertical="center"/>
    </xf>
    <xf numFmtId="43" fontId="5" fillId="0" borderId="0" xfId="0" applyNumberFormat="1" applyFont="1" applyFill="1"/>
    <xf numFmtId="43" fontId="5" fillId="0" borderId="0" xfId="0" applyNumberFormat="1" applyFont="1"/>
    <xf numFmtId="0" fontId="0" fillId="0" borderId="0" xfId="0" applyFill="1" applyBorder="1" applyAlignment="1">
      <alignment vertical="center"/>
    </xf>
    <xf numFmtId="0" fontId="2" fillId="0" borderId="0" xfId="0" applyFont="1" applyFill="1" applyBorder="1" applyAlignment="1">
      <alignment vertical="center"/>
    </xf>
    <xf numFmtId="43" fontId="0" fillId="0" borderId="0" xfId="8" applyFont="1" applyFill="1" applyBorder="1" applyAlignment="1">
      <alignment vertical="center"/>
    </xf>
    <xf numFmtId="43" fontId="0" fillId="6" borderId="0" xfId="8" applyFont="1" applyFill="1" applyBorder="1" applyAlignment="1">
      <alignment vertical="center"/>
    </xf>
    <xf numFmtId="43" fontId="20" fillId="6" borderId="0" xfId="8" applyFont="1" applyFill="1" applyBorder="1" applyAlignment="1">
      <alignment vertical="center"/>
    </xf>
    <xf numFmtId="0" fontId="0" fillId="6" borderId="0" xfId="0" applyFill="1" applyBorder="1" applyAlignment="1">
      <alignment vertical="center"/>
    </xf>
    <xf numFmtId="43" fontId="32" fillId="6" borderId="0" xfId="8" applyFont="1" applyFill="1" applyBorder="1" applyAlignment="1">
      <alignment vertical="center"/>
    </xf>
    <xf numFmtId="0" fontId="0" fillId="6" borderId="0" xfId="0" applyFill="1" applyBorder="1"/>
    <xf numFmtId="0" fontId="2" fillId="0" borderId="0" xfId="0" applyFont="1" applyFill="1" applyBorder="1"/>
    <xf numFmtId="0" fontId="0" fillId="0" borderId="0" xfId="0" applyFill="1" applyBorder="1"/>
    <xf numFmtId="57" fontId="4" fillId="0" borderId="0" xfId="0" applyNumberFormat="1" applyFont="1" applyFill="1" applyBorder="1" applyAlignment="1">
      <alignment horizontal="left" vertical="center"/>
    </xf>
    <xf numFmtId="43" fontId="0" fillId="0" borderId="0" xfId="0" applyNumberFormat="1" applyFill="1" applyBorder="1" applyAlignment="1">
      <alignment vertical="center"/>
    </xf>
    <xf numFmtId="0" fontId="4" fillId="0" borderId="0" xfId="0" applyFont="1" applyFill="1" applyBorder="1" applyAlignment="1">
      <alignment vertical="center"/>
    </xf>
    <xf numFmtId="0" fontId="5" fillId="0" borderId="3" xfId="0" applyFont="1" applyFill="1" applyBorder="1" applyAlignment="1">
      <alignment vertical="center"/>
    </xf>
    <xf numFmtId="43" fontId="31" fillId="6" borderId="3" xfId="8" applyFont="1" applyFill="1" applyBorder="1" applyAlignment="1">
      <alignment vertical="center"/>
    </xf>
    <xf numFmtId="43" fontId="31" fillId="0" borderId="3" xfId="8" applyFont="1" applyFill="1" applyBorder="1" applyAlignment="1">
      <alignment horizontal="center" vertical="center"/>
    </xf>
    <xf numFmtId="0" fontId="4" fillId="0" borderId="0" xfId="0" applyFont="1" applyFill="1" applyBorder="1" applyAlignment="1">
      <alignment horizontal="center" vertical="center"/>
    </xf>
    <xf numFmtId="180" fontId="33" fillId="5" borderId="3" xfId="53" applyNumberFormat="1" applyFont="1" applyFill="1" applyBorder="1" applyAlignment="1" applyProtection="1">
      <alignment horizontal="center" vertical="center"/>
      <protection locked="0"/>
    </xf>
    <xf numFmtId="0" fontId="3" fillId="0" borderId="3" xfId="0" applyFont="1" applyFill="1" applyBorder="1" applyAlignment="1">
      <alignment vertical="center"/>
    </xf>
    <xf numFmtId="43" fontId="31" fillId="21" borderId="3" xfId="8" applyFont="1" applyFill="1" applyBorder="1" applyAlignment="1">
      <alignment vertical="center"/>
    </xf>
    <xf numFmtId="43" fontId="31" fillId="0" borderId="3" xfId="8" applyFont="1" applyFill="1" applyBorder="1" applyAlignment="1">
      <alignment vertical="center"/>
    </xf>
    <xf numFmtId="43" fontId="31" fillId="6" borderId="3" xfId="8" applyFont="1" applyFill="1" applyBorder="1" applyAlignment="1">
      <alignment horizontal="center" vertical="center"/>
    </xf>
    <xf numFmtId="43" fontId="34" fillId="0" borderId="3" xfId="8" applyFont="1" applyFill="1" applyBorder="1" applyAlignment="1">
      <alignment vertical="center"/>
    </xf>
    <xf numFmtId="49" fontId="18" fillId="0" borderId="19" xfId="0" applyNumberFormat="1" applyFont="1" applyFill="1" applyBorder="1" applyAlignment="1">
      <alignment horizontal="left" vertical="center"/>
    </xf>
    <xf numFmtId="0" fontId="3" fillId="6" borderId="3" xfId="0" applyFont="1" applyFill="1" applyBorder="1" applyAlignment="1">
      <alignment vertical="center"/>
    </xf>
    <xf numFmtId="43" fontId="35" fillId="6" borderId="3" xfId="8" applyFont="1" applyFill="1" applyBorder="1" applyAlignment="1">
      <alignment vertical="center"/>
    </xf>
    <xf numFmtId="0" fontId="5" fillId="6" borderId="3" xfId="0" applyFont="1" applyFill="1" applyBorder="1" applyAlignment="1">
      <alignment vertical="center"/>
    </xf>
    <xf numFmtId="43" fontId="36" fillId="22" borderId="2" xfId="0" applyNumberFormat="1" applyFont="1" applyFill="1" applyBorder="1"/>
    <xf numFmtId="178" fontId="0" fillId="0" borderId="0" xfId="11" applyNumberFormat="1" applyFill="1" applyBorder="1" applyAlignment="1">
      <alignment vertical="center"/>
    </xf>
    <xf numFmtId="43" fontId="31" fillId="5" borderId="3" xfId="8" applyFont="1" applyFill="1" applyBorder="1" applyAlignment="1">
      <alignment horizontal="center" vertical="center"/>
    </xf>
    <xf numFmtId="43" fontId="32" fillId="6" borderId="3" xfId="8" applyFont="1" applyFill="1" applyBorder="1" applyAlignment="1">
      <alignment horizontal="left" vertical="center"/>
    </xf>
    <xf numFmtId="43" fontId="5" fillId="0" borderId="0" xfId="8" applyFont="1" applyFill="1" applyBorder="1" applyAlignment="1">
      <alignment horizontal="left" vertical="center"/>
    </xf>
    <xf numFmtId="43" fontId="31" fillId="0" borderId="0" xfId="8" applyFont="1" applyFill="1" applyBorder="1" applyAlignment="1">
      <alignment vertical="center"/>
    </xf>
    <xf numFmtId="0" fontId="5" fillId="0" borderId="0" xfId="0" applyFont="1" applyFill="1" applyBorder="1"/>
    <xf numFmtId="43" fontId="32" fillId="0" borderId="0" xfId="8" applyFont="1" applyFill="1" applyBorder="1" applyAlignment="1">
      <alignment vertical="center"/>
    </xf>
    <xf numFmtId="43" fontId="0" fillId="0" borderId="0" xfId="0" applyNumberFormat="1" applyFill="1" applyBorder="1"/>
    <xf numFmtId="0" fontId="37" fillId="0" borderId="0" xfId="0" applyFont="1" applyFill="1" applyBorder="1"/>
    <xf numFmtId="43" fontId="37" fillId="0" borderId="0" xfId="0" applyNumberFormat="1" applyFont="1" applyFill="1" applyBorder="1"/>
    <xf numFmtId="9" fontId="0" fillId="0" borderId="0" xfId="11" applyFill="1" applyBorder="1" applyAlignment="1">
      <alignment vertical="center"/>
    </xf>
    <xf numFmtId="43" fontId="38" fillId="0" borderId="0" xfId="8" applyFont="1" applyFill="1" applyBorder="1" applyAlignment="1">
      <alignment vertical="center"/>
    </xf>
    <xf numFmtId="43" fontId="32" fillId="6" borderId="27" xfId="8" applyFont="1" applyFill="1" applyBorder="1" applyAlignment="1">
      <alignment horizontal="left" vertical="center"/>
    </xf>
    <xf numFmtId="43" fontId="31" fillId="6" borderId="27" xfId="8" applyFont="1" applyFill="1" applyBorder="1" applyAlignment="1">
      <alignment horizontal="center" vertical="center"/>
    </xf>
    <xf numFmtId="179" fontId="32" fillId="6" borderId="27" xfId="8" applyNumberFormat="1" applyFont="1" applyFill="1" applyBorder="1" applyAlignment="1">
      <alignment horizontal="left"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常规 2 2 2" xfId="35"/>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2 4" xfId="51"/>
    <cellStyle name="常规_Sheet1" xfId="52"/>
    <cellStyle name="千位分隔 2" xfId="53"/>
  </cellStyles>
  <tableStyles count="0" defaultTableStyle="TableStyleMedium2" defaultPivotStyle="PivotStyleMedium9"/>
  <colors>
    <mruColors>
      <color rgb="00E2E2E2"/>
      <color rgb="00EAEAEA"/>
      <color rgb="00F2F2F2"/>
      <color rgb="00E8E8E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4.xml"/><Relationship Id="rId13" Type="http://schemas.openxmlformats.org/officeDocument/2006/relationships/externalLink" Target="externalLinks/externalLink3.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6130;&#21153;&#20998;&#26512;\&#36130;&#21153;&#20998;&#26512;2019\2019.06\&#20844;&#21496;\&#21508;&#37096;&#38376;&#20154;&#25968;&#65288;2019.6.30&#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771;&#26680;\&#32771;&#26680;&#35843;&#25972;\2019.10\&#19994;&#21153;&#31649;&#29702;&#25253;&#34920;\&#25163;&#24037;&#32771;&#26680;&#35843;&#25972;&#34920;201910-&#33258;&#33829;&#22266;&#259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19.10.31&#37096;&#38376;&#20154;&#2596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2771;&#26680;\&#32771;&#26680;&#35843;&#25972;\2019.10\&#19994;&#21153;&#31649;&#29702;&#25253;&#34920;\&#25163;&#24037;&#32771;&#26680;&#35843;&#25972;&#34920;201910-&#32463;&#32426;&#19994;&#21153;&#65288;&#24453;&#23450;&#6528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部门</v>
          </cell>
        </row>
        <row r="1">
          <cell r="C1" t="str">
            <v>人数</v>
          </cell>
        </row>
        <row r="2">
          <cell r="A2" t="str">
            <v>公司领导</v>
          </cell>
        </row>
        <row r="2">
          <cell r="C2">
            <v>10</v>
          </cell>
        </row>
        <row r="3">
          <cell r="A3" t="str">
            <v>综合管理部</v>
          </cell>
        </row>
        <row r="3">
          <cell r="C3">
            <v>22</v>
          </cell>
        </row>
        <row r="4">
          <cell r="A4" t="str">
            <v>财务管理部</v>
          </cell>
        </row>
        <row r="4">
          <cell r="C4">
            <v>31</v>
          </cell>
        </row>
        <row r="5">
          <cell r="A5" t="str">
            <v>人力资源部</v>
          </cell>
        </row>
        <row r="5">
          <cell r="C5">
            <v>12</v>
          </cell>
        </row>
        <row r="6">
          <cell r="A6" t="str">
            <v>党群办</v>
          </cell>
        </row>
        <row r="6">
          <cell r="C6">
            <v>4</v>
          </cell>
        </row>
        <row r="7">
          <cell r="A7" t="str">
            <v>纪检监察室</v>
          </cell>
        </row>
        <row r="7">
          <cell r="C7">
            <v>1</v>
          </cell>
        </row>
        <row r="8">
          <cell r="A8" t="str">
            <v>合规管理部</v>
          </cell>
        </row>
        <row r="8">
          <cell r="C8">
            <v>14</v>
          </cell>
        </row>
        <row r="9">
          <cell r="A9" t="str">
            <v>风险管理部</v>
          </cell>
        </row>
        <row r="9">
          <cell r="C9">
            <v>19</v>
          </cell>
        </row>
        <row r="10">
          <cell r="A10" t="str">
            <v>稽核审计部</v>
          </cell>
        </row>
        <row r="10">
          <cell r="C10">
            <v>12</v>
          </cell>
        </row>
        <row r="11">
          <cell r="A11" t="str">
            <v>研究发展中心</v>
          </cell>
        </row>
        <row r="11">
          <cell r="C11">
            <v>31</v>
          </cell>
        </row>
        <row r="12">
          <cell r="A12" t="str">
            <v>结算管理部</v>
          </cell>
        </row>
        <row r="12">
          <cell r="C12">
            <v>14</v>
          </cell>
        </row>
        <row r="13">
          <cell r="A13" t="str">
            <v>资产托管部</v>
          </cell>
        </row>
        <row r="13">
          <cell r="C13">
            <v>12</v>
          </cell>
        </row>
        <row r="14">
          <cell r="A14" t="str">
            <v>基金服务部</v>
          </cell>
        </row>
        <row r="14">
          <cell r="C14">
            <v>10</v>
          </cell>
        </row>
        <row r="15">
          <cell r="A15" t="str">
            <v>信息技术中心</v>
          </cell>
        </row>
        <row r="15">
          <cell r="C15">
            <v>41</v>
          </cell>
        </row>
        <row r="16">
          <cell r="A16" t="str">
            <v>深圳分公司</v>
          </cell>
        </row>
        <row r="16">
          <cell r="C16">
            <v>8</v>
          </cell>
        </row>
        <row r="17">
          <cell r="A17" t="str">
            <v>经纪业务管理部</v>
          </cell>
        </row>
        <row r="17">
          <cell r="C17">
            <v>13</v>
          </cell>
        </row>
        <row r="18">
          <cell r="A18" t="str">
            <v>财富管理部</v>
          </cell>
        </row>
        <row r="18">
          <cell r="C18">
            <v>41</v>
          </cell>
        </row>
        <row r="19">
          <cell r="A19" t="str">
            <v>网络金融部</v>
          </cell>
        </row>
        <row r="19">
          <cell r="C19">
            <v>28</v>
          </cell>
        </row>
        <row r="20">
          <cell r="A20" t="str">
            <v>运营管理部</v>
          </cell>
        </row>
        <row r="20">
          <cell r="C20">
            <v>21</v>
          </cell>
        </row>
        <row r="21">
          <cell r="A21" t="str">
            <v>资产管理部</v>
          </cell>
        </row>
        <row r="21">
          <cell r="C21">
            <v>22</v>
          </cell>
        </row>
        <row r="22">
          <cell r="A22" t="str">
            <v>固收配置部</v>
          </cell>
        </row>
        <row r="22">
          <cell r="C22">
            <v>10</v>
          </cell>
        </row>
        <row r="23">
          <cell r="A23" t="str">
            <v>投资银行管理部</v>
          </cell>
        </row>
        <row r="23">
          <cell r="C23">
            <v>15</v>
          </cell>
        </row>
        <row r="24">
          <cell r="A24" t="str">
            <v>北京投行部</v>
          </cell>
        </row>
        <row r="24">
          <cell r="C24">
            <v>5</v>
          </cell>
        </row>
        <row r="25">
          <cell r="A25" t="str">
            <v>杨晓垒团队</v>
          </cell>
        </row>
        <row r="25">
          <cell r="C25">
            <v>10</v>
          </cell>
        </row>
        <row r="26">
          <cell r="A26" t="str">
            <v>债券融资部</v>
          </cell>
        </row>
        <row r="26">
          <cell r="C26">
            <v>47</v>
          </cell>
        </row>
        <row r="27">
          <cell r="A27" t="str">
            <v>股权融资部</v>
          </cell>
        </row>
        <row r="27">
          <cell r="C27">
            <v>26</v>
          </cell>
        </row>
        <row r="28">
          <cell r="A28" t="str">
            <v>易彦团队</v>
          </cell>
        </row>
        <row r="28">
          <cell r="C28">
            <v>6</v>
          </cell>
        </row>
        <row r="29">
          <cell r="A29" t="str">
            <v>蔡畅团队</v>
          </cell>
        </row>
        <row r="29">
          <cell r="C29">
            <v>3</v>
          </cell>
        </row>
        <row r="30">
          <cell r="A30" t="str">
            <v>财务顾问部</v>
          </cell>
        </row>
        <row r="30">
          <cell r="C30">
            <v>23</v>
          </cell>
        </row>
        <row r="31">
          <cell r="A31" t="str">
            <v>资本市场部</v>
          </cell>
        </row>
        <row r="31">
          <cell r="C31">
            <v>9</v>
          </cell>
        </row>
        <row r="32">
          <cell r="A32" t="str">
            <v>权益配置部</v>
          </cell>
        </row>
        <row r="32">
          <cell r="C32">
            <v>22</v>
          </cell>
        </row>
        <row r="33">
          <cell r="A33" t="str">
            <v>固定收益部</v>
          </cell>
        </row>
        <row r="33">
          <cell r="C33">
            <v>16</v>
          </cell>
        </row>
        <row r="34">
          <cell r="A34" t="str">
            <v>证券投资部</v>
          </cell>
        </row>
        <row r="34">
          <cell r="C34">
            <v>18</v>
          </cell>
        </row>
        <row r="35">
          <cell r="A35" t="str">
            <v>投资顾问业务部</v>
          </cell>
        </row>
        <row r="35">
          <cell r="C35">
            <v>5</v>
          </cell>
        </row>
        <row r="36">
          <cell r="A36" t="str">
            <v>做市业务部</v>
          </cell>
        </row>
        <row r="36">
          <cell r="C36">
            <v>8</v>
          </cell>
        </row>
        <row r="37">
          <cell r="A37" t="str">
            <v>总部人员总计</v>
          </cell>
        </row>
        <row r="37">
          <cell r="C37">
            <v>589</v>
          </cell>
        </row>
        <row r="38">
          <cell r="A38" t="str">
            <v>浙江分公司</v>
          </cell>
        </row>
        <row r="38">
          <cell r="C38">
            <v>6</v>
          </cell>
        </row>
        <row r="39">
          <cell r="A39" t="str">
            <v>天津分公司</v>
          </cell>
          <cell r="B39" t="str">
            <v>浙江分公司</v>
          </cell>
          <cell r="C39">
            <v>34</v>
          </cell>
        </row>
        <row r="40">
          <cell r="A40" t="str">
            <v>广东分公司</v>
          </cell>
        </row>
        <row r="40">
          <cell r="C40">
            <v>5</v>
          </cell>
        </row>
        <row r="41">
          <cell r="A41" t="str">
            <v>呼叫中心</v>
          </cell>
        </row>
        <row r="41">
          <cell r="C41">
            <v>40</v>
          </cell>
        </row>
        <row r="42">
          <cell r="A42" t="str">
            <v>长沙总部证券营业部</v>
          </cell>
          <cell r="B42" t="str">
            <v>长沙总部营业部</v>
          </cell>
          <cell r="C42">
            <v>20</v>
          </cell>
        </row>
        <row r="43">
          <cell r="A43" t="str">
            <v>长沙八一路证券营业部</v>
          </cell>
          <cell r="B43" t="str">
            <v>长沙八一营业部</v>
          </cell>
          <cell r="C43">
            <v>32</v>
          </cell>
        </row>
        <row r="44">
          <cell r="A44" t="str">
            <v>浏阳世纪大道证券营业部</v>
          </cell>
          <cell r="B44" t="str">
            <v>浏阳营业部</v>
          </cell>
          <cell r="C44">
            <v>9</v>
          </cell>
        </row>
        <row r="45">
          <cell r="A45" t="str">
            <v>长沙曙光中路证券营业部</v>
          </cell>
          <cell r="B45" t="str">
            <v>长沙曙光营业部</v>
          </cell>
          <cell r="C45">
            <v>38</v>
          </cell>
        </row>
        <row r="46">
          <cell r="A46" t="str">
            <v>长沙宁乡花明北路证券营业部</v>
          </cell>
          <cell r="B46" t="str">
            <v>宁乡营业部</v>
          </cell>
          <cell r="C46">
            <v>9</v>
          </cell>
        </row>
        <row r="47">
          <cell r="A47" t="str">
            <v>长沙芙蓉中路证券营业部</v>
          </cell>
          <cell r="B47" t="str">
            <v>长沙芙蓉营业部</v>
          </cell>
          <cell r="C47">
            <v>50</v>
          </cell>
        </row>
        <row r="48">
          <cell r="A48" t="str">
            <v>长沙韶山北路证券营业部</v>
          </cell>
          <cell r="B48" t="str">
            <v>长沙韶北营业部</v>
          </cell>
          <cell r="C48">
            <v>43</v>
          </cell>
        </row>
        <row r="49">
          <cell r="A49" t="str">
            <v>长沙县星沙北路证券营业部</v>
          </cell>
          <cell r="B49" t="str">
            <v>星沙营业部</v>
          </cell>
          <cell r="C49">
            <v>16</v>
          </cell>
        </row>
        <row r="50">
          <cell r="A50" t="str">
            <v>长沙观沙路证券营业部</v>
          </cell>
          <cell r="B50" t="str">
            <v>长沙观沙路营业部</v>
          </cell>
          <cell r="C50">
            <v>16</v>
          </cell>
        </row>
        <row r="51">
          <cell r="A51" t="str">
            <v>长沙万芙路证券营业部</v>
          </cell>
          <cell r="B51" t="str">
            <v>长沙万芙营业部</v>
          </cell>
          <cell r="C51">
            <v>10</v>
          </cell>
        </row>
        <row r="52">
          <cell r="A52" t="str">
            <v>郴州八一南路证券营业部</v>
          </cell>
          <cell r="B52" t="str">
            <v>郴州营业部</v>
          </cell>
          <cell r="C52">
            <v>41</v>
          </cell>
        </row>
        <row r="53">
          <cell r="A53" t="str">
            <v>郴州临武县临武大道证券营业部</v>
          </cell>
          <cell r="B53" t="str">
            <v>临武营业部</v>
          </cell>
          <cell r="C53">
            <v>5</v>
          </cell>
        </row>
        <row r="54">
          <cell r="A54" t="str">
            <v>湘潭韶山中路证券营业部</v>
          </cell>
          <cell r="B54" t="str">
            <v>湘潭韶中营业部</v>
          </cell>
          <cell r="C54">
            <v>35</v>
          </cell>
        </row>
        <row r="55">
          <cell r="A55" t="str">
            <v>湘乡市大正街证券营业部</v>
          </cell>
          <cell r="B55" t="str">
            <v>湘乡营业部</v>
          </cell>
          <cell r="C55">
            <v>13</v>
          </cell>
        </row>
        <row r="56">
          <cell r="A56" t="str">
            <v>湘潭芙蓉路证券营业部</v>
          </cell>
          <cell r="B56" t="str">
            <v>湘潭芙蓉营业部</v>
          </cell>
          <cell r="C56">
            <v>25</v>
          </cell>
        </row>
        <row r="57">
          <cell r="A57" t="str">
            <v>株洲建设南路证券营业部</v>
          </cell>
          <cell r="B57" t="str">
            <v>株洲营业部</v>
          </cell>
          <cell r="C57">
            <v>18</v>
          </cell>
        </row>
        <row r="58">
          <cell r="A58" t="str">
            <v>邵阳城北路证券营业部</v>
          </cell>
          <cell r="B58" t="str">
            <v>邵阳营业部</v>
          </cell>
          <cell r="C58">
            <v>45</v>
          </cell>
        </row>
        <row r="59">
          <cell r="A59" t="str">
            <v>邵阳邵东金龙大道证券营业部</v>
          </cell>
          <cell r="B59" t="str">
            <v>邵东营业部</v>
          </cell>
          <cell r="C59">
            <v>11</v>
          </cell>
        </row>
        <row r="60">
          <cell r="A60" t="str">
            <v>邵阳隆回桃洪路证券营业部</v>
          </cell>
          <cell r="B60" t="str">
            <v>隆回营业部</v>
          </cell>
          <cell r="C60">
            <v>10</v>
          </cell>
        </row>
        <row r="61">
          <cell r="A61" t="str">
            <v>武冈武强路证券营业部</v>
          </cell>
          <cell r="B61" t="str">
            <v>武冈营业部</v>
          </cell>
          <cell r="C61">
            <v>15</v>
          </cell>
        </row>
        <row r="62">
          <cell r="A62" t="str">
            <v>温州车站大道证券营业部</v>
          </cell>
          <cell r="B62" t="str">
            <v>温州营业部</v>
          </cell>
          <cell r="C62">
            <v>24</v>
          </cell>
        </row>
        <row r="63">
          <cell r="A63" t="str">
            <v>北京中关村东路证券营业部</v>
          </cell>
          <cell r="B63" t="str">
            <v>北京中关村营业部</v>
          </cell>
          <cell r="C63">
            <v>20</v>
          </cell>
        </row>
        <row r="64">
          <cell r="A64" t="str">
            <v>北京德胜门外大街证券营业部</v>
          </cell>
          <cell r="B64" t="str">
            <v>北京德胜门营业部</v>
          </cell>
          <cell r="C64">
            <v>16</v>
          </cell>
        </row>
        <row r="65">
          <cell r="A65" t="str">
            <v>深圳福华路证券营业部</v>
          </cell>
          <cell r="B65" t="str">
            <v>深圳福华营业部</v>
          </cell>
          <cell r="C65">
            <v>15</v>
          </cell>
        </row>
        <row r="66">
          <cell r="A66" t="str">
            <v>莆田东园东路证券营业部</v>
          </cell>
          <cell r="B66" t="str">
            <v>福建莆田营业部</v>
          </cell>
          <cell r="C66">
            <v>6</v>
          </cell>
        </row>
        <row r="67">
          <cell r="A67" t="str">
            <v>苍南车站大道证券营业部</v>
          </cell>
          <cell r="B67" t="str">
            <v>温州苍南营业部</v>
          </cell>
          <cell r="C67">
            <v>8</v>
          </cell>
        </row>
        <row r="68">
          <cell r="A68" t="str">
            <v>深圳嘉宾路证券营业部</v>
          </cell>
          <cell r="B68" t="str">
            <v>深圳嘉宾路营业部</v>
          </cell>
          <cell r="C68">
            <v>5</v>
          </cell>
        </row>
        <row r="69">
          <cell r="A69" t="str">
            <v>天津武清京津公路证券营业部</v>
          </cell>
          <cell r="B69" t="str">
            <v>天津武清营业部</v>
          </cell>
          <cell r="C69">
            <v>9</v>
          </cell>
        </row>
        <row r="70">
          <cell r="A70" t="str">
            <v>深圳宝安南路证券营业部</v>
          </cell>
          <cell r="B70" t="str">
            <v>深圳宝安南路营业部</v>
          </cell>
          <cell r="C70">
            <v>22</v>
          </cell>
        </row>
        <row r="71">
          <cell r="A71" t="str">
            <v>深圳泰然九路证券营业部</v>
          </cell>
          <cell r="B71" t="str">
            <v>深圳福田泰然九路营业部</v>
          </cell>
          <cell r="C71">
            <v>7</v>
          </cell>
        </row>
        <row r="72">
          <cell r="A72" t="str">
            <v>衡阳解放西路证券营业部</v>
          </cell>
          <cell r="B72" t="str">
            <v>衡阳营业部</v>
          </cell>
          <cell r="C72">
            <v>21</v>
          </cell>
        </row>
        <row r="73">
          <cell r="A73" t="str">
            <v>吉首人民北路证券营业部</v>
          </cell>
          <cell r="B73" t="str">
            <v>吉首营业部</v>
          </cell>
          <cell r="C73">
            <v>22</v>
          </cell>
        </row>
        <row r="74">
          <cell r="A74" t="str">
            <v>张家界回龙路证券营业部</v>
          </cell>
          <cell r="B74" t="str">
            <v>张家界营业部</v>
          </cell>
          <cell r="C74">
            <v>19</v>
          </cell>
        </row>
        <row r="75">
          <cell r="A75" t="str">
            <v>怀化平安路证券营业部</v>
          </cell>
          <cell r="B75" t="str">
            <v>怀化营业部</v>
          </cell>
          <cell r="C75">
            <v>13</v>
          </cell>
        </row>
        <row r="76">
          <cell r="A76" t="str">
            <v>常德柳叶大道证券营业部</v>
          </cell>
          <cell r="B76" t="str">
            <v>常德营业部</v>
          </cell>
          <cell r="C76">
            <v>18</v>
          </cell>
        </row>
        <row r="77">
          <cell r="A77" t="str">
            <v>娄底清泉街证券营业部</v>
          </cell>
          <cell r="B77" t="str">
            <v>娄底营业部</v>
          </cell>
          <cell r="C77">
            <v>16</v>
          </cell>
        </row>
        <row r="78">
          <cell r="A78" t="str">
            <v>益阳康富南路证券营业部</v>
          </cell>
          <cell r="B78" t="str">
            <v>益阳营业部</v>
          </cell>
          <cell r="C78">
            <v>11</v>
          </cell>
        </row>
        <row r="79">
          <cell r="A79" t="str">
            <v>岳阳花板桥路证券营业部</v>
          </cell>
          <cell r="B79" t="str">
            <v>岳阳营业部</v>
          </cell>
          <cell r="C79">
            <v>15</v>
          </cell>
        </row>
        <row r="80">
          <cell r="A80" t="str">
            <v>永州湘永路证券营业部</v>
          </cell>
          <cell r="B80" t="str">
            <v>永州营业部</v>
          </cell>
          <cell r="C80">
            <v>17</v>
          </cell>
        </row>
        <row r="81">
          <cell r="A81" t="str">
            <v>杭州庆春路证券营业部</v>
          </cell>
          <cell r="B81" t="str">
            <v>杭州营业部</v>
          </cell>
          <cell r="C81">
            <v>17</v>
          </cell>
        </row>
        <row r="82">
          <cell r="A82" t="str">
            <v>上海大连路证券营业部</v>
          </cell>
          <cell r="B82" t="str">
            <v>上海营业部</v>
          </cell>
          <cell r="C82">
            <v>11</v>
          </cell>
        </row>
        <row r="83">
          <cell r="A83" t="str">
            <v>杭州西湖国贸中心证券营业部</v>
          </cell>
          <cell r="B83" t="str">
            <v>杭州西湖国贸中心营业部</v>
          </cell>
          <cell r="C83">
            <v>9</v>
          </cell>
        </row>
        <row r="84">
          <cell r="A84" t="str">
            <v>北京市朝阳东三环中路证券营业部</v>
          </cell>
          <cell r="B84" t="str">
            <v>北京东三环营业部</v>
          </cell>
          <cell r="C84">
            <v>4</v>
          </cell>
        </row>
        <row r="85">
          <cell r="A85" t="str">
            <v>武汉京汉大道证券营业部</v>
          </cell>
          <cell r="B85" t="str">
            <v>武汉营业部</v>
          </cell>
          <cell r="C85">
            <v>15</v>
          </cell>
        </row>
        <row r="86">
          <cell r="A86" t="str">
            <v>福州鳌峰路证券营业部</v>
          </cell>
          <cell r="B86" t="str">
            <v>福州营业部</v>
          </cell>
          <cell r="C86">
            <v>4</v>
          </cell>
        </row>
        <row r="87">
          <cell r="A87" t="str">
            <v>合肥金寨路证券营业部</v>
          </cell>
          <cell r="B87" t="str">
            <v>合肥营业部</v>
          </cell>
          <cell r="C87">
            <v>5</v>
          </cell>
        </row>
        <row r="88">
          <cell r="A88" t="str">
            <v>中山市中山三路证券营业部</v>
          </cell>
          <cell r="B88" t="str">
            <v>中山营业部</v>
          </cell>
          <cell r="C88">
            <v>4</v>
          </cell>
        </row>
        <row r="89">
          <cell r="A89" t="str">
            <v>青岛山东路证券营业部</v>
          </cell>
          <cell r="B89" t="str">
            <v>青岛营业部</v>
          </cell>
          <cell r="C89">
            <v>11</v>
          </cell>
        </row>
        <row r="90">
          <cell r="A90" t="str">
            <v>南昌凤凰中大道证券营业部</v>
          </cell>
          <cell r="B90" t="str">
            <v>南昌营业部</v>
          </cell>
          <cell r="C90">
            <v>6</v>
          </cell>
        </row>
        <row r="91">
          <cell r="A91" t="str">
            <v>南宁金湖路证券营业部</v>
          </cell>
          <cell r="B91" t="str">
            <v>南宁营业部</v>
          </cell>
          <cell r="C91">
            <v>8</v>
          </cell>
        </row>
        <row r="92">
          <cell r="A92" t="str">
            <v>西安大庆路证券营业部</v>
          </cell>
          <cell r="B92" t="str">
            <v>西安营业部</v>
          </cell>
          <cell r="C92">
            <v>4</v>
          </cell>
        </row>
        <row r="93">
          <cell r="A93" t="str">
            <v>沈阳北陵大街证券营业部</v>
          </cell>
          <cell r="B93" t="str">
            <v>沈阳营业部</v>
          </cell>
          <cell r="C93">
            <v>12</v>
          </cell>
        </row>
        <row r="94">
          <cell r="A94" t="str">
            <v>南京新模范马路证券营业部</v>
          </cell>
          <cell r="B94" t="str">
            <v>南京营业部</v>
          </cell>
          <cell r="C94">
            <v>4</v>
          </cell>
        </row>
        <row r="95">
          <cell r="A95" t="str">
            <v>昆明新兴路证券营业部</v>
          </cell>
          <cell r="B95" t="str">
            <v>昆明营业部</v>
          </cell>
          <cell r="C95">
            <v>9</v>
          </cell>
        </row>
        <row r="96">
          <cell r="A96" t="str">
            <v>成都吉庆三路证券营业部</v>
          </cell>
          <cell r="B96" t="str">
            <v>成都营业部</v>
          </cell>
          <cell r="C96">
            <v>10</v>
          </cell>
        </row>
        <row r="97">
          <cell r="A97" t="str">
            <v>贵阳花果园大街证券营业部</v>
          </cell>
          <cell r="B97" t="str">
            <v>贵阳营业部</v>
          </cell>
          <cell r="C97">
            <v>9</v>
          </cell>
        </row>
        <row r="98">
          <cell r="A98" t="str">
            <v>郑州金水路证券营业部</v>
          </cell>
          <cell r="B98" t="str">
            <v>郑州营业部</v>
          </cell>
          <cell r="C98">
            <v>8</v>
          </cell>
        </row>
        <row r="99">
          <cell r="A99" t="str">
            <v>深圳香林路证券营业部</v>
          </cell>
          <cell r="B99" t="str">
            <v>深圳香林路营业部</v>
          </cell>
          <cell r="C99">
            <v>10</v>
          </cell>
        </row>
        <row r="100">
          <cell r="A100" t="str">
            <v>台州市府大道证券营业部</v>
          </cell>
          <cell r="B100" t="str">
            <v>台州营业部</v>
          </cell>
          <cell r="C100">
            <v>8</v>
          </cell>
        </row>
        <row r="101">
          <cell r="A101" t="str">
            <v>嘉兴东升东路证券营业部</v>
          </cell>
          <cell r="B101" t="str">
            <v>嘉兴营业部</v>
          </cell>
          <cell r="C101">
            <v>10</v>
          </cell>
        </row>
        <row r="102">
          <cell r="A102" t="str">
            <v>台州三门上洋路证券营业部</v>
          </cell>
          <cell r="B102" t="str">
            <v>台州三门营业部</v>
          </cell>
          <cell r="C102">
            <v>7</v>
          </cell>
        </row>
        <row r="103">
          <cell r="A103" t="str">
            <v>长兴道园路证券营业部</v>
          </cell>
          <cell r="B103" t="str">
            <v>浙江长兴营业部</v>
          </cell>
          <cell r="C103">
            <v>8</v>
          </cell>
        </row>
        <row r="104">
          <cell r="A104" t="str">
            <v>哈尔滨爱建路证券营业部</v>
          </cell>
          <cell r="B104" t="str">
            <v>哈尔滨营业部</v>
          </cell>
          <cell r="C104">
            <v>15</v>
          </cell>
        </row>
        <row r="105">
          <cell r="A105" t="str">
            <v>石家庄槐安东路证券营业部</v>
          </cell>
          <cell r="B105" t="str">
            <v>石家庄营业部</v>
          </cell>
          <cell r="C105">
            <v>10</v>
          </cell>
        </row>
        <row r="106">
          <cell r="A106" t="str">
            <v>广州黄埔大道证券营业部</v>
          </cell>
          <cell r="B106" t="str">
            <v>广州营业部</v>
          </cell>
          <cell r="C106">
            <v>5</v>
          </cell>
        </row>
        <row r="107">
          <cell r="A107" t="str">
            <v>揭阳黄岐山大道证券营业部</v>
          </cell>
          <cell r="B107" t="str">
            <v>广东揭阳黄岐山大道营业部</v>
          </cell>
          <cell r="C107">
            <v>12</v>
          </cell>
        </row>
        <row r="108">
          <cell r="A108" t="str">
            <v>太原长风街证券营业部</v>
          </cell>
          <cell r="B108" t="str">
            <v>太原营业部</v>
          </cell>
          <cell r="C108">
            <v>12</v>
          </cell>
        </row>
        <row r="109">
          <cell r="A109" t="str">
            <v>兰州金昌南路证券营业部</v>
          </cell>
          <cell r="B109" t="str">
            <v>兰州营业部</v>
          </cell>
          <cell r="C109">
            <v>4</v>
          </cell>
        </row>
        <row r="110">
          <cell r="A110" t="str">
            <v>长春东南湖大路证券营业部</v>
          </cell>
          <cell r="B110" t="str">
            <v>长春营业部</v>
          </cell>
          <cell r="C110">
            <v>6</v>
          </cell>
        </row>
        <row r="111">
          <cell r="A111" t="str">
            <v>重庆新溉大道证券营业部</v>
          </cell>
          <cell r="B111" t="str">
            <v>重庆营业部</v>
          </cell>
          <cell r="C111">
            <v>9</v>
          </cell>
        </row>
        <row r="112">
          <cell r="A112" t="str">
            <v>东莞黄金路证券营业部</v>
          </cell>
          <cell r="B112" t="str">
            <v>东莞营业部</v>
          </cell>
          <cell r="C112">
            <v>8</v>
          </cell>
        </row>
        <row r="113">
          <cell r="A113" t="str">
            <v>大连黄河路证券营业部</v>
          </cell>
          <cell r="B113" t="str">
            <v>大连黄河路营业部</v>
          </cell>
          <cell r="C113">
            <v>10</v>
          </cell>
        </row>
        <row r="114">
          <cell r="A114" t="str">
            <v>深圳海德三道证券营业部</v>
          </cell>
          <cell r="B114" t="str">
            <v>深圳南山海德三道营业部</v>
          </cell>
          <cell r="C114">
            <v>7</v>
          </cell>
        </row>
        <row r="115">
          <cell r="A115" t="str">
            <v>北京宏泰东街证券营业部</v>
          </cell>
          <cell r="B115" t="str">
            <v>北京朝阳区营业部</v>
          </cell>
          <cell r="C115">
            <v>2</v>
          </cell>
        </row>
        <row r="116">
          <cell r="A116" t="str">
            <v>邵阳新宁解放路证券营业部</v>
          </cell>
          <cell r="B116" t="str">
            <v>邵阳新宁解放路营业部</v>
          </cell>
          <cell r="C116">
            <v>5</v>
          </cell>
        </row>
        <row r="117">
          <cell r="A117" t="str">
            <v>呼叫中心、经纪业务分支机构人员总计</v>
          </cell>
        </row>
        <row r="117">
          <cell r="C117">
            <v>1128</v>
          </cell>
        </row>
        <row r="118">
          <cell r="A118" t="str">
            <v>总计数</v>
          </cell>
        </row>
        <row r="118">
          <cell r="C118">
            <v>1717</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累计利润调整表"/>
      <sheetName val="Sheet1"/>
      <sheetName val="考核调整事项表"/>
      <sheetName val="累计费用调整表"/>
      <sheetName val="资金成本"/>
      <sheetName val="委托现金管理"/>
      <sheetName val="Sheet2"/>
    </sheetNames>
    <sheetDataSet>
      <sheetData sheetId="0">
        <row r="76">
          <cell r="D76">
            <v>38947590.6</v>
          </cell>
          <cell r="E76">
            <v>3172893.7533333</v>
          </cell>
        </row>
        <row r="89">
          <cell r="B89">
            <v>-6932970.06000001</v>
          </cell>
        </row>
        <row r="109">
          <cell r="B109">
            <v>44382003.638919</v>
          </cell>
          <cell r="C109">
            <v>319795.756595398</v>
          </cell>
          <cell r="D109">
            <v>-15912882.7108376</v>
          </cell>
          <cell r="E109">
            <v>-13224792.5051431</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2"/>
    </sheetNames>
    <sheetDataSet>
      <sheetData sheetId="0">
        <row r="1">
          <cell r="A1" t="str">
            <v>部门</v>
          </cell>
          <cell r="B1" t="str">
            <v>人数</v>
          </cell>
        </row>
        <row r="2">
          <cell r="A2" t="str">
            <v>公司领导</v>
          </cell>
          <cell r="B2">
            <v>11</v>
          </cell>
        </row>
        <row r="3">
          <cell r="A3" t="str">
            <v>党群办</v>
          </cell>
          <cell r="B3">
            <v>4</v>
          </cell>
        </row>
        <row r="4">
          <cell r="A4" t="str">
            <v>纪检监察室</v>
          </cell>
          <cell r="B4">
            <v>1</v>
          </cell>
        </row>
        <row r="5">
          <cell r="A5" t="str">
            <v>综合管理部</v>
          </cell>
          <cell r="B5">
            <v>22</v>
          </cell>
        </row>
        <row r="6">
          <cell r="A6" t="str">
            <v>财务管理部</v>
          </cell>
          <cell r="B6">
            <v>31</v>
          </cell>
        </row>
        <row r="7">
          <cell r="A7" t="str">
            <v>人力资源部</v>
          </cell>
          <cell r="B7">
            <v>11</v>
          </cell>
        </row>
        <row r="8">
          <cell r="A8" t="str">
            <v>合规管理部</v>
          </cell>
          <cell r="B8">
            <v>15</v>
          </cell>
        </row>
        <row r="9">
          <cell r="A9" t="str">
            <v>风险管理部</v>
          </cell>
          <cell r="B9">
            <v>20</v>
          </cell>
        </row>
        <row r="10">
          <cell r="A10" t="str">
            <v>稽核审计部</v>
          </cell>
          <cell r="B10">
            <v>12</v>
          </cell>
        </row>
        <row r="11">
          <cell r="A11" t="str">
            <v>研究发展中心</v>
          </cell>
          <cell r="B11">
            <v>31</v>
          </cell>
        </row>
        <row r="12">
          <cell r="A12" t="str">
            <v>信息技术中心</v>
          </cell>
          <cell r="B12">
            <v>41</v>
          </cell>
        </row>
        <row r="13">
          <cell r="A13" t="str">
            <v>结算管理部</v>
          </cell>
          <cell r="B13">
            <v>14</v>
          </cell>
        </row>
        <row r="14">
          <cell r="A14" t="str">
            <v>资产托管部</v>
          </cell>
          <cell r="B14">
            <v>11</v>
          </cell>
        </row>
        <row r="15">
          <cell r="A15" t="str">
            <v>基金服务部</v>
          </cell>
          <cell r="B15">
            <v>10</v>
          </cell>
        </row>
        <row r="16">
          <cell r="A16" t="str">
            <v>经纪业务管理部</v>
          </cell>
          <cell r="B16">
            <v>15</v>
          </cell>
        </row>
        <row r="17">
          <cell r="A17" t="str">
            <v>财富管理部</v>
          </cell>
          <cell r="B17">
            <v>35</v>
          </cell>
        </row>
        <row r="18">
          <cell r="A18" t="str">
            <v>网络金融部</v>
          </cell>
          <cell r="B18">
            <v>26</v>
          </cell>
        </row>
        <row r="19">
          <cell r="A19" t="str">
            <v>运营管理部</v>
          </cell>
          <cell r="B19">
            <v>20</v>
          </cell>
        </row>
        <row r="20">
          <cell r="A20" t="str">
            <v>资产管理部</v>
          </cell>
          <cell r="B20">
            <v>23</v>
          </cell>
        </row>
        <row r="21">
          <cell r="A21" t="str">
            <v>固收配置部</v>
          </cell>
          <cell r="B21">
            <v>13</v>
          </cell>
        </row>
        <row r="22">
          <cell r="A22" t="str">
            <v>权益配置部</v>
          </cell>
          <cell r="B22">
            <v>18</v>
          </cell>
        </row>
        <row r="23">
          <cell r="A23" t="str">
            <v>投资银行管理部</v>
          </cell>
          <cell r="B23">
            <v>13</v>
          </cell>
        </row>
        <row r="24">
          <cell r="A24" t="str">
            <v>资本市场部</v>
          </cell>
          <cell r="B24">
            <v>9</v>
          </cell>
        </row>
        <row r="25">
          <cell r="A25" t="str">
            <v>债券融资部</v>
          </cell>
          <cell r="B25">
            <v>48</v>
          </cell>
        </row>
        <row r="26">
          <cell r="A26" t="str">
            <v>股权融资部</v>
          </cell>
          <cell r="B26">
            <v>24</v>
          </cell>
        </row>
        <row r="27">
          <cell r="A27" t="str">
            <v>易彦团队</v>
          </cell>
          <cell r="B27">
            <v>7</v>
          </cell>
        </row>
        <row r="28">
          <cell r="A28" t="str">
            <v>蔡畅团队</v>
          </cell>
          <cell r="B28">
            <v>4</v>
          </cell>
        </row>
        <row r="29">
          <cell r="A29" t="str">
            <v>北京投行部</v>
          </cell>
          <cell r="B29">
            <v>7</v>
          </cell>
        </row>
        <row r="30">
          <cell r="A30" t="str">
            <v>杨晓垒团队</v>
          </cell>
          <cell r="B30">
            <v>8</v>
          </cell>
        </row>
        <row r="31">
          <cell r="A31" t="str">
            <v>财务顾问部</v>
          </cell>
          <cell r="B31">
            <v>20</v>
          </cell>
        </row>
        <row r="32">
          <cell r="A32" t="str">
            <v>深圳分公司</v>
          </cell>
          <cell r="B32">
            <v>10</v>
          </cell>
        </row>
        <row r="33">
          <cell r="A33" t="str">
            <v>固定收益部</v>
          </cell>
          <cell r="B33">
            <v>15</v>
          </cell>
        </row>
        <row r="34">
          <cell r="A34" t="str">
            <v>证券投资部</v>
          </cell>
          <cell r="B34">
            <v>16</v>
          </cell>
        </row>
        <row r="35">
          <cell r="A35" t="str">
            <v>做市业务部</v>
          </cell>
          <cell r="B35">
            <v>7</v>
          </cell>
        </row>
        <row r="36">
          <cell r="A36" t="str">
            <v>投资顾问业务部</v>
          </cell>
          <cell r="B36">
            <v>5</v>
          </cell>
        </row>
        <row r="37">
          <cell r="A37" t="str">
            <v>总部合计</v>
          </cell>
          <cell r="B37">
            <v>577</v>
          </cell>
        </row>
        <row r="38">
          <cell r="A38" t="str">
            <v>浙江分公司</v>
          </cell>
          <cell r="B38">
            <v>6</v>
          </cell>
        </row>
        <row r="39">
          <cell r="A39" t="str">
            <v>天津分公司</v>
          </cell>
          <cell r="B39">
            <v>34</v>
          </cell>
        </row>
        <row r="40">
          <cell r="A40" t="str">
            <v>广东分公司</v>
          </cell>
          <cell r="B40">
            <v>4</v>
          </cell>
        </row>
        <row r="41">
          <cell r="A41" t="str">
            <v>呼叫中心</v>
          </cell>
          <cell r="B41">
            <v>40</v>
          </cell>
        </row>
        <row r="42">
          <cell r="A42" t="str">
            <v>长沙总部证券营业部</v>
          </cell>
          <cell r="B42">
            <v>18</v>
          </cell>
        </row>
        <row r="43">
          <cell r="A43" t="str">
            <v>北京德胜门外大街证券营业部</v>
          </cell>
          <cell r="B43">
            <v>16</v>
          </cell>
        </row>
        <row r="44">
          <cell r="A44" t="str">
            <v>北京宏泰东街证券营业部</v>
          </cell>
          <cell r="B44">
            <v>2</v>
          </cell>
        </row>
        <row r="45">
          <cell r="A45" t="str">
            <v>北京市朝阳东三环中路证券营业部</v>
          </cell>
          <cell r="B45">
            <v>4</v>
          </cell>
        </row>
        <row r="46">
          <cell r="A46" t="str">
            <v>北京中关村东路证券营业部</v>
          </cell>
          <cell r="B46">
            <v>21</v>
          </cell>
        </row>
        <row r="47">
          <cell r="A47" t="str">
            <v>苍南车站大道证券营业部</v>
          </cell>
          <cell r="B47">
            <v>9</v>
          </cell>
        </row>
        <row r="48">
          <cell r="A48" t="str">
            <v>常德柳叶大道证券营业部</v>
          </cell>
          <cell r="B48">
            <v>18</v>
          </cell>
        </row>
        <row r="49">
          <cell r="A49" t="str">
            <v>郴州八一南路证券营业部</v>
          </cell>
          <cell r="B49">
            <v>41</v>
          </cell>
        </row>
        <row r="50">
          <cell r="A50" t="str">
            <v>郴州临武县临武大道证券营业部</v>
          </cell>
          <cell r="B50">
            <v>5</v>
          </cell>
        </row>
        <row r="51">
          <cell r="A51" t="str">
            <v>成都吉庆三路证券营业部</v>
          </cell>
          <cell r="B51">
            <v>10</v>
          </cell>
        </row>
        <row r="52">
          <cell r="A52" t="str">
            <v>大连黄河路证券营业部</v>
          </cell>
          <cell r="B52">
            <v>11</v>
          </cell>
        </row>
        <row r="53">
          <cell r="A53" t="str">
            <v>东莞迎宾大道证券营业部</v>
          </cell>
          <cell r="B53">
            <v>6</v>
          </cell>
        </row>
        <row r="54">
          <cell r="A54" t="str">
            <v>福州鳌峰路证券营业部</v>
          </cell>
          <cell r="B54">
            <v>4</v>
          </cell>
        </row>
        <row r="55">
          <cell r="A55" t="str">
            <v>广州黄埔大道证券营业部</v>
          </cell>
          <cell r="B55">
            <v>8</v>
          </cell>
        </row>
        <row r="56">
          <cell r="A56" t="str">
            <v>贵阳花果园大街证券营业部</v>
          </cell>
          <cell r="B56">
            <v>8</v>
          </cell>
        </row>
        <row r="57">
          <cell r="A57" t="str">
            <v>哈尔滨爱建路证券营业部</v>
          </cell>
          <cell r="B57">
            <v>13</v>
          </cell>
        </row>
        <row r="58">
          <cell r="A58" t="str">
            <v>杭州庆春路证券营业部</v>
          </cell>
          <cell r="B58">
            <v>18</v>
          </cell>
        </row>
        <row r="59">
          <cell r="A59" t="str">
            <v>杭州西湖国贸中心证券营业部</v>
          </cell>
          <cell r="B59">
            <v>10</v>
          </cell>
        </row>
        <row r="60">
          <cell r="A60" t="str">
            <v>合肥金寨路证券营业部</v>
          </cell>
          <cell r="B60">
            <v>5</v>
          </cell>
        </row>
        <row r="61">
          <cell r="A61" t="str">
            <v>衡阳解放大道证券营业部</v>
          </cell>
          <cell r="B61">
            <v>21</v>
          </cell>
        </row>
        <row r="62">
          <cell r="A62" t="str">
            <v>怀化平安路证券营业部</v>
          </cell>
          <cell r="B62">
            <v>11</v>
          </cell>
        </row>
        <row r="63">
          <cell r="A63" t="str">
            <v>吉首人民北路证券营业部</v>
          </cell>
          <cell r="B63">
            <v>23</v>
          </cell>
        </row>
        <row r="64">
          <cell r="A64" t="str">
            <v>嘉兴东升东路证券营业部</v>
          </cell>
          <cell r="B64">
            <v>8</v>
          </cell>
        </row>
        <row r="65">
          <cell r="A65" t="str">
            <v>揭阳黄岐山大道证券营业部</v>
          </cell>
          <cell r="B65">
            <v>10</v>
          </cell>
        </row>
        <row r="66">
          <cell r="A66" t="str">
            <v>昆明新兴路证券营业部</v>
          </cell>
          <cell r="B66">
            <v>8</v>
          </cell>
        </row>
        <row r="67">
          <cell r="A67" t="str">
            <v>兰州金昌南路证券营业部</v>
          </cell>
          <cell r="B67">
            <v>6</v>
          </cell>
        </row>
        <row r="68">
          <cell r="A68" t="str">
            <v>浏阳世纪大道证券营业部</v>
          </cell>
          <cell r="B68">
            <v>9</v>
          </cell>
        </row>
        <row r="69">
          <cell r="A69" t="str">
            <v>娄底清泉街证券营业部</v>
          </cell>
          <cell r="B69">
            <v>16</v>
          </cell>
        </row>
        <row r="70">
          <cell r="A70" t="str">
            <v>南昌凤凰中大道证券营业部</v>
          </cell>
          <cell r="B70">
            <v>6</v>
          </cell>
        </row>
        <row r="71">
          <cell r="A71" t="str">
            <v>南京新模范马路证券营业部</v>
          </cell>
          <cell r="B71">
            <v>4</v>
          </cell>
        </row>
        <row r="72">
          <cell r="A72" t="str">
            <v>南宁金湖路证券营业部</v>
          </cell>
          <cell r="B72">
            <v>7</v>
          </cell>
        </row>
        <row r="73">
          <cell r="A73" t="str">
            <v>莆田东园东路证券营业部</v>
          </cell>
          <cell r="B73">
            <v>7</v>
          </cell>
        </row>
        <row r="74">
          <cell r="A74" t="str">
            <v>青岛山东路证券营业部</v>
          </cell>
          <cell r="B74">
            <v>8</v>
          </cell>
        </row>
        <row r="75">
          <cell r="A75" t="str">
            <v>上海大连路证券营业部</v>
          </cell>
          <cell r="B75">
            <v>11</v>
          </cell>
        </row>
        <row r="76">
          <cell r="A76" t="str">
            <v>邵阳城北路证券营业部</v>
          </cell>
          <cell r="B76">
            <v>44</v>
          </cell>
        </row>
        <row r="77">
          <cell r="A77" t="str">
            <v>邵阳隆回桃洪路证券营业部</v>
          </cell>
          <cell r="B77">
            <v>10</v>
          </cell>
        </row>
        <row r="78">
          <cell r="A78" t="str">
            <v>邵阳邵东金龙大道证券营业部</v>
          </cell>
          <cell r="B78">
            <v>10</v>
          </cell>
        </row>
        <row r="79">
          <cell r="A79" t="str">
            <v>邵阳新宁解放路证券营业部</v>
          </cell>
          <cell r="B79">
            <v>5</v>
          </cell>
        </row>
        <row r="80">
          <cell r="A80" t="str">
            <v>深圳宝安南路证券营业部</v>
          </cell>
          <cell r="B80">
            <v>22</v>
          </cell>
        </row>
        <row r="81">
          <cell r="A81" t="str">
            <v>深圳福华路证券营业部</v>
          </cell>
          <cell r="B81">
            <v>15</v>
          </cell>
        </row>
        <row r="82">
          <cell r="A82" t="str">
            <v>深圳海德三道证券营业部</v>
          </cell>
          <cell r="B82">
            <v>7</v>
          </cell>
        </row>
        <row r="83">
          <cell r="A83" t="str">
            <v>深圳嘉宾路证券营业部</v>
          </cell>
          <cell r="B83">
            <v>6</v>
          </cell>
        </row>
        <row r="84">
          <cell r="A84" t="str">
            <v>深圳泰然九路证券营业部</v>
          </cell>
          <cell r="B84">
            <v>5</v>
          </cell>
        </row>
        <row r="85">
          <cell r="A85" t="str">
            <v>深圳香林路证券营业部</v>
          </cell>
          <cell r="B85">
            <v>10</v>
          </cell>
        </row>
        <row r="86">
          <cell r="A86" t="str">
            <v>沈阳北陵大街证券营业部</v>
          </cell>
          <cell r="B86">
            <v>13</v>
          </cell>
        </row>
        <row r="87">
          <cell r="A87" t="str">
            <v>石家庄槐安东路证券营业部</v>
          </cell>
          <cell r="B87">
            <v>9</v>
          </cell>
        </row>
        <row r="88">
          <cell r="A88" t="str">
            <v>台州三门上洋路证券营业部</v>
          </cell>
          <cell r="B88">
            <v>7</v>
          </cell>
        </row>
        <row r="89">
          <cell r="A89" t="str">
            <v>台州市府大道证券营业部</v>
          </cell>
          <cell r="B89">
            <v>8</v>
          </cell>
        </row>
        <row r="90">
          <cell r="A90" t="str">
            <v>太原桃园北路证券营业部</v>
          </cell>
          <cell r="B90">
            <v>12</v>
          </cell>
        </row>
        <row r="91">
          <cell r="A91" t="str">
            <v>天津武清京津公路证券营业部</v>
          </cell>
          <cell r="B91">
            <v>8</v>
          </cell>
        </row>
        <row r="92">
          <cell r="A92" t="str">
            <v>温州车站大道证券营业部</v>
          </cell>
          <cell r="B92">
            <v>24</v>
          </cell>
        </row>
        <row r="93">
          <cell r="A93" t="str">
            <v>武冈武强路证券营业部</v>
          </cell>
          <cell r="B93">
            <v>14</v>
          </cell>
        </row>
        <row r="94">
          <cell r="A94" t="str">
            <v>武汉京汉大道证券营业部</v>
          </cell>
          <cell r="B94">
            <v>11</v>
          </cell>
        </row>
        <row r="95">
          <cell r="A95" t="str">
            <v>西安大庆路证券营业部</v>
          </cell>
          <cell r="B95">
            <v>6</v>
          </cell>
        </row>
        <row r="96">
          <cell r="A96" t="str">
            <v>湘潭芙蓉路证券营业部</v>
          </cell>
          <cell r="B96">
            <v>26</v>
          </cell>
        </row>
        <row r="97">
          <cell r="A97" t="str">
            <v>湘潭韶山中路证券营业部</v>
          </cell>
          <cell r="B97">
            <v>33</v>
          </cell>
        </row>
        <row r="98">
          <cell r="A98" t="str">
            <v>湘乡市大正街证券营业部</v>
          </cell>
          <cell r="B98">
            <v>12</v>
          </cell>
        </row>
        <row r="99">
          <cell r="A99" t="str">
            <v>益阳康富南路证券营业部</v>
          </cell>
          <cell r="B99">
            <v>9</v>
          </cell>
        </row>
        <row r="100">
          <cell r="A100" t="str">
            <v>永州湘永路证券营业部</v>
          </cell>
          <cell r="B100">
            <v>16</v>
          </cell>
        </row>
        <row r="101">
          <cell r="A101" t="str">
            <v>岳阳花板桥路证券营业部</v>
          </cell>
          <cell r="B101">
            <v>15</v>
          </cell>
        </row>
        <row r="102">
          <cell r="A102" t="str">
            <v>张家界回龙路证券营业部</v>
          </cell>
          <cell r="B102">
            <v>18</v>
          </cell>
        </row>
        <row r="103">
          <cell r="A103" t="str">
            <v>长春东南湖大路证券营业部</v>
          </cell>
          <cell r="B103">
            <v>6</v>
          </cell>
        </row>
        <row r="104">
          <cell r="A104" t="str">
            <v>长沙八一路证券营业部</v>
          </cell>
          <cell r="B104">
            <v>32</v>
          </cell>
        </row>
        <row r="105">
          <cell r="A105" t="str">
            <v>长沙芙蓉中路证券营业部</v>
          </cell>
          <cell r="B105">
            <v>51</v>
          </cell>
        </row>
        <row r="106">
          <cell r="A106" t="str">
            <v>长沙观沙路证券营业部</v>
          </cell>
          <cell r="B106">
            <v>16</v>
          </cell>
        </row>
        <row r="107">
          <cell r="A107" t="str">
            <v>长沙宁乡花明北路证券营业部</v>
          </cell>
          <cell r="B107">
            <v>7</v>
          </cell>
        </row>
        <row r="108">
          <cell r="A108" t="str">
            <v>长沙韶山北路证券营业部</v>
          </cell>
          <cell r="B108">
            <v>43</v>
          </cell>
        </row>
        <row r="109">
          <cell r="A109" t="str">
            <v>长沙曙光中路证券营业部</v>
          </cell>
          <cell r="B109">
            <v>38</v>
          </cell>
        </row>
        <row r="110">
          <cell r="A110" t="str">
            <v>长沙万芙路证券营业部</v>
          </cell>
          <cell r="B110">
            <v>11</v>
          </cell>
        </row>
        <row r="111">
          <cell r="A111" t="str">
            <v>长沙县星沙北路证券营业部</v>
          </cell>
          <cell r="B111">
            <v>18</v>
          </cell>
        </row>
        <row r="112">
          <cell r="A112" t="str">
            <v>长兴道园路证券营业部</v>
          </cell>
          <cell r="B112">
            <v>7</v>
          </cell>
        </row>
        <row r="113">
          <cell r="A113" t="str">
            <v>郑州金水路证券营业部</v>
          </cell>
          <cell r="B113">
            <v>9</v>
          </cell>
        </row>
        <row r="114">
          <cell r="A114" t="str">
            <v>中山市中山三路证券营业部</v>
          </cell>
          <cell r="B114">
            <v>3</v>
          </cell>
        </row>
        <row r="115">
          <cell r="A115" t="str">
            <v>重庆新溉大道证券营业部</v>
          </cell>
          <cell r="B115">
            <v>8</v>
          </cell>
        </row>
        <row r="116">
          <cell r="A116" t="str">
            <v>株洲建设南路证券营业部</v>
          </cell>
          <cell r="B116">
            <v>18</v>
          </cell>
        </row>
        <row r="117">
          <cell r="A117" t="str">
            <v>营业部/分支机构合计</v>
          </cell>
          <cell r="B117">
            <v>1108</v>
          </cell>
        </row>
        <row r="118">
          <cell r="A118" t="str">
            <v>总计</v>
          </cell>
          <cell r="B118">
            <v>1685</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累计利润调整表"/>
      <sheetName val="Sheet1"/>
      <sheetName val="考核调整事项表"/>
      <sheetName val="Sheet2"/>
      <sheetName val="累计费用调整表"/>
      <sheetName val="资金成本"/>
      <sheetName val="牌照费"/>
      <sheetName val="Sheet3"/>
    </sheetNames>
    <sheetDataSet>
      <sheetData sheetId="0">
        <row r="109">
          <cell r="B109">
            <v>232724551.746041</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AB153"/>
  <sheetViews>
    <sheetView workbookViewId="0">
      <pane xSplit="1" ySplit="3" topLeftCell="B109" activePane="bottomRight" state="frozen"/>
      <selection/>
      <selection pane="topRight"/>
      <selection pane="bottomLeft"/>
      <selection pane="bottomRight" activeCell="C58" sqref="C58:C59"/>
    </sheetView>
  </sheetViews>
  <sheetFormatPr defaultColWidth="9" defaultRowHeight="20.25" customHeight="1"/>
  <cols>
    <col min="1" max="1" width="28.875" style="190" customWidth="1"/>
    <col min="2" max="2" width="19.375" style="191" customWidth="1"/>
    <col min="3" max="3" width="18.375" style="191" customWidth="1"/>
    <col min="4" max="4" width="13.5" style="191" customWidth="1"/>
    <col min="5" max="6" width="18.375" style="191" customWidth="1"/>
    <col min="7" max="7" width="13.5" style="191" customWidth="1"/>
    <col min="8" max="8" width="18.25" style="191" customWidth="1"/>
    <col min="9" max="9" width="16.125" style="191" customWidth="1"/>
    <col min="10" max="10" width="13.5" style="191" customWidth="1"/>
    <col min="11" max="11" width="16.125" style="191" customWidth="1"/>
    <col min="12" max="12" width="18.375" style="191" customWidth="1"/>
    <col min="13" max="14" width="13.5" style="191" customWidth="1"/>
    <col min="15" max="15" width="17.25" style="191" customWidth="1"/>
    <col min="16" max="17" width="18.375" style="191" customWidth="1"/>
    <col min="18" max="24" width="13.5" style="191" customWidth="1"/>
    <col min="25" max="16384" width="9" style="191"/>
  </cols>
  <sheetData>
    <row r="1" s="182" customFormat="1" ht="15.75" customHeight="1" spans="1:5">
      <c r="A1" s="192">
        <v>43768</v>
      </c>
      <c r="B1" s="193">
        <f>B12+B17</f>
        <v>297712778.47</v>
      </c>
      <c r="C1" s="193">
        <f>B12+B17+K4-K12-K17+N4-N12-N17</f>
        <v>291739265.65</v>
      </c>
      <c r="D1" s="182">
        <f>C1/10000+28592</f>
        <v>57765.926565</v>
      </c>
      <c r="E1" s="182">
        <f>D1/10000/93.85</f>
        <v>0.0615513335801812</v>
      </c>
    </row>
    <row r="2" s="182" customFormat="1" ht="15.75" customHeight="1" spans="1:6">
      <c r="A2" s="194" t="s">
        <v>0</v>
      </c>
      <c r="B2" s="193"/>
      <c r="C2" s="193"/>
      <c r="E2" s="193"/>
      <c r="F2" s="193"/>
    </row>
    <row r="3" s="183" customFormat="1" ht="15.75" customHeight="1" spans="1:24">
      <c r="A3" s="170" t="s">
        <v>1</v>
      </c>
      <c r="B3" s="170" t="s">
        <v>2</v>
      </c>
      <c r="C3" s="170" t="s">
        <v>3</v>
      </c>
      <c r="D3" s="170" t="s">
        <v>4</v>
      </c>
      <c r="E3" s="91" t="s">
        <v>5</v>
      </c>
      <c r="F3" s="170" t="s">
        <v>6</v>
      </c>
      <c r="G3" s="170" t="s">
        <v>7</v>
      </c>
      <c r="H3" s="170" t="s">
        <v>8</v>
      </c>
      <c r="I3" s="170" t="s">
        <v>9</v>
      </c>
      <c r="J3" s="170" t="s">
        <v>10</v>
      </c>
      <c r="K3" s="170" t="s">
        <v>11</v>
      </c>
      <c r="L3" s="170" t="s">
        <v>12</v>
      </c>
      <c r="M3" s="170" t="s">
        <v>13</v>
      </c>
      <c r="N3" s="170" t="s">
        <v>14</v>
      </c>
      <c r="O3" s="170" t="s">
        <v>15</v>
      </c>
      <c r="P3" s="170" t="s">
        <v>16</v>
      </c>
      <c r="Q3" s="170" t="s">
        <v>17</v>
      </c>
      <c r="R3" s="170" t="s">
        <v>18</v>
      </c>
      <c r="S3" s="170" t="s">
        <v>19</v>
      </c>
      <c r="T3" s="170" t="s">
        <v>20</v>
      </c>
      <c r="U3" s="170" t="s">
        <v>21</v>
      </c>
      <c r="V3" s="170" t="s">
        <v>22</v>
      </c>
      <c r="W3" s="170" t="s">
        <v>23</v>
      </c>
      <c r="X3" s="170" t="s">
        <v>24</v>
      </c>
    </row>
    <row r="4" s="182" customFormat="1" ht="15.75" customHeight="1" spans="1:24">
      <c r="A4" s="195" t="s">
        <v>25</v>
      </c>
      <c r="B4" s="196">
        <f>C4+D4+F4+G4+K4+N4+R4+E4</f>
        <v>1212207450.48</v>
      </c>
      <c r="C4" s="197"/>
      <c r="D4" s="197">
        <f>'分部表-利润'!I2+'分部表-利润'!J2+'分部表-利润'!K2+'分部表-利润'!M2</f>
        <v>-192952635.05</v>
      </c>
      <c r="E4" s="197">
        <f>'分部表-利润'!N2</f>
        <v>1839.62</v>
      </c>
      <c r="F4" s="197">
        <f>'分部表-利润'!O2</f>
        <v>819287011.81</v>
      </c>
      <c r="G4" s="196">
        <f t="shared" ref="G4:G34" si="0">SUM(H4:J4)</f>
        <v>122516644.58</v>
      </c>
      <c r="H4" s="197">
        <f>'分部表-利润'!AE2</f>
        <v>61281710.94</v>
      </c>
      <c r="I4" s="197">
        <f>'分部表-利润'!AF2</f>
        <v>52170641.2</v>
      </c>
      <c r="J4" s="197">
        <f>'分部表-利润'!AD2</f>
        <v>9064292.44</v>
      </c>
      <c r="K4" s="196">
        <f>L4+M4</f>
        <v>168447211.84</v>
      </c>
      <c r="L4" s="197">
        <f>'分部表-利润'!T2</f>
        <v>165844804.48</v>
      </c>
      <c r="M4" s="197">
        <f>'分部表-利润'!U2</f>
        <v>2602407.36</v>
      </c>
      <c r="N4" s="196">
        <f>P4+O4</f>
        <v>69150480.39</v>
      </c>
      <c r="O4" s="197">
        <f>'分部表-利润'!V2</f>
        <v>51436737.75</v>
      </c>
      <c r="P4" s="197">
        <f>'分部表-利润'!W2</f>
        <v>17713742.64</v>
      </c>
      <c r="Q4" s="197">
        <f>'分部表-利润'!S2</f>
        <v>4904.12</v>
      </c>
      <c r="R4" s="196">
        <f>S4+T4+U4+V4+W4+X4</f>
        <v>225756897.29</v>
      </c>
      <c r="S4" s="197">
        <f>'分部表-利润'!Z2</f>
        <v>171956229.01</v>
      </c>
      <c r="T4" s="197">
        <f>'分部表-利润'!AA2</f>
        <v>10533076.35</v>
      </c>
      <c r="U4" s="197">
        <f>'分部表-利润'!AB2</f>
        <v>6713962.22</v>
      </c>
      <c r="V4" s="197">
        <f>'分部表-利润'!AC2</f>
        <v>36377815.27</v>
      </c>
      <c r="W4" s="197">
        <f>'分部表-利润'!Y2</f>
        <v>0</v>
      </c>
      <c r="X4" s="197">
        <f>'分部表-利润'!X2</f>
        <v>175814.44</v>
      </c>
    </row>
    <row r="5" s="182" customFormat="1" ht="15.75" customHeight="1" spans="1:24">
      <c r="A5" s="195" t="s">
        <v>26</v>
      </c>
      <c r="B5" s="196">
        <f t="shared" ref="B5:B34" si="1">C5+D5+F5+G5+K5+N5+R5+E5</f>
        <v>209805751.46</v>
      </c>
      <c r="C5" s="197"/>
      <c r="D5" s="197">
        <f>'分部表-利润'!I3+'分部表-利润'!J3+'分部表-利润'!K3+'分部表-利润'!M3</f>
        <v>-196682282.32</v>
      </c>
      <c r="E5" s="197">
        <f>'分部表-利润'!N3</f>
        <v>0</v>
      </c>
      <c r="F5" s="197">
        <f>'分部表-利润'!O3</f>
        <v>414394280.4</v>
      </c>
      <c r="G5" s="196">
        <f t="shared" si="0"/>
        <v>225623.42</v>
      </c>
      <c r="H5" s="197">
        <f>'分部表-利润'!AE3</f>
        <v>326.61</v>
      </c>
      <c r="I5" s="197">
        <f>'分部表-利润'!AF3</f>
        <v>0</v>
      </c>
      <c r="J5" s="197">
        <f>'分部表-利润'!AD3</f>
        <v>225296.81</v>
      </c>
      <c r="K5" s="196">
        <f t="shared" ref="K5:K34" si="2">L5+M5</f>
        <v>-21316062.48</v>
      </c>
      <c r="L5" s="197">
        <f>'分部表-利润'!T3</f>
        <v>-21316062.48</v>
      </c>
      <c r="M5" s="197">
        <f>'分部表-利润'!U3</f>
        <v>0</v>
      </c>
      <c r="N5" s="196">
        <f t="shared" ref="N5:N34" si="3">P5+O5</f>
        <v>13183921.65</v>
      </c>
      <c r="O5" s="197">
        <f>'分部表-利润'!V3</f>
        <v>13183921.65</v>
      </c>
      <c r="P5" s="197">
        <f>'分部表-利润'!W3</f>
        <v>0</v>
      </c>
      <c r="Q5" s="197">
        <f>'分部表-利润'!S3</f>
        <v>6343.39</v>
      </c>
      <c r="R5" s="196">
        <f t="shared" ref="R5:R34" si="4">S5+T5+U5+V5+W5+X5</f>
        <v>270.79</v>
      </c>
      <c r="S5" s="197">
        <f>'分部表-利润'!Z3</f>
        <v>151.13</v>
      </c>
      <c r="T5" s="197">
        <f>'分部表-利润'!AA3</f>
        <v>0</v>
      </c>
      <c r="U5" s="197">
        <f>'分部表-利润'!AB3</f>
        <v>0</v>
      </c>
      <c r="V5" s="197">
        <f>'分部表-利润'!AC3</f>
        <v>0</v>
      </c>
      <c r="W5" s="197">
        <f>'分部表-利润'!Y3</f>
        <v>0</v>
      </c>
      <c r="X5" s="197">
        <f>'分部表-利润'!X3</f>
        <v>119.66</v>
      </c>
    </row>
    <row r="6" s="182" customFormat="1" ht="15.75" customHeight="1" spans="1:24">
      <c r="A6" s="195" t="s">
        <v>27</v>
      </c>
      <c r="B6" s="196">
        <f t="shared" si="1"/>
        <v>564986768.41</v>
      </c>
      <c r="C6" s="197"/>
      <c r="D6" s="197">
        <f>'分部表-利润'!I4+'分部表-利润'!J4+'分部表-利润'!K4+'分部表-利润'!M4</f>
        <v>16808988.6</v>
      </c>
      <c r="E6" s="197">
        <f>'分部表-利润'!N4</f>
        <v>0</v>
      </c>
      <c r="F6" s="197">
        <f>'分部表-利润'!O4</f>
        <v>442756369.56</v>
      </c>
      <c r="G6" s="196">
        <f t="shared" si="0"/>
        <v>249440.32</v>
      </c>
      <c r="H6" s="197">
        <f>'分部表-利润'!AE4</f>
        <v>326.61</v>
      </c>
      <c r="I6" s="197">
        <f>'分部表-利润'!AF4</f>
        <v>0</v>
      </c>
      <c r="J6" s="197">
        <f>'分部表-利润'!AD4</f>
        <v>249113.71</v>
      </c>
      <c r="K6" s="196">
        <f t="shared" si="2"/>
        <v>91987777.49</v>
      </c>
      <c r="L6" s="197">
        <f>'分部表-利润'!T4</f>
        <v>91987777.49</v>
      </c>
      <c r="M6" s="197">
        <f>'分部表-利润'!U4</f>
        <v>0</v>
      </c>
      <c r="N6" s="196">
        <f t="shared" si="3"/>
        <v>13183921.65</v>
      </c>
      <c r="O6" s="197">
        <f>'分部表-利润'!V4</f>
        <v>13183921.65</v>
      </c>
      <c r="P6" s="197">
        <f>'分部表-利润'!W4</f>
        <v>0</v>
      </c>
      <c r="Q6" s="197">
        <f>'分部表-利润'!S4</f>
        <v>6343.39</v>
      </c>
      <c r="R6" s="196">
        <f t="shared" si="4"/>
        <v>270.79</v>
      </c>
      <c r="S6" s="197">
        <f>'分部表-利润'!Z4</f>
        <v>151.13</v>
      </c>
      <c r="T6" s="197">
        <f>'分部表-利润'!AA4</f>
        <v>0</v>
      </c>
      <c r="U6" s="197">
        <f>'分部表-利润'!AB4</f>
        <v>0</v>
      </c>
      <c r="V6" s="197">
        <f>'分部表-利润'!AC4</f>
        <v>0</v>
      </c>
      <c r="W6" s="197">
        <f>'分部表-利润'!Y4</f>
        <v>0</v>
      </c>
      <c r="X6" s="197">
        <f>'分部表-利润'!X4</f>
        <v>119.66</v>
      </c>
    </row>
    <row r="7" s="182" customFormat="1" ht="15.75" customHeight="1" spans="1:24">
      <c r="A7" s="195" t="s">
        <v>28</v>
      </c>
      <c r="B7" s="196">
        <f t="shared" si="1"/>
        <v>355181016.95</v>
      </c>
      <c r="C7" s="197"/>
      <c r="D7" s="197">
        <f>'分部表-利润'!I5+'分部表-利润'!J5+'分部表-利润'!K5+'分部表-利润'!M5</f>
        <v>213491270.92</v>
      </c>
      <c r="E7" s="197">
        <f>'分部表-利润'!N5</f>
        <v>0</v>
      </c>
      <c r="F7" s="197">
        <f>'分部表-利润'!O5</f>
        <v>28362089.16</v>
      </c>
      <c r="G7" s="196">
        <f t="shared" si="0"/>
        <v>23816.9</v>
      </c>
      <c r="H7" s="197">
        <f>'分部表-利润'!AE5</f>
        <v>0</v>
      </c>
      <c r="I7" s="197">
        <f>'分部表-利润'!AF5</f>
        <v>0</v>
      </c>
      <c r="J7" s="197">
        <f>'分部表-利润'!AD5</f>
        <v>23816.9</v>
      </c>
      <c r="K7" s="196">
        <f t="shared" si="2"/>
        <v>113303839.97</v>
      </c>
      <c r="L7" s="197">
        <f>'分部表-利润'!T5</f>
        <v>113303839.97</v>
      </c>
      <c r="M7" s="197">
        <f>'分部表-利润'!U5</f>
        <v>0</v>
      </c>
      <c r="N7" s="196">
        <f t="shared" si="3"/>
        <v>0</v>
      </c>
      <c r="O7" s="197">
        <f>'分部表-利润'!V5</f>
        <v>0</v>
      </c>
      <c r="P7" s="197">
        <f>'分部表-利润'!W5</f>
        <v>0</v>
      </c>
      <c r="Q7" s="197">
        <f>'分部表-利润'!S5</f>
        <v>0</v>
      </c>
      <c r="R7" s="196">
        <f t="shared" si="4"/>
        <v>0</v>
      </c>
      <c r="S7" s="197">
        <f>'分部表-利润'!Z5</f>
        <v>0</v>
      </c>
      <c r="T7" s="197">
        <f>'分部表-利润'!AA5</f>
        <v>0</v>
      </c>
      <c r="U7" s="197">
        <f>'分部表-利润'!AB5</f>
        <v>0</v>
      </c>
      <c r="V7" s="197">
        <f>'分部表-利润'!AC5</f>
        <v>0</v>
      </c>
      <c r="W7" s="197">
        <f>'分部表-利润'!Y5</f>
        <v>0</v>
      </c>
      <c r="X7" s="197">
        <f>'分部表-利润'!X5</f>
        <v>0</v>
      </c>
    </row>
    <row r="8" s="182" customFormat="1" ht="15.75" customHeight="1" spans="1:24">
      <c r="A8" s="195" t="s">
        <v>29</v>
      </c>
      <c r="B8" s="196">
        <f t="shared" si="1"/>
        <v>688833971.01</v>
      </c>
      <c r="C8" s="197"/>
      <c r="D8" s="197">
        <f>'分部表-利润'!I6+'分部表-利润'!J6+'分部表-利润'!K6+'分部表-利润'!M6</f>
        <v>-398401.84</v>
      </c>
      <c r="E8" s="197">
        <f>'分部表-利润'!N6</f>
        <v>1839.62</v>
      </c>
      <c r="F8" s="197">
        <f>'分部表-利润'!O6</f>
        <v>387933261.83</v>
      </c>
      <c r="G8" s="196">
        <f t="shared" si="0"/>
        <v>74574615.13</v>
      </c>
      <c r="H8" s="197">
        <f>'分部表-利润'!AE6</f>
        <v>14473107.9</v>
      </c>
      <c r="I8" s="197">
        <f>'分部表-利润'!AF6</f>
        <v>52170641.2</v>
      </c>
      <c r="J8" s="197">
        <f>'分部表-利润'!AD6</f>
        <v>7930866.03</v>
      </c>
      <c r="K8" s="196">
        <f t="shared" si="2"/>
        <v>3092882.19</v>
      </c>
      <c r="L8" s="197">
        <f>'分部表-利润'!T6</f>
        <v>490474.83</v>
      </c>
      <c r="M8" s="197">
        <f>'分部表-利润'!U6</f>
        <v>2602407.36</v>
      </c>
      <c r="N8" s="196">
        <f t="shared" si="3"/>
        <v>-934254.18</v>
      </c>
      <c r="O8" s="197">
        <f>'分部表-利润'!V6</f>
        <v>-934254.18</v>
      </c>
      <c r="P8" s="197">
        <f>'分部表-利润'!W6</f>
        <v>0</v>
      </c>
      <c r="Q8" s="197">
        <f>'分部表-利润'!S6</f>
        <v>-1680</v>
      </c>
      <c r="R8" s="196">
        <f t="shared" si="4"/>
        <v>224564028.26</v>
      </c>
      <c r="S8" s="197">
        <f>'分部表-利润'!Z6</f>
        <v>171788021.88</v>
      </c>
      <c r="T8" s="197">
        <f>'分部表-利润'!AA6</f>
        <v>10179025.29</v>
      </c>
      <c r="U8" s="197">
        <f>'分部表-利润'!AB6</f>
        <v>6709245.24</v>
      </c>
      <c r="V8" s="197">
        <f>'分部表-利润'!AC6</f>
        <v>35820754.72</v>
      </c>
      <c r="W8" s="197">
        <f>'分部表-利润'!Y6</f>
        <v>0</v>
      </c>
      <c r="X8" s="197">
        <f>'分部表-利润'!X6</f>
        <v>66981.13</v>
      </c>
    </row>
    <row r="9" s="182" customFormat="1" ht="15.75" customHeight="1" spans="1:24">
      <c r="A9" s="195" t="s">
        <v>30</v>
      </c>
      <c r="B9" s="196">
        <f t="shared" si="1"/>
        <v>385641333.74</v>
      </c>
      <c r="C9" s="197"/>
      <c r="D9" s="197">
        <f>'分部表-利润'!I7+'分部表-利润'!J7+'分部表-利润'!K7+'分部表-利润'!M7</f>
        <v>6.79</v>
      </c>
      <c r="E9" s="197">
        <f>'分部表-利润'!N7</f>
        <v>0</v>
      </c>
      <c r="F9" s="197">
        <f>'分部表-利润'!O7</f>
        <v>385994279.42</v>
      </c>
      <c r="G9" s="196">
        <f t="shared" si="0"/>
        <v>581301.71</v>
      </c>
      <c r="H9" s="197">
        <f>'分部表-利润'!AE7</f>
        <v>377409.57</v>
      </c>
      <c r="I9" s="197">
        <f>'分部表-利润'!AF7</f>
        <v>0</v>
      </c>
      <c r="J9" s="197">
        <f>'分部表-利润'!AD7</f>
        <v>203892.14</v>
      </c>
      <c r="K9" s="196">
        <f t="shared" si="2"/>
        <v>0</v>
      </c>
      <c r="L9" s="197">
        <f>'分部表-利润'!T7</f>
        <v>0</v>
      </c>
      <c r="M9" s="197">
        <f>'分部表-利润'!U7</f>
        <v>0</v>
      </c>
      <c r="N9" s="196">
        <f t="shared" si="3"/>
        <v>-934254.18</v>
      </c>
      <c r="O9" s="197">
        <f>'分部表-利润'!V7</f>
        <v>-934254.18</v>
      </c>
      <c r="P9" s="197">
        <f>'分部表-利润'!W7</f>
        <v>0</v>
      </c>
      <c r="Q9" s="197">
        <f>'分部表-利润'!S7</f>
        <v>0</v>
      </c>
      <c r="R9" s="196">
        <f t="shared" si="4"/>
        <v>0</v>
      </c>
      <c r="S9" s="197">
        <f>'分部表-利润'!Z7</f>
        <v>0</v>
      </c>
      <c r="T9" s="197">
        <f>'分部表-利润'!AA7</f>
        <v>0</v>
      </c>
      <c r="U9" s="197">
        <f>'分部表-利润'!AB7</f>
        <v>0</v>
      </c>
      <c r="V9" s="197">
        <f>'分部表-利润'!AC7</f>
        <v>0</v>
      </c>
      <c r="W9" s="197">
        <f>'分部表-利润'!Y7</f>
        <v>0</v>
      </c>
      <c r="X9" s="197">
        <f>'分部表-利润'!X7</f>
        <v>0</v>
      </c>
    </row>
    <row r="10" s="182" customFormat="1" ht="15.75" customHeight="1" spans="1:24">
      <c r="A10" s="195" t="s">
        <v>31</v>
      </c>
      <c r="B10" s="196">
        <f t="shared" si="1"/>
        <v>224564248.26</v>
      </c>
      <c r="C10" s="197"/>
      <c r="D10" s="197">
        <f>'分部表-利润'!I8+'分部表-利润'!J8+'分部表-利润'!K8+'分部表-利润'!M8+'分部表-利润'!S8</f>
        <v>0</v>
      </c>
      <c r="E10" s="197">
        <f>'分部表-利润'!N8</f>
        <v>0</v>
      </c>
      <c r="F10" s="197">
        <f>'分部表-利润'!O8</f>
        <v>0</v>
      </c>
      <c r="G10" s="196">
        <f t="shared" si="0"/>
        <v>0</v>
      </c>
      <c r="H10" s="197">
        <f>'分部表-利润'!AE8</f>
        <v>0</v>
      </c>
      <c r="I10" s="197">
        <f>'分部表-利润'!AF8</f>
        <v>0</v>
      </c>
      <c r="J10" s="197">
        <f>'分部表-利润'!AD8</f>
        <v>0</v>
      </c>
      <c r="K10" s="196">
        <f t="shared" si="2"/>
        <v>0</v>
      </c>
      <c r="L10" s="197">
        <f>'分部表-利润'!T8</f>
        <v>0</v>
      </c>
      <c r="M10" s="197">
        <f>'分部表-利润'!U8</f>
        <v>0</v>
      </c>
      <c r="N10" s="196">
        <f t="shared" si="3"/>
        <v>0</v>
      </c>
      <c r="O10" s="197">
        <f>'分部表-利润'!V8</f>
        <v>0</v>
      </c>
      <c r="P10" s="197">
        <f>'分部表-利润'!W8</f>
        <v>0</v>
      </c>
      <c r="Q10" s="197">
        <f>'分部表-利润'!S8</f>
        <v>0</v>
      </c>
      <c r="R10" s="196">
        <f t="shared" si="4"/>
        <v>224564248.26</v>
      </c>
      <c r="S10" s="197">
        <f>'分部表-利润'!Z8</f>
        <v>171788021.88</v>
      </c>
      <c r="T10" s="197">
        <f>'分部表-利润'!AA8</f>
        <v>10179245.29</v>
      </c>
      <c r="U10" s="197">
        <f>'分部表-利润'!AB8</f>
        <v>6709245.24</v>
      </c>
      <c r="V10" s="197">
        <f>'分部表-利润'!AC8</f>
        <v>35820754.72</v>
      </c>
      <c r="W10" s="197">
        <f>'分部表-利润'!Y8</f>
        <v>0</v>
      </c>
      <c r="X10" s="197">
        <f>'分部表-利润'!X8</f>
        <v>66981.13</v>
      </c>
    </row>
    <row r="11" s="182" customFormat="1" ht="15.75" customHeight="1" spans="1:24">
      <c r="A11" s="195" t="s">
        <v>32</v>
      </c>
      <c r="B11" s="196">
        <f t="shared" si="1"/>
        <v>73994463.42</v>
      </c>
      <c r="C11" s="197"/>
      <c r="D11" s="197">
        <f>'分部表-利润'!I9+'分部表-利润'!J9+'分部表-利润'!K9+'分部表-利润'!M9+'分部表-利润'!S9</f>
        <v>0</v>
      </c>
      <c r="E11" s="197">
        <f>'分部表-利润'!N9</f>
        <v>0</v>
      </c>
      <c r="F11" s="197">
        <f>'分部表-利润'!O9</f>
        <v>0</v>
      </c>
      <c r="G11" s="196">
        <f t="shared" si="0"/>
        <v>73994463.42</v>
      </c>
      <c r="H11" s="197">
        <f>'分部表-利润'!AE9</f>
        <v>14095698.33</v>
      </c>
      <c r="I11" s="197">
        <f>'分部表-利润'!AF9</f>
        <v>52170641.2</v>
      </c>
      <c r="J11" s="197">
        <f>'分部表-利润'!AD9</f>
        <v>7728123.89</v>
      </c>
      <c r="K11" s="196">
        <f t="shared" si="2"/>
        <v>0</v>
      </c>
      <c r="L11" s="197">
        <f>'分部表-利润'!T9</f>
        <v>0</v>
      </c>
      <c r="M11" s="197">
        <f>'分部表-利润'!U9</f>
        <v>0</v>
      </c>
      <c r="N11" s="196">
        <f t="shared" si="3"/>
        <v>0</v>
      </c>
      <c r="O11" s="197">
        <f>'分部表-利润'!V9</f>
        <v>0</v>
      </c>
      <c r="P11" s="197">
        <f>'分部表-利润'!W9</f>
        <v>0</v>
      </c>
      <c r="Q11" s="197">
        <f>'分部表-利润'!S9</f>
        <v>0</v>
      </c>
      <c r="R11" s="196">
        <f t="shared" si="4"/>
        <v>0</v>
      </c>
      <c r="S11" s="197">
        <f>'分部表-利润'!Z9</f>
        <v>0</v>
      </c>
      <c r="T11" s="197">
        <f>'分部表-利润'!AA9</f>
        <v>0</v>
      </c>
      <c r="U11" s="197">
        <f>'分部表-利润'!AB9</f>
        <v>0</v>
      </c>
      <c r="V11" s="197">
        <f>'分部表-利润'!AC9</f>
        <v>0</v>
      </c>
      <c r="W11" s="197">
        <f>'分部表-利润'!Y9</f>
        <v>0</v>
      </c>
      <c r="X11" s="197">
        <f>'分部表-利润'!X9</f>
        <v>0</v>
      </c>
    </row>
    <row r="12" s="182" customFormat="1" ht="15.75" customHeight="1" spans="1:24">
      <c r="A12" s="195" t="s">
        <v>33</v>
      </c>
      <c r="B12" s="196">
        <f t="shared" si="1"/>
        <v>216378990.32</v>
      </c>
      <c r="C12" s="197"/>
      <c r="D12" s="197">
        <f>'分部表-利润'!I10+'分部表-利润'!J10+'分部表-利润'!K10+'分部表-利润'!M10+'分部表-利润'!S10</f>
        <v>4157167.39</v>
      </c>
      <c r="E12" s="197">
        <f>'分部表-利润'!N10</f>
        <v>0</v>
      </c>
      <c r="F12" s="197">
        <f>'分部表-利润'!O10</f>
        <v>141600</v>
      </c>
      <c r="G12" s="196">
        <f t="shared" si="0"/>
        <v>10656439.17</v>
      </c>
      <c r="H12" s="197">
        <f>'分部表-利润'!AE10</f>
        <v>9698694.48</v>
      </c>
      <c r="I12" s="197">
        <f>'分部表-利润'!AF10</f>
        <v>0</v>
      </c>
      <c r="J12" s="197">
        <f>'分部表-利润'!AD10</f>
        <v>957744.69</v>
      </c>
      <c r="K12" s="196">
        <f t="shared" si="2"/>
        <v>192696641.18</v>
      </c>
      <c r="L12" s="197">
        <f>'分部表-利润'!T10</f>
        <v>192696641.18</v>
      </c>
      <c r="M12" s="197">
        <f>'分部表-利润'!U10</f>
        <v>0</v>
      </c>
      <c r="N12" s="196">
        <f t="shared" si="3"/>
        <v>8727142.58</v>
      </c>
      <c r="O12" s="197">
        <f>'分部表-利润'!V10</f>
        <v>17845584.69</v>
      </c>
      <c r="P12" s="197">
        <f>'分部表-利润'!W10</f>
        <v>-9118442.11</v>
      </c>
      <c r="Q12" s="197">
        <f>'分部表-利润'!S10</f>
        <v>0</v>
      </c>
      <c r="R12" s="196">
        <f t="shared" si="4"/>
        <v>0</v>
      </c>
      <c r="S12" s="197">
        <f>'分部表-利润'!Z10</f>
        <v>0</v>
      </c>
      <c r="T12" s="197">
        <f>'分部表-利润'!AA10</f>
        <v>0</v>
      </c>
      <c r="U12" s="197">
        <f>'分部表-利润'!AB10</f>
        <v>0</v>
      </c>
      <c r="V12" s="197">
        <f>'分部表-利润'!AC10</f>
        <v>0</v>
      </c>
      <c r="W12" s="197">
        <f>'分部表-利润'!Y10</f>
        <v>0</v>
      </c>
      <c r="X12" s="197">
        <f>'分部表-利润'!X10</f>
        <v>0</v>
      </c>
    </row>
    <row r="13" s="182" customFormat="1" ht="15.75" customHeight="1" spans="1:24">
      <c r="A13" s="195" t="s">
        <v>34</v>
      </c>
      <c r="B13" s="196">
        <f t="shared" si="1"/>
        <v>0</v>
      </c>
      <c r="C13" s="197"/>
      <c r="D13" s="197">
        <f>'分部表-利润'!I11+'分部表-利润'!J11+'分部表-利润'!K11+'分部表-利润'!M11+'分部表-利润'!S11</f>
        <v>0</v>
      </c>
      <c r="E13" s="197">
        <f>'分部表-利润'!N11</f>
        <v>0</v>
      </c>
      <c r="F13" s="197">
        <f>'分部表-利润'!O11</f>
        <v>0</v>
      </c>
      <c r="G13" s="196"/>
      <c r="H13" s="197">
        <f>'分部表-利润'!AE11</f>
        <v>0</v>
      </c>
      <c r="I13" s="197">
        <f>'分部表-利润'!AF11</f>
        <v>0</v>
      </c>
      <c r="J13" s="197">
        <f>'分部表-利润'!AD11</f>
        <v>0</v>
      </c>
      <c r="K13" s="196"/>
      <c r="L13" s="197">
        <f>'分部表-利润'!T11</f>
        <v>0</v>
      </c>
      <c r="M13" s="197">
        <f>'分部表-利润'!U11</f>
        <v>0</v>
      </c>
      <c r="N13" s="196"/>
      <c r="O13" s="197">
        <f>'分部表-利润'!V11</f>
        <v>0</v>
      </c>
      <c r="P13" s="197">
        <f>'分部表-利润'!W11</f>
        <v>0</v>
      </c>
      <c r="Q13" s="197">
        <f>'分部表-利润'!S11</f>
        <v>0</v>
      </c>
      <c r="R13" s="196">
        <f t="shared" si="4"/>
        <v>0</v>
      </c>
      <c r="S13" s="197">
        <f>'分部表-利润'!Z11</f>
        <v>0</v>
      </c>
      <c r="T13" s="197">
        <f>'分部表-利润'!AA11</f>
        <v>0</v>
      </c>
      <c r="U13" s="197">
        <f>'分部表-利润'!AB11</f>
        <v>0</v>
      </c>
      <c r="V13" s="197">
        <f>'分部表-利润'!AC11</f>
        <v>0</v>
      </c>
      <c r="W13" s="197">
        <f>'分部表-利润'!Y11</f>
        <v>0</v>
      </c>
      <c r="X13" s="197">
        <f>'分部表-利润'!X11</f>
        <v>0</v>
      </c>
    </row>
    <row r="14" s="182" customFormat="1" ht="15.75" customHeight="1" spans="1:24">
      <c r="A14" s="195" t="s">
        <v>35</v>
      </c>
      <c r="B14" s="196">
        <f t="shared" si="1"/>
        <v>0</v>
      </c>
      <c r="C14" s="197"/>
      <c r="D14" s="197">
        <f>'分部表-利润'!I12+'分部表-利润'!J12+'分部表-利润'!K12+'分部表-利润'!M12+'分部表-利润'!S12</f>
        <v>0</v>
      </c>
      <c r="E14" s="197">
        <f>'分部表-利润'!N12</f>
        <v>0</v>
      </c>
      <c r="F14" s="197">
        <f>'分部表-利润'!O12</f>
        <v>0</v>
      </c>
      <c r="G14" s="196">
        <f t="shared" si="0"/>
        <v>0</v>
      </c>
      <c r="H14" s="197">
        <f>'分部表-利润'!AE12</f>
        <v>0</v>
      </c>
      <c r="I14" s="197">
        <f>'分部表-利润'!AF12</f>
        <v>0</v>
      </c>
      <c r="J14" s="197">
        <f>'分部表-利润'!AD12</f>
        <v>0</v>
      </c>
      <c r="K14" s="196">
        <f t="shared" si="2"/>
        <v>0</v>
      </c>
      <c r="L14" s="197">
        <f>'分部表-利润'!T12</f>
        <v>0</v>
      </c>
      <c r="M14" s="197">
        <f>'分部表-利润'!U12</f>
        <v>0</v>
      </c>
      <c r="N14" s="196">
        <f t="shared" si="3"/>
        <v>0</v>
      </c>
      <c r="O14" s="197">
        <f>'分部表-利润'!V12</f>
        <v>0</v>
      </c>
      <c r="P14" s="197">
        <f>'分部表-利润'!W12</f>
        <v>0</v>
      </c>
      <c r="Q14" s="197">
        <f>'分部表-利润'!S12</f>
        <v>0</v>
      </c>
      <c r="R14" s="196">
        <f t="shared" si="4"/>
        <v>0</v>
      </c>
      <c r="S14" s="197">
        <f>'分部表-利润'!Z12</f>
        <v>0</v>
      </c>
      <c r="T14" s="197">
        <f>'分部表-利润'!AA12</f>
        <v>0</v>
      </c>
      <c r="U14" s="197">
        <f>'分部表-利润'!AB12</f>
        <v>0</v>
      </c>
      <c r="V14" s="197">
        <f>'分部表-利润'!AC12</f>
        <v>0</v>
      </c>
      <c r="W14" s="197">
        <f>'分部表-利润'!Y12</f>
        <v>0</v>
      </c>
      <c r="X14" s="197">
        <f>'分部表-利润'!X12</f>
        <v>0</v>
      </c>
    </row>
    <row r="15" s="182" customFormat="1" ht="15.75" customHeight="1" spans="1:24">
      <c r="A15" s="195" t="s">
        <v>36</v>
      </c>
      <c r="B15" s="196">
        <f t="shared" si="1"/>
        <v>0</v>
      </c>
      <c r="C15" s="197"/>
      <c r="D15" s="197">
        <f>'分部表-利润'!I13+'分部表-利润'!J13+'分部表-利润'!K13+'分部表-利润'!M13+'分部表-利润'!S13</f>
        <v>0</v>
      </c>
      <c r="E15" s="197">
        <f>'分部表-利润'!N13</f>
        <v>0</v>
      </c>
      <c r="F15" s="197">
        <f>'分部表-利润'!O13</f>
        <v>0</v>
      </c>
      <c r="G15" s="196">
        <f t="shared" si="0"/>
        <v>0</v>
      </c>
      <c r="H15" s="197">
        <f>'分部表-利润'!AE13</f>
        <v>0</v>
      </c>
      <c r="I15" s="197">
        <f>'分部表-利润'!AF13</f>
        <v>0</v>
      </c>
      <c r="J15" s="197">
        <f>'分部表-利润'!AD13</f>
        <v>0</v>
      </c>
      <c r="K15" s="196">
        <f t="shared" si="2"/>
        <v>0</v>
      </c>
      <c r="L15" s="197">
        <f>'分部表-利润'!T13</f>
        <v>0</v>
      </c>
      <c r="M15" s="197">
        <f>'分部表-利润'!U13</f>
        <v>0</v>
      </c>
      <c r="N15" s="196">
        <f t="shared" si="3"/>
        <v>0</v>
      </c>
      <c r="O15" s="197">
        <f>'分部表-利润'!V13</f>
        <v>0</v>
      </c>
      <c r="P15" s="197">
        <f>'分部表-利润'!W13</f>
        <v>0</v>
      </c>
      <c r="Q15" s="197">
        <f>'分部表-利润'!S13</f>
        <v>0</v>
      </c>
      <c r="R15" s="196">
        <f t="shared" si="4"/>
        <v>0</v>
      </c>
      <c r="S15" s="197">
        <f>'分部表-利润'!Z13</f>
        <v>0</v>
      </c>
      <c r="T15" s="197">
        <f>'分部表-利润'!AA13</f>
        <v>0</v>
      </c>
      <c r="U15" s="197">
        <f>'分部表-利润'!AB13</f>
        <v>0</v>
      </c>
      <c r="V15" s="197">
        <f>'分部表-利润'!AC13</f>
        <v>0</v>
      </c>
      <c r="W15" s="197">
        <f>'分部表-利润'!Y13</f>
        <v>0</v>
      </c>
      <c r="X15" s="197">
        <f>'分部表-利润'!X13</f>
        <v>0</v>
      </c>
    </row>
    <row r="16" s="182" customFormat="1" ht="15.75" customHeight="1" spans="1:24">
      <c r="A16" s="195" t="s">
        <v>37</v>
      </c>
      <c r="B16" s="196">
        <f t="shared" si="1"/>
        <v>6047.4</v>
      </c>
      <c r="C16" s="197"/>
      <c r="D16" s="197">
        <f>'分部表-利润'!I14+'分部表-利润'!J14+'分部表-利润'!K14+'分部表-利润'!M14+'分部表-利润'!S14</f>
        <v>0</v>
      </c>
      <c r="E16" s="197">
        <f>'分部表-利润'!N14</f>
        <v>0</v>
      </c>
      <c r="F16" s="197">
        <f>'分部表-利润'!O14</f>
        <v>6047.4</v>
      </c>
      <c r="G16" s="196">
        <f t="shared" si="0"/>
        <v>0</v>
      </c>
      <c r="H16" s="197">
        <f>'分部表-利润'!AE14</f>
        <v>0</v>
      </c>
      <c r="I16" s="197">
        <f>'分部表-利润'!AF14</f>
        <v>0</v>
      </c>
      <c r="J16" s="197">
        <f>'分部表-利润'!AD14</f>
        <v>0</v>
      </c>
      <c r="K16" s="196">
        <f t="shared" si="2"/>
        <v>0</v>
      </c>
      <c r="L16" s="197">
        <f>'分部表-利润'!T14</f>
        <v>0</v>
      </c>
      <c r="M16" s="197">
        <f>'分部表-利润'!U14</f>
        <v>0</v>
      </c>
      <c r="N16" s="196">
        <f t="shared" si="3"/>
        <v>0</v>
      </c>
      <c r="O16" s="197">
        <f>'分部表-利润'!V14</f>
        <v>0</v>
      </c>
      <c r="P16" s="197">
        <f>'分部表-利润'!W14</f>
        <v>0</v>
      </c>
      <c r="Q16" s="197">
        <f>'分部表-利润'!S14</f>
        <v>0</v>
      </c>
      <c r="R16" s="196">
        <f t="shared" si="4"/>
        <v>0</v>
      </c>
      <c r="S16" s="197">
        <f>'分部表-利润'!Z14</f>
        <v>0</v>
      </c>
      <c r="T16" s="197">
        <f>'分部表-利润'!AA14</f>
        <v>0</v>
      </c>
      <c r="U16" s="197">
        <f>'分部表-利润'!AB14</f>
        <v>0</v>
      </c>
      <c r="V16" s="197">
        <f>'分部表-利润'!AC14</f>
        <v>0</v>
      </c>
      <c r="W16" s="197">
        <f>'分部表-利润'!Y14</f>
        <v>0</v>
      </c>
      <c r="X16" s="197">
        <f>'分部表-利润'!X14</f>
        <v>0</v>
      </c>
    </row>
    <row r="17" s="182" customFormat="1" ht="15.75" customHeight="1" spans="1:24">
      <c r="A17" s="195" t="s">
        <v>38</v>
      </c>
      <c r="B17" s="196">
        <f t="shared" si="1"/>
        <v>81333788.15</v>
      </c>
      <c r="C17" s="197"/>
      <c r="D17" s="197">
        <f>'分部表-利润'!I15+'分部表-利润'!J15+'分部表-利润'!K15+'分部表-利润'!M15+'分部表-利润'!S15</f>
        <v>0</v>
      </c>
      <c r="E17" s="197">
        <f>'分部表-利润'!N15</f>
        <v>0</v>
      </c>
      <c r="F17" s="197">
        <f>'分部表-利润'!O15</f>
        <v>2126400</v>
      </c>
      <c r="G17" s="196">
        <f t="shared" si="0"/>
        <v>37059966.86</v>
      </c>
      <c r="H17" s="197">
        <f>'分部表-利润'!AE15</f>
        <v>37109581.95</v>
      </c>
      <c r="I17" s="197">
        <f>'分部表-利润'!AF15</f>
        <v>0</v>
      </c>
      <c r="J17" s="197">
        <f>'分部表-利润'!AD15</f>
        <v>-49615.09</v>
      </c>
      <c r="K17" s="196">
        <f t="shared" si="2"/>
        <v>-6026249.05</v>
      </c>
      <c r="L17" s="197">
        <f>'分部表-利润'!T15</f>
        <v>-6026249.05</v>
      </c>
      <c r="M17" s="197">
        <f>'分部表-利润'!U15</f>
        <v>0</v>
      </c>
      <c r="N17" s="196">
        <f t="shared" si="3"/>
        <v>48173670.34</v>
      </c>
      <c r="O17" s="197">
        <f>'分部表-利润'!V15</f>
        <v>21341485.59</v>
      </c>
      <c r="P17" s="197">
        <f>'分部表-利润'!W15</f>
        <v>26832184.75</v>
      </c>
      <c r="Q17" s="197">
        <f>'分部表-利润'!S15</f>
        <v>0</v>
      </c>
      <c r="R17" s="196">
        <f t="shared" si="4"/>
        <v>0</v>
      </c>
      <c r="S17" s="197">
        <f>'分部表-利润'!Z15</f>
        <v>0</v>
      </c>
      <c r="T17" s="197">
        <f>'分部表-利润'!AA15</f>
        <v>0</v>
      </c>
      <c r="U17" s="197">
        <f>'分部表-利润'!AB15</f>
        <v>0</v>
      </c>
      <c r="V17" s="197">
        <f>'分部表-利润'!AC15</f>
        <v>0</v>
      </c>
      <c r="W17" s="197">
        <f>'分部表-利润'!Y15</f>
        <v>0</v>
      </c>
      <c r="X17" s="197">
        <f>'分部表-利润'!X15</f>
        <v>0</v>
      </c>
    </row>
    <row r="18" s="182" customFormat="1" ht="15.75" customHeight="1" spans="1:24">
      <c r="A18" s="195" t="s">
        <v>39</v>
      </c>
      <c r="B18" s="196">
        <f t="shared" si="1"/>
        <v>402945.65</v>
      </c>
      <c r="C18" s="197"/>
      <c r="D18" s="197">
        <f>'分部表-利润'!I16+'分部表-利润'!J16+'分部表-利润'!K16+'分部表-利润'!M16+'分部表-利润'!S16</f>
        <v>-44092.16</v>
      </c>
      <c r="E18" s="197">
        <f>'分部表-利润'!N16</f>
        <v>0</v>
      </c>
      <c r="F18" s="197">
        <f>'分部表-利润'!O16</f>
        <v>447037.81</v>
      </c>
      <c r="G18" s="196">
        <f t="shared" si="0"/>
        <v>0</v>
      </c>
      <c r="H18" s="197">
        <f>'分部表-利润'!AE16</f>
        <v>0</v>
      </c>
      <c r="I18" s="197">
        <f>'分部表-利润'!AF16</f>
        <v>0</v>
      </c>
      <c r="J18" s="197">
        <f>'分部表-利润'!AD16</f>
        <v>0</v>
      </c>
      <c r="K18" s="196">
        <f t="shared" si="2"/>
        <v>0</v>
      </c>
      <c r="L18" s="197">
        <f>'分部表-利润'!T16</f>
        <v>0</v>
      </c>
      <c r="M18" s="197">
        <f>'分部表-利润'!U16</f>
        <v>0</v>
      </c>
      <c r="N18" s="196">
        <f t="shared" si="3"/>
        <v>0</v>
      </c>
      <c r="O18" s="197">
        <f>'分部表-利润'!V16</f>
        <v>0</v>
      </c>
      <c r="P18" s="197">
        <f>'分部表-利润'!W16</f>
        <v>0</v>
      </c>
      <c r="Q18" s="197">
        <f>'分部表-利润'!S16</f>
        <v>0</v>
      </c>
      <c r="R18" s="196">
        <f t="shared" si="4"/>
        <v>0</v>
      </c>
      <c r="S18" s="197">
        <f>'分部表-利润'!Z16</f>
        <v>0</v>
      </c>
      <c r="T18" s="197">
        <f>'分部表-利润'!AA16</f>
        <v>0</v>
      </c>
      <c r="U18" s="197">
        <f>'分部表-利润'!AB16</f>
        <v>0</v>
      </c>
      <c r="V18" s="197">
        <f>'分部表-利润'!AC16</f>
        <v>0</v>
      </c>
      <c r="W18" s="197">
        <f>'分部表-利润'!Y16</f>
        <v>0</v>
      </c>
      <c r="X18" s="197">
        <f>'分部表-利润'!X16</f>
        <v>0</v>
      </c>
    </row>
    <row r="19" s="182" customFormat="1" ht="15.75" customHeight="1" spans="1:24">
      <c r="A19" s="195" t="s">
        <v>40</v>
      </c>
      <c r="B19" s="196">
        <f t="shared" si="1"/>
        <v>15274877.11</v>
      </c>
      <c r="C19" s="197"/>
      <c r="D19" s="197">
        <f>'分部表-利润'!I17+'分部表-利润'!J17+'分部表-利润'!K17+'分部表-利润'!M17+'分部表-利润'!S17</f>
        <v>0</v>
      </c>
      <c r="E19" s="197">
        <f>'分部表-利润'!N17</f>
        <v>0</v>
      </c>
      <c r="F19" s="197">
        <f>'分部表-利润'!O17</f>
        <v>14082278.87</v>
      </c>
      <c r="G19" s="196">
        <f t="shared" si="0"/>
        <v>0</v>
      </c>
      <c r="H19" s="197">
        <f>'分部表-利润'!AE17</f>
        <v>0</v>
      </c>
      <c r="I19" s="197">
        <f>'分部表-利润'!AF17</f>
        <v>0</v>
      </c>
      <c r="J19" s="197">
        <f>'分部表-利润'!AD17</f>
        <v>0</v>
      </c>
      <c r="K19" s="196">
        <f t="shared" si="2"/>
        <v>0</v>
      </c>
      <c r="L19" s="197">
        <f>'分部表-利润'!T17</f>
        <v>0</v>
      </c>
      <c r="M19" s="197">
        <f>'分部表-利润'!U17</f>
        <v>0</v>
      </c>
      <c r="N19" s="196">
        <f t="shared" si="3"/>
        <v>0</v>
      </c>
      <c r="O19" s="197">
        <f>'分部表-利润'!V17</f>
        <v>0</v>
      </c>
      <c r="P19" s="197">
        <f>'分部表-利润'!W17</f>
        <v>0</v>
      </c>
      <c r="Q19" s="197">
        <f>'分部表-利润'!S17</f>
        <v>0</v>
      </c>
      <c r="R19" s="196">
        <f t="shared" si="4"/>
        <v>1192598.24</v>
      </c>
      <c r="S19" s="197">
        <f>'分部表-利润'!Z17</f>
        <v>168056</v>
      </c>
      <c r="T19" s="197">
        <f>'分部表-利润'!AA17</f>
        <v>354051.06</v>
      </c>
      <c r="U19" s="197">
        <f>'分部表-利润'!AB17</f>
        <v>4716.98</v>
      </c>
      <c r="V19" s="197">
        <f>'分部表-利润'!AC17</f>
        <v>557060.55</v>
      </c>
      <c r="W19" s="197">
        <f>'分部表-利润'!Y17</f>
        <v>0</v>
      </c>
      <c r="X19" s="197">
        <f>'分部表-利润'!X17</f>
        <v>108713.65</v>
      </c>
    </row>
    <row r="20" s="182" customFormat="1" ht="15.75" customHeight="1" spans="1:24">
      <c r="A20" s="195" t="s">
        <v>41</v>
      </c>
      <c r="B20" s="196">
        <f t="shared" si="1"/>
        <v>171320.11</v>
      </c>
      <c r="C20" s="197"/>
      <c r="D20" s="197">
        <f>'分部表-利润'!I18+'分部表-利润'!J18+'分部表-利润'!K18+'分部表-利润'!M18+'分部表-利润'!S18</f>
        <v>15214.61</v>
      </c>
      <c r="E20" s="197">
        <f>'分部表-利润'!N18</f>
        <v>0</v>
      </c>
      <c r="F20" s="197">
        <f>'分部表-利润'!O18</f>
        <v>156105.5</v>
      </c>
      <c r="G20" s="196">
        <f t="shared" si="0"/>
        <v>0</v>
      </c>
      <c r="H20" s="197">
        <f>'分部表-利润'!AE18</f>
        <v>0</v>
      </c>
      <c r="I20" s="197">
        <f>'分部表-利润'!AF18</f>
        <v>0</v>
      </c>
      <c r="J20" s="197">
        <f>'分部表-利润'!AD18</f>
        <v>0</v>
      </c>
      <c r="K20" s="196">
        <f t="shared" si="2"/>
        <v>0</v>
      </c>
      <c r="L20" s="197">
        <f>'分部表-利润'!T18</f>
        <v>0</v>
      </c>
      <c r="M20" s="197">
        <f>'分部表-利润'!U18</f>
        <v>0</v>
      </c>
      <c r="N20" s="196">
        <f t="shared" si="3"/>
        <v>0</v>
      </c>
      <c r="O20" s="197">
        <f>'分部表-利润'!V18</f>
        <v>0</v>
      </c>
      <c r="P20" s="197">
        <f>'分部表-利润'!W18</f>
        <v>0</v>
      </c>
      <c r="Q20" s="197">
        <f>'分部表-利润'!S18</f>
        <v>240.73</v>
      </c>
      <c r="R20" s="196">
        <f t="shared" si="4"/>
        <v>0</v>
      </c>
      <c r="S20" s="197">
        <f>'分部表-利润'!Z18</f>
        <v>0</v>
      </c>
      <c r="T20" s="197">
        <f>'分部表-利润'!AA18</f>
        <v>0</v>
      </c>
      <c r="U20" s="197">
        <f>'分部表-利润'!AB18</f>
        <v>0</v>
      </c>
      <c r="V20" s="197">
        <f>'分部表-利润'!AC18</f>
        <v>0</v>
      </c>
      <c r="W20" s="197">
        <f>'分部表-利润'!Y18</f>
        <v>0</v>
      </c>
      <c r="X20" s="197">
        <f>'分部表-利润'!X18</f>
        <v>0</v>
      </c>
    </row>
    <row r="21" s="182" customFormat="1" ht="15.75" customHeight="1" spans="1:24">
      <c r="A21" s="195" t="s">
        <v>42</v>
      </c>
      <c r="B21" s="196">
        <f t="shared" si="1"/>
        <v>736709821.05</v>
      </c>
      <c r="C21" s="197"/>
      <c r="D21" s="197">
        <f>'分部表-利润'!I19+'分部表-利润'!J19+'分部表-利润'!K19+'分部表-利润'!M19+'分部表-利润'!S19</f>
        <v>238162171.42</v>
      </c>
      <c r="E21" s="197">
        <f>'分部表-利润'!N19</f>
        <v>2579597.03</v>
      </c>
      <c r="F21" s="197">
        <f>'分部表-利润'!O19</f>
        <v>347022355.59</v>
      </c>
      <c r="G21" s="196">
        <f t="shared" si="0"/>
        <v>13756829.6</v>
      </c>
      <c r="H21" s="197">
        <f>'分部表-利润'!AE19</f>
        <v>4991929.24</v>
      </c>
      <c r="I21" s="197">
        <f>'分部表-利润'!AF19</f>
        <v>4289883.94</v>
      </c>
      <c r="J21" s="197">
        <f>'分部表-利润'!AD19</f>
        <v>4475016.42</v>
      </c>
      <c r="K21" s="196">
        <f t="shared" si="2"/>
        <v>11200695.87</v>
      </c>
      <c r="L21" s="197">
        <f>'分部表-利润'!T19</f>
        <v>8892535.2</v>
      </c>
      <c r="M21" s="197">
        <f>'分部表-利润'!U19</f>
        <v>2308160.67</v>
      </c>
      <c r="N21" s="196">
        <f t="shared" si="3"/>
        <v>12479547.19</v>
      </c>
      <c r="O21" s="197">
        <f>'分部表-利润'!V19</f>
        <v>9342324.98</v>
      </c>
      <c r="P21" s="197">
        <f>'分部表-利润'!W19</f>
        <v>3137222.21</v>
      </c>
      <c r="Q21" s="197">
        <f>'分部表-利润'!S19</f>
        <v>12152508.44</v>
      </c>
      <c r="R21" s="196">
        <f t="shared" si="4"/>
        <v>111508624.35</v>
      </c>
      <c r="S21" s="197">
        <f>'分部表-利润'!Z19</f>
        <v>62188233.85</v>
      </c>
      <c r="T21" s="197">
        <f>'分部表-利润'!AA19</f>
        <v>18473222.35</v>
      </c>
      <c r="U21" s="197">
        <f>'分部表-利润'!AB19</f>
        <v>5548439.43</v>
      </c>
      <c r="V21" s="197">
        <f>'分部表-利润'!AC19</f>
        <v>19516377.26</v>
      </c>
      <c r="W21" s="197">
        <f>'分部表-利润'!Y19</f>
        <v>1796277.49</v>
      </c>
      <c r="X21" s="197">
        <f>'分部表-利润'!X19</f>
        <v>3986073.97</v>
      </c>
    </row>
    <row r="22" s="182" customFormat="1" ht="15.75" customHeight="1" spans="1:24">
      <c r="A22" s="195" t="s">
        <v>43</v>
      </c>
      <c r="B22" s="196">
        <f t="shared" si="1"/>
        <v>9212248.16</v>
      </c>
      <c r="C22" s="197"/>
      <c r="D22" s="197">
        <f>'分部表-利润'!I20+'分部表-利润'!J20+'分部表-利润'!K20+'分部表-利润'!M20+'分部表-利润'!S20</f>
        <v>-666714.73</v>
      </c>
      <c r="E22" s="197">
        <f>'分部表-利润'!N20</f>
        <v>-243.57</v>
      </c>
      <c r="F22" s="197">
        <f>'分部表-利润'!O20</f>
        <v>5796716.75</v>
      </c>
      <c r="G22" s="196">
        <f t="shared" si="0"/>
        <v>621328.83</v>
      </c>
      <c r="H22" s="197">
        <f>'分部表-利润'!AE20</f>
        <v>100900.15</v>
      </c>
      <c r="I22" s="197">
        <f>'分部表-利润'!AF20</f>
        <v>464256.36</v>
      </c>
      <c r="J22" s="197">
        <f>'分部表-利润'!AD20</f>
        <v>56172.32</v>
      </c>
      <c r="K22" s="196">
        <f t="shared" si="2"/>
        <v>1844244.27</v>
      </c>
      <c r="L22" s="197">
        <f>'分部表-利润'!T20</f>
        <v>1826009.03</v>
      </c>
      <c r="M22" s="197">
        <f>'分部表-利润'!U20</f>
        <v>18235.24</v>
      </c>
      <c r="N22" s="196">
        <f t="shared" si="3"/>
        <v>27956.47</v>
      </c>
      <c r="O22" s="197">
        <f>'分部表-利润'!V20</f>
        <v>119236.64</v>
      </c>
      <c r="P22" s="197">
        <f>'分部表-利润'!W20</f>
        <v>-91280.17</v>
      </c>
      <c r="Q22" s="197">
        <f>'分部表-利润'!S20</f>
        <v>-78504.82</v>
      </c>
      <c r="R22" s="196">
        <f t="shared" si="4"/>
        <v>1588960.14</v>
      </c>
      <c r="S22" s="197">
        <f>'分部表-利润'!Z20</f>
        <v>1227177.69</v>
      </c>
      <c r="T22" s="197">
        <f>'分部表-利润'!AA20</f>
        <v>71488.92</v>
      </c>
      <c r="U22" s="197">
        <f>'分部表-利润'!AB20</f>
        <v>46214.62</v>
      </c>
      <c r="V22" s="197">
        <f>'分部表-利润'!AC20</f>
        <v>256169.86</v>
      </c>
      <c r="W22" s="197">
        <f>'分部表-利润'!Y20</f>
        <v>1255.79</v>
      </c>
      <c r="X22" s="197">
        <f>'分部表-利润'!X20</f>
        <v>-13346.74</v>
      </c>
    </row>
    <row r="23" s="182" customFormat="1" ht="15.75" customHeight="1" spans="1:24">
      <c r="A23" s="195" t="s">
        <v>44</v>
      </c>
      <c r="B23" s="196">
        <f t="shared" si="1"/>
        <v>693889999.16</v>
      </c>
      <c r="C23" s="197"/>
      <c r="D23" s="197">
        <f>'分部表-利润'!I21+'分部表-利润'!J21+'分部表-利润'!K21+'分部表-利润'!M21+'分部表-利润'!S21</f>
        <v>238828886.15</v>
      </c>
      <c r="E23" s="197">
        <f>'分部表-利润'!N21</f>
        <v>2579840.6</v>
      </c>
      <c r="F23" s="197">
        <f>'分部表-利润'!O21</f>
        <v>307318366.93</v>
      </c>
      <c r="G23" s="196">
        <f t="shared" si="0"/>
        <v>13135500.77</v>
      </c>
      <c r="H23" s="197">
        <f>'分部表-利润'!AE21</f>
        <v>4891029.09</v>
      </c>
      <c r="I23" s="197">
        <f>'分部表-利润'!AF21</f>
        <v>3825627.58</v>
      </c>
      <c r="J23" s="197">
        <f>'分部表-利润'!AD21</f>
        <v>4418844.1</v>
      </c>
      <c r="K23" s="196">
        <f t="shared" si="2"/>
        <v>9656149.78</v>
      </c>
      <c r="L23" s="197">
        <f>'分部表-利润'!T21</f>
        <v>7366224.35</v>
      </c>
      <c r="M23" s="197">
        <f>'分部表-利润'!U21</f>
        <v>2289925.43</v>
      </c>
      <c r="N23" s="196">
        <f t="shared" si="3"/>
        <v>12451590.72</v>
      </c>
      <c r="O23" s="197">
        <f>'分部表-利润'!V21</f>
        <v>9223088.34</v>
      </c>
      <c r="P23" s="197">
        <f>'分部表-利润'!W21</f>
        <v>3228502.38</v>
      </c>
      <c r="Q23" s="197">
        <f>'分部表-利润'!S21</f>
        <v>12231013.26</v>
      </c>
      <c r="R23" s="196">
        <f t="shared" si="4"/>
        <v>109919664.21</v>
      </c>
      <c r="S23" s="197">
        <f>'分部表-利润'!Z21</f>
        <v>60961056.16</v>
      </c>
      <c r="T23" s="197">
        <f>'分部表-利润'!AA21</f>
        <v>18401733.43</v>
      </c>
      <c r="U23" s="197">
        <f>'分部表-利润'!AB21</f>
        <v>5502224.81</v>
      </c>
      <c r="V23" s="197">
        <f>'分部表-利润'!AC21</f>
        <v>19260207.4</v>
      </c>
      <c r="W23" s="197">
        <f>'分部表-利润'!Y21</f>
        <v>1795021.7</v>
      </c>
      <c r="X23" s="197">
        <f>'分部表-利润'!X21</f>
        <v>3999420.71</v>
      </c>
    </row>
    <row r="24" s="182" customFormat="1" ht="15.75" customHeight="1" spans="1:24">
      <c r="A24" s="195" t="s">
        <v>45</v>
      </c>
      <c r="B24" s="196">
        <f t="shared" si="1"/>
        <v>30702241.61</v>
      </c>
      <c r="C24" s="197"/>
      <c r="D24" s="197">
        <f>'分部表-利润'!I22+'分部表-利润'!J22+'分部表-利润'!K22+'分部表-利润'!M22+'分部表-利润'!S22</f>
        <v>0</v>
      </c>
      <c r="E24" s="197">
        <f>'分部表-利润'!N22</f>
        <v>0</v>
      </c>
      <c r="F24" s="197">
        <f>'分部表-利润'!O22</f>
        <v>31001939.79</v>
      </c>
      <c r="G24" s="196">
        <f t="shared" si="0"/>
        <v>0</v>
      </c>
      <c r="H24" s="197">
        <f>'分部表-利润'!AE22</f>
        <v>0</v>
      </c>
      <c r="I24" s="197">
        <f>'分部表-利润'!AF22</f>
        <v>0</v>
      </c>
      <c r="J24" s="197">
        <f>'分部表-利润'!AD22</f>
        <v>0</v>
      </c>
      <c r="K24" s="196">
        <f t="shared" si="2"/>
        <v>-299698.18</v>
      </c>
      <c r="L24" s="197">
        <f>'分部表-利润'!T22</f>
        <v>-299698.18</v>
      </c>
      <c r="M24" s="197">
        <f>'分部表-利润'!U22</f>
        <v>0</v>
      </c>
      <c r="N24" s="196">
        <f t="shared" si="3"/>
        <v>0</v>
      </c>
      <c r="O24" s="197">
        <f>'分部表-利润'!V22</f>
        <v>0</v>
      </c>
      <c r="P24" s="197">
        <f>'分部表-利润'!W22</f>
        <v>0</v>
      </c>
      <c r="Q24" s="197">
        <f>'分部表-利润'!S22</f>
        <v>0</v>
      </c>
      <c r="R24" s="196">
        <f t="shared" si="4"/>
        <v>0</v>
      </c>
      <c r="S24" s="197">
        <f>'分部表-利润'!Z22</f>
        <v>0</v>
      </c>
      <c r="T24" s="197">
        <f>'分部表-利润'!AA22</f>
        <v>0</v>
      </c>
      <c r="U24" s="197">
        <f>'分部表-利润'!AB22</f>
        <v>0</v>
      </c>
      <c r="V24" s="197">
        <f>'分部表-利润'!AC22</f>
        <v>0</v>
      </c>
      <c r="W24" s="197">
        <f>'分部表-利润'!Y22</f>
        <v>0</v>
      </c>
      <c r="X24" s="197">
        <f>'分部表-利润'!X22</f>
        <v>0</v>
      </c>
    </row>
    <row r="25" s="182" customFormat="1" ht="15.75" customHeight="1" spans="1:24">
      <c r="A25" s="195" t="s">
        <v>46</v>
      </c>
      <c r="B25" s="196">
        <f t="shared" si="1"/>
        <v>0</v>
      </c>
      <c r="C25" s="197"/>
      <c r="D25" s="197">
        <f>'分部表-利润'!I23+'分部表-利润'!J23+'分部表-利润'!K23+'分部表-利润'!M23+'分部表-利润'!S23</f>
        <v>0</v>
      </c>
      <c r="E25" s="197">
        <f>'分部表-利润'!N23</f>
        <v>0</v>
      </c>
      <c r="F25" s="197">
        <f>'分部表-利润'!O23</f>
        <v>0</v>
      </c>
      <c r="G25" s="196">
        <f t="shared" si="0"/>
        <v>0</v>
      </c>
      <c r="H25" s="197">
        <f>'分部表-利润'!AE23</f>
        <v>0</v>
      </c>
      <c r="I25" s="197">
        <f>'分部表-利润'!AF23</f>
        <v>0</v>
      </c>
      <c r="J25" s="197">
        <f>'分部表-利润'!AD23</f>
        <v>0</v>
      </c>
      <c r="K25" s="196">
        <f t="shared" si="2"/>
        <v>0</v>
      </c>
      <c r="L25" s="197">
        <f>'分部表-利润'!T23</f>
        <v>0</v>
      </c>
      <c r="M25" s="197">
        <f>'分部表-利润'!U23</f>
        <v>0</v>
      </c>
      <c r="N25" s="196">
        <f t="shared" si="3"/>
        <v>0</v>
      </c>
      <c r="O25" s="197">
        <f>'分部表-利润'!V23</f>
        <v>0</v>
      </c>
      <c r="P25" s="197">
        <f>'分部表-利润'!W23</f>
        <v>0</v>
      </c>
      <c r="Q25" s="197">
        <f>'分部表-利润'!S23</f>
        <v>0</v>
      </c>
      <c r="R25" s="196">
        <f t="shared" si="4"/>
        <v>0</v>
      </c>
      <c r="S25" s="197">
        <f>'分部表-利润'!Z23</f>
        <v>0</v>
      </c>
      <c r="T25" s="197">
        <f>'分部表-利润'!AA23</f>
        <v>0</v>
      </c>
      <c r="U25" s="197">
        <f>'分部表-利润'!AB23</f>
        <v>0</v>
      </c>
      <c r="V25" s="197">
        <f>'分部表-利润'!AC23</f>
        <v>0</v>
      </c>
      <c r="W25" s="197">
        <f>'分部表-利润'!Y23</f>
        <v>0</v>
      </c>
      <c r="X25" s="197">
        <f>'分部表-利润'!X23</f>
        <v>0</v>
      </c>
    </row>
    <row r="26" s="182" customFormat="1" ht="15.75" customHeight="1" spans="1:24">
      <c r="A26" s="195" t="s">
        <v>47</v>
      </c>
      <c r="B26" s="196">
        <f t="shared" si="1"/>
        <v>2905332.12</v>
      </c>
      <c r="C26" s="197"/>
      <c r="D26" s="197">
        <f>'分部表-利润'!I24+'分部表-利润'!J24+'分部表-利润'!K24+'分部表-利润'!M24+'分部表-利润'!S24</f>
        <v>0</v>
      </c>
      <c r="E26" s="197">
        <f>'分部表-利润'!N24</f>
        <v>0</v>
      </c>
      <c r="F26" s="197">
        <f>'分部表-利润'!O24</f>
        <v>2905332.12</v>
      </c>
      <c r="G26" s="196">
        <f t="shared" si="0"/>
        <v>0</v>
      </c>
      <c r="H26" s="197">
        <f>'分部表-利润'!AE24</f>
        <v>0</v>
      </c>
      <c r="I26" s="197">
        <f>'分部表-利润'!AF24</f>
        <v>0</v>
      </c>
      <c r="J26" s="197">
        <f>'分部表-利润'!AD24</f>
        <v>0</v>
      </c>
      <c r="K26" s="196">
        <f t="shared" si="2"/>
        <v>0</v>
      </c>
      <c r="L26" s="197">
        <f>'分部表-利润'!T24</f>
        <v>0</v>
      </c>
      <c r="M26" s="197">
        <f>'分部表-利润'!U24</f>
        <v>0</v>
      </c>
      <c r="N26" s="196">
        <f t="shared" si="3"/>
        <v>0</v>
      </c>
      <c r="O26" s="197">
        <f>'分部表-利润'!V24</f>
        <v>0</v>
      </c>
      <c r="P26" s="197">
        <f>'分部表-利润'!W24</f>
        <v>0</v>
      </c>
      <c r="Q26" s="197">
        <f>'分部表-利润'!S24</f>
        <v>0</v>
      </c>
      <c r="R26" s="196">
        <f t="shared" si="4"/>
        <v>0</v>
      </c>
      <c r="S26" s="197">
        <f>'分部表-利润'!Z24</f>
        <v>0</v>
      </c>
      <c r="T26" s="197">
        <f>'分部表-利润'!AA24</f>
        <v>0</v>
      </c>
      <c r="U26" s="197">
        <f>'分部表-利润'!AB24</f>
        <v>0</v>
      </c>
      <c r="V26" s="197">
        <f>'分部表-利润'!AC24</f>
        <v>0</v>
      </c>
      <c r="W26" s="197">
        <f>'分部表-利润'!Y24</f>
        <v>0</v>
      </c>
      <c r="X26" s="197">
        <f>'分部表-利润'!X24</f>
        <v>0</v>
      </c>
    </row>
    <row r="27" s="182" customFormat="1" ht="15.75" customHeight="1" spans="1:24">
      <c r="A27" s="195" t="s">
        <v>48</v>
      </c>
      <c r="B27" s="196">
        <f t="shared" si="1"/>
        <v>475502533.55</v>
      </c>
      <c r="C27" s="197"/>
      <c r="D27" s="197">
        <f>'分部表-利润'!I25+'分部表-利润'!J25+'分部表-利润'!K25+'分部表-利润'!M25+'分部表-利润'!S25</f>
        <v>-431109902.35</v>
      </c>
      <c r="E27" s="197">
        <f>'分部表-利润'!N25</f>
        <v>-2577757.41</v>
      </c>
      <c r="F27" s="197">
        <f>'分部表-利润'!O25</f>
        <v>472264656.22</v>
      </c>
      <c r="G27" s="196">
        <f t="shared" si="0"/>
        <v>108759814.98</v>
      </c>
      <c r="H27" s="197">
        <f>'分部表-利润'!AE25</f>
        <v>56289781.7</v>
      </c>
      <c r="I27" s="197">
        <f>'分部表-利润'!AF25</f>
        <v>47880757.26</v>
      </c>
      <c r="J27" s="197">
        <f>'分部表-利润'!AD25</f>
        <v>4589276.02</v>
      </c>
      <c r="K27" s="196">
        <f t="shared" si="2"/>
        <v>157246515.97</v>
      </c>
      <c r="L27" s="197">
        <f>'分部表-利润'!T25</f>
        <v>156952269.28</v>
      </c>
      <c r="M27" s="197">
        <f>'分部表-利润'!U25</f>
        <v>294246.69</v>
      </c>
      <c r="N27" s="196">
        <f t="shared" si="3"/>
        <v>56670933.2</v>
      </c>
      <c r="O27" s="197">
        <f>'分部表-利润'!V25</f>
        <v>42094412.77</v>
      </c>
      <c r="P27" s="197">
        <f>'分部表-利润'!W25</f>
        <v>14576520.43</v>
      </c>
      <c r="Q27" s="197">
        <f>'分部表-利润'!S25</f>
        <v>-12147604.32</v>
      </c>
      <c r="R27" s="196">
        <f t="shared" si="4"/>
        <v>114248272.94</v>
      </c>
      <c r="S27" s="197">
        <f>'分部表-利润'!Z25</f>
        <v>109767995.16</v>
      </c>
      <c r="T27" s="197">
        <f>'分部表-利润'!AA25</f>
        <v>-7940146</v>
      </c>
      <c r="U27" s="197">
        <f>'分部表-利润'!AB25</f>
        <v>1165522.79</v>
      </c>
      <c r="V27" s="197">
        <f>'分部表-利润'!AC25</f>
        <v>16861438.01</v>
      </c>
      <c r="W27" s="197">
        <f>'分部表-利润'!Y25</f>
        <v>-1796277.49</v>
      </c>
      <c r="X27" s="197">
        <f>'分部表-利润'!X25</f>
        <v>-3810259.53</v>
      </c>
    </row>
    <row r="28" s="182" customFormat="1" ht="15.75" customHeight="1" spans="1:24">
      <c r="A28" s="195" t="s">
        <v>49</v>
      </c>
      <c r="B28" s="196">
        <f t="shared" si="1"/>
        <v>785339.32</v>
      </c>
      <c r="C28" s="197"/>
      <c r="D28" s="197">
        <f>'分部表-利润'!I26+'分部表-利润'!J26+'分部表-利润'!K26+'分部表-利润'!M26+'分部表-利润'!S26</f>
        <v>669577.73</v>
      </c>
      <c r="E28" s="197">
        <f>'分部表-利润'!N26</f>
        <v>0</v>
      </c>
      <c r="F28" s="197">
        <f>'分部表-利润'!O26</f>
        <v>41311.7</v>
      </c>
      <c r="G28" s="196">
        <f t="shared" si="0"/>
        <v>0</v>
      </c>
      <c r="H28" s="197">
        <f>'分部表-利润'!AE26</f>
        <v>0</v>
      </c>
      <c r="I28" s="197">
        <f>'分部表-利润'!AF26</f>
        <v>0</v>
      </c>
      <c r="J28" s="197">
        <f>'分部表-利润'!AD26</f>
        <v>0</v>
      </c>
      <c r="K28" s="196">
        <f t="shared" si="2"/>
        <v>0</v>
      </c>
      <c r="L28" s="197">
        <f>'分部表-利润'!T26</f>
        <v>0</v>
      </c>
      <c r="M28" s="197">
        <f>'分部表-利润'!U26</f>
        <v>0</v>
      </c>
      <c r="N28" s="196">
        <f t="shared" si="3"/>
        <v>74449.89</v>
      </c>
      <c r="O28" s="197">
        <f>'分部表-利润'!V26</f>
        <v>0</v>
      </c>
      <c r="P28" s="197">
        <f>'分部表-利润'!W26</f>
        <v>74449.89</v>
      </c>
      <c r="Q28" s="197">
        <f>'分部表-利润'!S26</f>
        <v>0</v>
      </c>
      <c r="R28" s="196">
        <f t="shared" si="4"/>
        <v>0</v>
      </c>
      <c r="S28" s="197">
        <f>'分部表-利润'!Z26</f>
        <v>0</v>
      </c>
      <c r="T28" s="197">
        <f>'分部表-利润'!AA26</f>
        <v>0</v>
      </c>
      <c r="U28" s="197">
        <f>'分部表-利润'!AB26</f>
        <v>0</v>
      </c>
      <c r="V28" s="197">
        <f>'分部表-利润'!AC26</f>
        <v>0</v>
      </c>
      <c r="W28" s="197">
        <f>'分部表-利润'!Y26</f>
        <v>0</v>
      </c>
      <c r="X28" s="197">
        <f>'分部表-利润'!X26</f>
        <v>0</v>
      </c>
    </row>
    <row r="29" s="182" customFormat="1" ht="15.75" customHeight="1" spans="1:24">
      <c r="A29" s="195" t="s">
        <v>50</v>
      </c>
      <c r="B29" s="196">
        <f t="shared" si="1"/>
        <v>144066.55</v>
      </c>
      <c r="C29" s="197"/>
      <c r="D29" s="197">
        <f>'分部表-利润'!I27+'分部表-利润'!J27+'分部表-利润'!K27+'分部表-利润'!M27+'分部表-利润'!S27</f>
        <v>20450</v>
      </c>
      <c r="E29" s="197">
        <f>'分部表-利润'!N27</f>
        <v>0</v>
      </c>
      <c r="F29" s="197">
        <f>'分部表-利润'!O27</f>
        <v>123616.55</v>
      </c>
      <c r="G29" s="196">
        <f t="shared" si="0"/>
        <v>0</v>
      </c>
      <c r="H29" s="197">
        <f>'分部表-利润'!AE27</f>
        <v>0</v>
      </c>
      <c r="I29" s="197">
        <f>'分部表-利润'!AF27</f>
        <v>0</v>
      </c>
      <c r="J29" s="197">
        <f>'分部表-利润'!AD27</f>
        <v>0</v>
      </c>
      <c r="K29" s="196">
        <f t="shared" si="2"/>
        <v>0</v>
      </c>
      <c r="L29" s="197">
        <f>'分部表-利润'!T27</f>
        <v>0</v>
      </c>
      <c r="M29" s="197">
        <f>'分部表-利润'!U27</f>
        <v>0</v>
      </c>
      <c r="N29" s="196">
        <f t="shared" si="3"/>
        <v>0</v>
      </c>
      <c r="O29" s="197">
        <f>'分部表-利润'!V27</f>
        <v>0</v>
      </c>
      <c r="P29" s="197">
        <f>'分部表-利润'!W27</f>
        <v>0</v>
      </c>
      <c r="Q29" s="197">
        <f>'分部表-利润'!S27</f>
        <v>450</v>
      </c>
      <c r="R29" s="196">
        <f t="shared" si="4"/>
        <v>0</v>
      </c>
      <c r="S29" s="197">
        <f>'分部表-利润'!Z27</f>
        <v>0</v>
      </c>
      <c r="T29" s="197">
        <f>'分部表-利润'!AA27</f>
        <v>0</v>
      </c>
      <c r="U29" s="197">
        <f>'分部表-利润'!AB27</f>
        <v>0</v>
      </c>
      <c r="V29" s="197">
        <f>'分部表-利润'!AC27</f>
        <v>0</v>
      </c>
      <c r="W29" s="197">
        <f>'分部表-利润'!Y27</f>
        <v>0</v>
      </c>
      <c r="X29" s="197">
        <f>'分部表-利润'!X27</f>
        <v>0</v>
      </c>
    </row>
    <row r="30" s="182" customFormat="1" ht="15.75" customHeight="1" spans="1:24">
      <c r="A30" s="195" t="s">
        <v>51</v>
      </c>
      <c r="B30" s="196">
        <f t="shared" si="1"/>
        <v>476143806.32</v>
      </c>
      <c r="C30" s="197"/>
      <c r="D30" s="197">
        <f>'分部表-利润'!I28+'分部表-利润'!J28+'分部表-利润'!K28+'分部表-利润'!M28+'分部表-利润'!S28</f>
        <v>-430460774.62</v>
      </c>
      <c r="E30" s="197">
        <f>'分部表-利润'!N28</f>
        <v>-2577757.41</v>
      </c>
      <c r="F30" s="197">
        <f>'分部表-利润'!O28</f>
        <v>472182351.37</v>
      </c>
      <c r="G30" s="196">
        <f t="shared" si="0"/>
        <v>108759814.98</v>
      </c>
      <c r="H30" s="197">
        <f>'分部表-利润'!AE28</f>
        <v>56289781.7</v>
      </c>
      <c r="I30" s="197">
        <f>'分部表-利润'!AF28</f>
        <v>47880757.26</v>
      </c>
      <c r="J30" s="197">
        <f>'分部表-利润'!AD28</f>
        <v>4589276.02</v>
      </c>
      <c r="K30" s="196">
        <f t="shared" si="2"/>
        <v>157246515.97</v>
      </c>
      <c r="L30" s="197">
        <f>'分部表-利润'!T28</f>
        <v>156952269.28</v>
      </c>
      <c r="M30" s="197">
        <f>'分部表-利润'!U28</f>
        <v>294246.69</v>
      </c>
      <c r="N30" s="196">
        <f t="shared" si="3"/>
        <v>56745383.09</v>
      </c>
      <c r="O30" s="197">
        <f>'分部表-利润'!V28</f>
        <v>42094412.77</v>
      </c>
      <c r="P30" s="197">
        <f>'分部表-利润'!W28</f>
        <v>14650970.32</v>
      </c>
      <c r="Q30" s="197">
        <f>'分部表-利润'!S28</f>
        <v>-12148054.32</v>
      </c>
      <c r="R30" s="196">
        <f t="shared" si="4"/>
        <v>114248272.94</v>
      </c>
      <c r="S30" s="197">
        <f>'分部表-利润'!Z28</f>
        <v>109767995.16</v>
      </c>
      <c r="T30" s="197">
        <f>'分部表-利润'!AA28</f>
        <v>-7940146</v>
      </c>
      <c r="U30" s="197">
        <f>'分部表-利润'!AB28</f>
        <v>1165522.79</v>
      </c>
      <c r="V30" s="197">
        <f>'分部表-利润'!AC28</f>
        <v>16861438.01</v>
      </c>
      <c r="W30" s="197">
        <f>'分部表-利润'!Y28</f>
        <v>-1796277.49</v>
      </c>
      <c r="X30" s="197">
        <f>'分部表-利润'!X28</f>
        <v>-3810259.53</v>
      </c>
    </row>
    <row r="31" s="182" customFormat="1" ht="15.75" customHeight="1" spans="1:24">
      <c r="A31" s="195" t="s">
        <v>52</v>
      </c>
      <c r="B31" s="196">
        <f t="shared" si="1"/>
        <v>117510903.43</v>
      </c>
      <c r="C31" s="197"/>
      <c r="D31" s="197">
        <f>'分部表-利润'!I29+'分部表-利润'!J29+'分部表-利润'!K29+'分部表-利润'!M29+'分部表-利润'!S29</f>
        <v>117510903.43</v>
      </c>
      <c r="E31" s="197">
        <f>'分部表-利润'!N29</f>
        <v>0</v>
      </c>
      <c r="F31" s="197">
        <f>'分部表-利润'!O29</f>
        <v>0</v>
      </c>
      <c r="G31" s="196">
        <f t="shared" si="0"/>
        <v>0</v>
      </c>
      <c r="H31" s="197">
        <f>'分部表-利润'!AE29</f>
        <v>0</v>
      </c>
      <c r="I31" s="197">
        <f>'分部表-利润'!AF29</f>
        <v>0</v>
      </c>
      <c r="J31" s="197">
        <f>'分部表-利润'!AD29</f>
        <v>0</v>
      </c>
      <c r="K31" s="196">
        <f t="shared" si="2"/>
        <v>0</v>
      </c>
      <c r="L31" s="197">
        <f>'分部表-利润'!T29</f>
        <v>0</v>
      </c>
      <c r="M31" s="197">
        <f>'分部表-利润'!U29</f>
        <v>0</v>
      </c>
      <c r="N31" s="196">
        <f t="shared" si="3"/>
        <v>0</v>
      </c>
      <c r="O31" s="197">
        <f>'分部表-利润'!V29</f>
        <v>0</v>
      </c>
      <c r="P31" s="197">
        <f>'分部表-利润'!W29</f>
        <v>0</v>
      </c>
      <c r="Q31" s="197">
        <f>'分部表-利润'!S29</f>
        <v>0</v>
      </c>
      <c r="R31" s="196">
        <f t="shared" si="4"/>
        <v>0</v>
      </c>
      <c r="S31" s="197">
        <f>'分部表-利润'!Z29</f>
        <v>0</v>
      </c>
      <c r="T31" s="197">
        <f>'分部表-利润'!AA29</f>
        <v>0</v>
      </c>
      <c r="U31" s="197">
        <f>'分部表-利润'!AB29</f>
        <v>0</v>
      </c>
      <c r="V31" s="197">
        <f>'分部表-利润'!AC29</f>
        <v>0</v>
      </c>
      <c r="W31" s="197">
        <f>'分部表-利润'!Y29</f>
        <v>0</v>
      </c>
      <c r="X31" s="197">
        <f>'分部表-利润'!X29</f>
        <v>0</v>
      </c>
    </row>
    <row r="32" s="182" customFormat="1" ht="15.75" customHeight="1" spans="1:24">
      <c r="A32" s="195" t="s">
        <v>53</v>
      </c>
      <c r="B32" s="196">
        <f t="shared" si="1"/>
        <v>358632902.89</v>
      </c>
      <c r="C32" s="197"/>
      <c r="D32" s="197">
        <f>'分部表-利润'!I30+'分部表-利润'!J30+'分部表-利润'!K30+'分部表-利润'!M30+'分部表-利润'!S30</f>
        <v>-547971678.05</v>
      </c>
      <c r="E32" s="197">
        <f>'分部表-利润'!N30</f>
        <v>-2577757.41</v>
      </c>
      <c r="F32" s="197">
        <f>'分部表-利润'!O30</f>
        <v>472182351.37</v>
      </c>
      <c r="G32" s="196">
        <f t="shared" si="0"/>
        <v>108759814.98</v>
      </c>
      <c r="H32" s="197">
        <f>'分部表-利润'!AE30</f>
        <v>56289781.7</v>
      </c>
      <c r="I32" s="197">
        <f>'分部表-利润'!AF30</f>
        <v>47880757.26</v>
      </c>
      <c r="J32" s="197">
        <f>'分部表-利润'!AD30</f>
        <v>4589276.02</v>
      </c>
      <c r="K32" s="196">
        <f t="shared" si="2"/>
        <v>157246515.97</v>
      </c>
      <c r="L32" s="197">
        <f>'分部表-利润'!T30</f>
        <v>156952269.28</v>
      </c>
      <c r="M32" s="197">
        <f>'分部表-利润'!U30</f>
        <v>294246.69</v>
      </c>
      <c r="N32" s="196">
        <f t="shared" si="3"/>
        <v>56745383.09</v>
      </c>
      <c r="O32" s="197">
        <f>'分部表-利润'!V30</f>
        <v>42094412.77</v>
      </c>
      <c r="P32" s="197">
        <f>'分部表-利润'!W30</f>
        <v>14650970.32</v>
      </c>
      <c r="Q32" s="197">
        <f>'分部表-利润'!S30</f>
        <v>-12148054.32</v>
      </c>
      <c r="R32" s="196">
        <f t="shared" si="4"/>
        <v>114248272.94</v>
      </c>
      <c r="S32" s="197">
        <f>'分部表-利润'!Z30</f>
        <v>109767995.16</v>
      </c>
      <c r="T32" s="197">
        <f>'分部表-利润'!AA30</f>
        <v>-7940146</v>
      </c>
      <c r="U32" s="197">
        <f>'分部表-利润'!AB30</f>
        <v>1165522.79</v>
      </c>
      <c r="V32" s="197">
        <f>'分部表-利润'!AC30</f>
        <v>16861438.01</v>
      </c>
      <c r="W32" s="197">
        <f>'分部表-利润'!Y30</f>
        <v>-1796277.49</v>
      </c>
      <c r="X32" s="197">
        <f>'分部表-利润'!X30</f>
        <v>-3810259.53</v>
      </c>
    </row>
    <row r="33" s="182" customFormat="1" ht="15.75" customHeight="1" spans="1:24">
      <c r="A33" s="195" t="s">
        <v>54</v>
      </c>
      <c r="B33" s="196">
        <f t="shared" si="1"/>
        <v>-18083072.01</v>
      </c>
      <c r="C33" s="197"/>
      <c r="D33" s="197">
        <f>'分部表-利润'!I37+'分部表-利润'!J37+'分部表-利润'!K37+'分部表-利润'!M37+'分部表-利润'!S37</f>
        <v>0</v>
      </c>
      <c r="E33" s="197">
        <f>'分部表-利润'!N37</f>
        <v>0</v>
      </c>
      <c r="F33" s="197">
        <f>'分部表-利润'!O37</f>
        <v>0</v>
      </c>
      <c r="G33" s="196">
        <f t="shared" si="0"/>
        <v>0</v>
      </c>
      <c r="H33" s="197">
        <f>'分部表-利润'!AE37</f>
        <v>0</v>
      </c>
      <c r="I33" s="197">
        <f>'分部表-利润'!AF37</f>
        <v>0</v>
      </c>
      <c r="J33" s="197">
        <f>'分部表-利润'!AD37</f>
        <v>0</v>
      </c>
      <c r="K33" s="196">
        <f t="shared" si="2"/>
        <v>-1422104.37999999</v>
      </c>
      <c r="L33" s="197">
        <f>'分部表-利润'!T37</f>
        <v>-1422104.37999999</v>
      </c>
      <c r="M33" s="197">
        <f>'分部表-利润'!U37</f>
        <v>0</v>
      </c>
      <c r="N33" s="196">
        <f t="shared" si="3"/>
        <v>-16660967.63</v>
      </c>
      <c r="O33" s="197">
        <f>'分部表-利润'!V37</f>
        <v>0</v>
      </c>
      <c r="P33" s="197">
        <f>'分部表-利润'!W37</f>
        <v>-16660967.63</v>
      </c>
      <c r="Q33" s="197">
        <f>'分部表-利润'!S37</f>
        <v>0</v>
      </c>
      <c r="R33" s="196">
        <f t="shared" si="4"/>
        <v>0</v>
      </c>
      <c r="S33" s="197">
        <f>'分部表-利润'!Z37</f>
        <v>0</v>
      </c>
      <c r="T33" s="197">
        <f>'分部表-利润'!AA37</f>
        <v>0</v>
      </c>
      <c r="U33" s="197">
        <f>'分部表-利润'!AB37</f>
        <v>0</v>
      </c>
      <c r="V33" s="197">
        <f>'分部表-利润'!AC37</f>
        <v>0</v>
      </c>
      <c r="W33" s="197">
        <f>'分部表-利润'!Y37</f>
        <v>0</v>
      </c>
      <c r="X33" s="197">
        <f>'分部表-利润'!X37</f>
        <v>0</v>
      </c>
    </row>
    <row r="34" s="182" customFormat="1" ht="15.75" customHeight="1" spans="1:24">
      <c r="A34" s="195" t="s">
        <v>55</v>
      </c>
      <c r="B34" s="196">
        <f t="shared" si="1"/>
        <v>340549830.88</v>
      </c>
      <c r="C34" s="197"/>
      <c r="D34" s="197">
        <f>'分部表-利润'!I52+'分部表-利润'!J52+'分部表-利润'!K52+'分部表-利润'!M52+'分部表-利润'!S52</f>
        <v>-547971678.05</v>
      </c>
      <c r="E34" s="197">
        <f>'分部表-利润'!N52</f>
        <v>-2577757.41</v>
      </c>
      <c r="F34" s="197">
        <f>'分部表-利润'!O52</f>
        <v>472182351.37</v>
      </c>
      <c r="G34" s="196">
        <f t="shared" si="0"/>
        <v>108759814.98</v>
      </c>
      <c r="H34" s="197">
        <f>'分部表-利润'!AE52</f>
        <v>56289781.7</v>
      </c>
      <c r="I34" s="197">
        <f>'分部表-利润'!AF52</f>
        <v>47880757.26</v>
      </c>
      <c r="J34" s="197">
        <f>'分部表-利润'!AD52</f>
        <v>4589276.02</v>
      </c>
      <c r="K34" s="196">
        <f t="shared" si="2"/>
        <v>155824411.59</v>
      </c>
      <c r="L34" s="197">
        <f>'分部表-利润'!T52</f>
        <v>155530164.9</v>
      </c>
      <c r="M34" s="197">
        <f>'分部表-利润'!U52</f>
        <v>294246.69</v>
      </c>
      <c r="N34" s="196">
        <f t="shared" si="3"/>
        <v>40084415.46</v>
      </c>
      <c r="O34" s="197">
        <f>'分部表-利润'!V52</f>
        <v>42094412.77</v>
      </c>
      <c r="P34" s="197">
        <f>'分部表-利润'!W52</f>
        <v>-2009997.31</v>
      </c>
      <c r="Q34" s="197">
        <f>'分部表-利润'!S52</f>
        <v>-12148054.32</v>
      </c>
      <c r="R34" s="196">
        <f t="shared" si="4"/>
        <v>114248272.94</v>
      </c>
      <c r="S34" s="197">
        <f>'分部表-利润'!Z52</f>
        <v>109767995.16</v>
      </c>
      <c r="T34" s="197">
        <f>'分部表-利润'!AA52</f>
        <v>-7940146</v>
      </c>
      <c r="U34" s="197">
        <f>'分部表-利润'!AB52</f>
        <v>1165522.79</v>
      </c>
      <c r="V34" s="197">
        <f>'分部表-利润'!AC52</f>
        <v>16861438.01</v>
      </c>
      <c r="W34" s="197">
        <f>'分部表-利润'!Y52</f>
        <v>-1796277.49</v>
      </c>
      <c r="X34" s="197">
        <f>'分部表-利润'!X52</f>
        <v>-3810259.53</v>
      </c>
    </row>
    <row r="35" s="182" customFormat="1" ht="15.75" customHeight="1" spans="1:2">
      <c r="A35" s="183"/>
      <c r="B35" s="193"/>
    </row>
    <row r="36" s="182" customFormat="1" ht="15.75" customHeight="1" spans="1:24">
      <c r="A36" s="198" t="s">
        <v>56</v>
      </c>
      <c r="B36" s="193">
        <f>B34-'分部表-利润'!C53</f>
        <v>0</v>
      </c>
      <c r="C36" s="193"/>
      <c r="X36" s="182">
        <f>X22/X4</f>
        <v>-0.0759137872861865</v>
      </c>
    </row>
    <row r="37" s="182" customFormat="1" ht="15.75" customHeight="1" spans="1:12">
      <c r="A37" s="183"/>
      <c r="C37" s="193"/>
      <c r="L37" s="193"/>
    </row>
    <row r="38" s="182" customFormat="1" ht="15.75" customHeight="1" spans="1:13">
      <c r="A38" s="194" t="s">
        <v>57</v>
      </c>
      <c r="B38" s="193">
        <f>B59/0.015</f>
        <v>-0.065000025400271</v>
      </c>
      <c r="C38" s="193"/>
      <c r="H38" s="193"/>
      <c r="I38" s="193"/>
      <c r="J38" s="193"/>
      <c r="L38" s="193"/>
      <c r="M38" s="193"/>
    </row>
    <row r="39" s="182" customFormat="1" ht="15.75" customHeight="1" spans="1:24">
      <c r="A39" s="170" t="s">
        <v>1</v>
      </c>
      <c r="B39" s="199" t="s">
        <v>2</v>
      </c>
      <c r="C39" s="199" t="s">
        <v>3</v>
      </c>
      <c r="D39" s="199" t="s">
        <v>4</v>
      </c>
      <c r="E39" s="199" t="s">
        <v>5</v>
      </c>
      <c r="F39" s="199" t="s">
        <v>6</v>
      </c>
      <c r="G39" s="199" t="s">
        <v>7</v>
      </c>
      <c r="H39" s="199" t="s">
        <v>8</v>
      </c>
      <c r="I39" s="199" t="s">
        <v>9</v>
      </c>
      <c r="J39" s="199" t="s">
        <v>10</v>
      </c>
      <c r="K39" s="199" t="s">
        <v>11</v>
      </c>
      <c r="L39" s="199" t="s">
        <v>12</v>
      </c>
      <c r="M39" s="199" t="s">
        <v>58</v>
      </c>
      <c r="N39" s="199" t="s">
        <v>14</v>
      </c>
      <c r="O39" s="199" t="s">
        <v>15</v>
      </c>
      <c r="P39" s="199" t="s">
        <v>16</v>
      </c>
      <c r="Q39" s="199" t="s">
        <v>17</v>
      </c>
      <c r="R39" s="199" t="s">
        <v>18</v>
      </c>
      <c r="S39" s="199" t="s">
        <v>19</v>
      </c>
      <c r="T39" s="199" t="s">
        <v>20</v>
      </c>
      <c r="U39" s="199" t="s">
        <v>21</v>
      </c>
      <c r="V39" s="199" t="s">
        <v>22</v>
      </c>
      <c r="W39" s="199" t="s">
        <v>23</v>
      </c>
      <c r="X39" s="199" t="s">
        <v>24</v>
      </c>
    </row>
    <row r="40" s="184" customFormat="1" ht="15.75" customHeight="1" spans="1:24">
      <c r="A40" s="200" t="s">
        <v>59</v>
      </c>
      <c r="B40" s="201">
        <f>SUM(C40:F40)+G40+K40+N40+R40</f>
        <v>1.9557774066925e-8</v>
      </c>
      <c r="C40" s="201">
        <f>C41+C44+C48+C50+C51+C52+C53+C54+C55+C56</f>
        <v>17997435.47</v>
      </c>
      <c r="D40" s="201">
        <f>D41+D44+D48+D50+D51+D52+D53+D54+D55+D56</f>
        <v>8151342.94</v>
      </c>
      <c r="E40" s="201">
        <f t="shared" ref="E40:X40" si="5">E41+E44+E48+E50+E51+E52+E53+E54+E55+E56</f>
        <v>0</v>
      </c>
      <c r="F40" s="201">
        <f t="shared" si="5"/>
        <v>15401324.13</v>
      </c>
      <c r="G40" s="201">
        <f t="shared" si="5"/>
        <v>-9731777.86</v>
      </c>
      <c r="H40" s="201">
        <f t="shared" si="5"/>
        <v>-885675.06</v>
      </c>
      <c r="I40" s="201">
        <f t="shared" si="5"/>
        <v>-7332534.13</v>
      </c>
      <c r="J40" s="201">
        <f t="shared" si="5"/>
        <v>-1513568.67</v>
      </c>
      <c r="K40" s="201">
        <f t="shared" si="5"/>
        <v>-8232049.09333332</v>
      </c>
      <c r="L40" s="201">
        <f t="shared" si="5"/>
        <v>-8804597.33333332</v>
      </c>
      <c r="M40" s="201">
        <f t="shared" si="5"/>
        <v>572548.24</v>
      </c>
      <c r="N40" s="201">
        <f t="shared" si="5"/>
        <v>-27029996.0366667</v>
      </c>
      <c r="O40" s="201">
        <f t="shared" si="5"/>
        <v>-12489147.15</v>
      </c>
      <c r="P40" s="201">
        <f t="shared" si="5"/>
        <v>-14540848.8866667</v>
      </c>
      <c r="Q40" s="201">
        <f t="shared" si="5"/>
        <v>0</v>
      </c>
      <c r="R40" s="201">
        <f t="shared" si="5"/>
        <v>3443720.45</v>
      </c>
      <c r="S40" s="201">
        <f t="shared" si="5"/>
        <v>3130314.08</v>
      </c>
      <c r="T40" s="201">
        <f t="shared" si="5"/>
        <v>43166.52</v>
      </c>
      <c r="U40" s="201">
        <f t="shared" si="5"/>
        <v>-117924.53</v>
      </c>
      <c r="V40" s="201">
        <f t="shared" si="5"/>
        <v>388164.38</v>
      </c>
      <c r="W40" s="201">
        <f t="shared" si="5"/>
        <v>0</v>
      </c>
      <c r="X40" s="201">
        <f t="shared" si="5"/>
        <v>0</v>
      </c>
    </row>
    <row r="41" s="184" customFormat="1" ht="15.75" customHeight="1" spans="1:24">
      <c r="A41" s="200" t="s">
        <v>60</v>
      </c>
      <c r="B41" s="196">
        <f t="shared" ref="B41:B51" si="6">SUM(C41:F41)+G41+K41+N41+R41</f>
        <v>0</v>
      </c>
      <c r="C41" s="202">
        <v>-9190038.04</v>
      </c>
      <c r="D41" s="202">
        <f>INDEX('用友-利润'!$A$1:$AK$189,MATCH(A41&amp;"调整额",'用友-利润'!$A$2:$A$189,0)+1,MATCH('分部表-利润'!$I$1,'用友-利润'!$B$1:$AK$1,0)+1)+INDEX('用友-利润'!$A$1:$AK$189,MATCH(A41&amp;"调整额",'用友-利润'!$A$2:$A$189,0)+1,MATCH('分部表-利润'!$J$1,'用友-利润'!$B$1:$AK$1,0)+1)+INDEX('用友-利润'!$A$1:$AK$189,MATCH(A41&amp;"调整额",'用友-利润'!$A$2:$A$189,0)+1,MATCH('分部表-利润'!$K$1,'用友-利润'!$B$1:$AK$1,0)+1)+INDEX('用友-利润'!$A$1:$AK$189,MATCH(A41&amp;"调整额",'用友-利润'!$A$2:$A$189,0)+1,MATCH('分部表-利润'!$M$1,'用友-利润'!$B$1:$AK$1,0)+1)</f>
        <v>2971189.44</v>
      </c>
      <c r="E41" s="202">
        <f>INDEX('用友-利润'!$A$1:$AK$189,MATCH(A41&amp;"调整额",'用友-利润'!$A$2:$A$189,0)+1,MATCH($E$39,'用友-利润'!$B$1:$AK$1,0)+1)</f>
        <v>0</v>
      </c>
      <c r="F41" s="202">
        <f>F42-F43</f>
        <v>6811289.5</v>
      </c>
      <c r="G41" s="203">
        <f t="shared" ref="G41:G48" si="7">SUM(H41:J41)</f>
        <v>0</v>
      </c>
      <c r="H41" s="204">
        <f>INDEX('用友-利润'!$A$1:$AK$189,MATCH(A41&amp;"调整额",'用友-利润'!$A$2:$A$189,0)+1,MATCH($H$39,'用友-利润'!$B$1:$AK$1,0)+1)</f>
        <v>0</v>
      </c>
      <c r="I41" s="202">
        <f>INDEX('用友-利润'!$A$1:$AK$189,MATCH(A41&amp;"调整额",'用友-利润'!$A$2:$A$189,0)+1,MATCH($I$39,'用友-利润'!$B$1:$AK$1,0)+1)</f>
        <v>0</v>
      </c>
      <c r="J41" s="202">
        <f>INDEX('用友-利润'!$A$1:$AK$189,MATCH(A41&amp;"调整额",'用友-利润'!$A$2:$A$189,0)+1,MATCH($J$39,'用友-利润'!$B$1:$AK$1,0)+1)</f>
        <v>0</v>
      </c>
      <c r="K41" s="203">
        <f t="shared" ref="K41:K48" si="8">SUM(L41:M41)</f>
        <v>0</v>
      </c>
      <c r="L41" s="202">
        <f>INDEX('用友-利润'!$A$1:$AK$189,MATCH(A41&amp;"调整额",'用友-利润'!$A$2:$A$189,0)+1,MATCH($L$39,'用友-利润'!$B$1:$AK$1,0)+1)</f>
        <v>0</v>
      </c>
      <c r="M41" s="202">
        <f>INDEX('用友-利润'!$A$1:$AK$189,MATCH(A41&amp;"调整额",'用友-利润'!$A$2:$A$189,0)+1,MATCH($M$39,'用友-利润'!$B$1:$AK$1,0)+1)</f>
        <v>0</v>
      </c>
      <c r="N41" s="203">
        <f t="shared" ref="N41:N48" si="9">SUM(O41:P41)</f>
        <v>-4154085.88</v>
      </c>
      <c r="O41" s="202">
        <f>INDEX('用友-利润'!$A$1:$AK$189,MATCH(A41&amp;"调整额",'用友-利润'!$A$2:$A$189,0)+1,MATCH($O$39,'用友-利润'!$B$1:$AK$1,0)+1)</f>
        <v>-4154085.88</v>
      </c>
      <c r="P41" s="202">
        <f>INDEX('用友-利润'!$A$1:$AK$189,MATCH(A41&amp;"调整额",'用友-利润'!$A$2:$A$189,0)+1,MATCH($P$39,'用友-利润'!$B$1:$AK$1,0)+1)</f>
        <v>0</v>
      </c>
      <c r="Q41" s="202">
        <f>INDEX('用友-利润'!$A$1:$AK$189,MATCH(A41&amp;"调整额",'用友-利润'!$A$2:$A$189,0)+1,MATCH($Q$39,'用友-利润'!$B$1:$AK$1,0)+1)</f>
        <v>0</v>
      </c>
      <c r="R41" s="203">
        <f t="shared" ref="R41:R69" si="10">SUM(S41:V41)</f>
        <v>3561644.98</v>
      </c>
      <c r="S41" s="202">
        <f>INDEX('用友-利润'!$A$1:$AK$189,MATCH(A41&amp;"调整额",'用友-利润'!$A$2:$A$189,0)+1,MATCH($S$39,'用友-利润'!$B$1:$AK$1,0)+1)</f>
        <v>3130314.08</v>
      </c>
      <c r="T41" s="202">
        <f>INDEX('用友-利润'!$A$1:$AK$189,MATCH(A41&amp;"调整额",'用友-利润'!$A$2:$A$189,0)+1,MATCH($T$39,'用友-利润'!$B$1:$AK$1,0)+1)</f>
        <v>43166.52</v>
      </c>
      <c r="U41" s="202">
        <f>INDEX('用友-利润'!$A$1:$AK$189,MATCH(A41&amp;"调整额",'用友-利润'!$A$2:$A$189,0)+1,MATCH($U$39,'用友-利润'!$B$1:$AK$1,0)+1)</f>
        <v>0</v>
      </c>
      <c r="V41" s="202">
        <f>INDEX('用友-利润'!$A$1:$AK$189,MATCH(A41&amp;"调整额",'用友-利润'!$A$2:$A$189,0)+1,MATCH($V$39,'用友-利润'!$B$1:$AK$1,0)+1)</f>
        <v>388164.38</v>
      </c>
      <c r="W41" s="202"/>
      <c r="X41" s="202">
        <f>INDEX('用友-利润'!$A$1:$AK$189,MATCH(A41&amp;"调整额",'用友-利润'!$A$2:$A$189,0)+1,MATCH($X$39,'用友-利润'!$B$1:$AK$1,0)+1)</f>
        <v>0</v>
      </c>
    </row>
    <row r="42" s="184" customFormat="1" ht="15.75" customHeight="1" spans="1:24">
      <c r="A42" s="195" t="s">
        <v>61</v>
      </c>
      <c r="B42" s="196">
        <f t="shared" si="6"/>
        <v>0</v>
      </c>
      <c r="C42" s="202">
        <v>-2378748.54</v>
      </c>
      <c r="D42" s="202">
        <f>INDEX('用友-利润'!$A$1:$AK$189,MATCH(A42&amp;"调整额",'用友-利润'!$A$2:$A$189,0)+1,MATCH('分部表-利润'!$I$1,'用友-利润'!$B$1:$AK$1,0)+1)+INDEX('用友-利润'!$A$1:$AK$189,MATCH(A42&amp;"调整额",'用友-利润'!$A$2:$A$189,0)+1,MATCH('分部表-利润'!$J$1,'用友-利润'!$B$1:$AK$1,0)+1)+INDEX('用友-利润'!$A$1:$AK$189,MATCH(A42&amp;"调整额",'用友-利润'!$A$2:$A$189,0)+1,MATCH('分部表-利润'!$K$1,'用友-利润'!$B$1:$AK$1,0)+1)+INDEX('用友-利润'!$A$1:$AK$189,MATCH(A42&amp;"调整额",'用友-利润'!$A$2:$A$189,0)+1,MATCH('分部表-利润'!$M$1,'用友-利润'!$B$1:$AK$1,0)+1)</f>
        <v>2971189.44</v>
      </c>
      <c r="E42" s="202">
        <f>INDEX('用友-利润'!$A$1:$AK$189,MATCH(A42&amp;"调整额",'用友-利润'!$A$2:$A$189,0)+1,MATCH($E$39,'用友-利润'!$B$1:$AK$1,0)+1)</f>
        <v>0</v>
      </c>
      <c r="F42" s="202">
        <f>INDEX('用友-利润'!$A$1:$AK$189,MATCH(A42&amp;"调整额",'用友-利润'!$A$2:$A$189,0)+1,MATCH($F$39,'用友-利润'!$B$1:$AK$1,0)+1)</f>
        <v>0</v>
      </c>
      <c r="G42" s="203">
        <f t="shared" si="7"/>
        <v>0</v>
      </c>
      <c r="H42" s="204">
        <f>INDEX('用友-利润'!$A$1:$AK$189,MATCH(A42&amp;"调整额",'用友-利润'!$A$2:$A$189,0)+1,MATCH($H$39,'用友-利润'!$B$1:$AK$1,0)+1)</f>
        <v>0</v>
      </c>
      <c r="I42" s="202">
        <f>INDEX('用友-利润'!$A$1:$AK$189,MATCH(A42&amp;"调整额",'用友-利润'!$A$2:$A$189,0)+1,MATCH($I$39,'用友-利润'!$B$1:$AK$1,0)+1)</f>
        <v>0</v>
      </c>
      <c r="J42" s="202">
        <f>INDEX('用友-利润'!$A$1:$AK$189,MATCH(A42&amp;"调整额",'用友-利润'!$A$2:$A$189,0)+1,MATCH($J$39,'用友-利润'!$B$1:$AK$1,0)+1)</f>
        <v>0</v>
      </c>
      <c r="K42" s="203">
        <f t="shared" si="8"/>
        <v>0</v>
      </c>
      <c r="L42" s="202">
        <f>INDEX('用友-利润'!$A$1:$AK$189,MATCH(A42&amp;"调整额",'用友-利润'!$A$2:$A$189,0)+1,MATCH($L$39,'用友-利润'!$B$1:$AK$1,0)+1)</f>
        <v>0</v>
      </c>
      <c r="M42" s="202">
        <f>INDEX('用友-利润'!$A$1:$AK$189,MATCH(A42&amp;"调整额",'用友-利润'!$A$2:$A$189,0)+1,MATCH($M$39,'用友-利润'!$B$1:$AK$1,0)+1)</f>
        <v>0</v>
      </c>
      <c r="N42" s="203">
        <f t="shared" si="9"/>
        <v>-4154085.88</v>
      </c>
      <c r="O42" s="202">
        <f>INDEX('用友-利润'!$A$1:$AK$189,MATCH(A42&amp;"调整额",'用友-利润'!$A$2:$A$189,0)+1,MATCH($O$39,'用友-利润'!$B$1:$AK$1,0)+1)</f>
        <v>-4154085.88</v>
      </c>
      <c r="P42" s="202">
        <f>INDEX('用友-利润'!$A$1:$AK$189,MATCH(A42&amp;"调整额",'用友-利润'!$A$2:$A$189,0)+1,MATCH($P$39,'用友-利润'!$B$1:$AK$1,0)+1)</f>
        <v>0</v>
      </c>
      <c r="Q42" s="202">
        <f>INDEX('用友-利润'!$A$1:$AK$189,MATCH(A42&amp;"调整额",'用友-利润'!$A$2:$A$189,0)+1,MATCH($Q$39,'用友-利润'!$B$1:$AK$1,0)+1)</f>
        <v>0</v>
      </c>
      <c r="R42" s="203">
        <f t="shared" si="10"/>
        <v>3561644.98</v>
      </c>
      <c r="S42" s="202">
        <f>INDEX('用友-利润'!$A$1:$AK$189,MATCH(A42&amp;"调整额",'用友-利润'!$A$2:$A$189,0)+1,MATCH($S$39,'用友-利润'!$B$1:$AK$1,0)+1)</f>
        <v>3130314.08</v>
      </c>
      <c r="T42" s="202">
        <f>INDEX('用友-利润'!$A$1:$AK$189,MATCH(A42&amp;"调整额",'用友-利润'!$A$2:$A$189,0)+1,MATCH($T$39,'用友-利润'!$B$1:$AK$1,0)+1)</f>
        <v>43166.52</v>
      </c>
      <c r="U42" s="202">
        <f>INDEX('用友-利润'!$A$1:$AK$189,MATCH(A42&amp;"调整额",'用友-利润'!$A$2:$A$189,0)+1,MATCH($U$39,'用友-利润'!$B$1:$AK$1,0)+1)</f>
        <v>0</v>
      </c>
      <c r="V42" s="202">
        <f>INDEX('用友-利润'!$A$1:$AK$189,MATCH(A42&amp;"调整额",'用友-利润'!$A$2:$A$189,0)+1,MATCH($V$39,'用友-利润'!$B$1:$AK$1,0)+1)</f>
        <v>388164.38</v>
      </c>
      <c r="W42" s="202"/>
      <c r="X42" s="202">
        <f>INDEX('用友-利润'!$A$1:$AK$189,MATCH(A42&amp;"调整额",'用友-利润'!$A$2:$A$189,0)+1,MATCH($X$39,'用友-利润'!$B$1:$AK$1,0)+1)</f>
        <v>0</v>
      </c>
    </row>
    <row r="43" s="184" customFormat="1" ht="15.75" customHeight="1" spans="1:24">
      <c r="A43" s="195" t="s">
        <v>62</v>
      </c>
      <c r="B43" s="196">
        <f t="shared" si="6"/>
        <v>0</v>
      </c>
      <c r="C43" s="202">
        <v>6811289.5</v>
      </c>
      <c r="D43" s="202">
        <f>INDEX('用友-利润'!$A$1:$AK$189,MATCH(A43&amp;"调整额",'用友-利润'!$A$2:$A$189,0)+1,MATCH('分部表-利润'!$I$1,'用友-利润'!$B$1:$AK$1,0)+1)+INDEX('用友-利润'!$A$1:$AK$189,MATCH(A43&amp;"调整额",'用友-利润'!$A$2:$A$189,0)+1,MATCH('分部表-利润'!$J$1,'用友-利润'!$B$1:$AK$1,0)+1)+INDEX('用友-利润'!$A$1:$AK$189,MATCH(A43&amp;"调整额",'用友-利润'!$A$2:$A$189,0)+1,MATCH('分部表-利润'!$K$1,'用友-利润'!$B$1:$AK$1,0)+1)+INDEX('用友-利润'!$A$1:$AK$189,MATCH(A43&amp;"调整额",'用友-利润'!$A$2:$A$189,0)+1,MATCH('分部表-利润'!$M$1,'用友-利润'!$B$1:$AK$1,0)+1)</f>
        <v>0</v>
      </c>
      <c r="E43" s="202">
        <f>INDEX('用友-利润'!$A$1:$AK$189,MATCH(A43&amp;"调整额",'用友-利润'!$A$2:$A$189,0)+1,MATCH($E$39,'用友-利润'!$B$1:$AK$1,0)+1)</f>
        <v>0</v>
      </c>
      <c r="F43" s="202">
        <f>INDEX('用友-利润'!$A$1:$AK$189,MATCH(A43&amp;"调整额",'用友-利润'!$A$2:$A$189,0)+1,MATCH($F$39,'用友-利润'!$B$1:$AK$1,0)+1)</f>
        <v>-6811289.5</v>
      </c>
      <c r="G43" s="203">
        <f t="shared" si="7"/>
        <v>0</v>
      </c>
      <c r="H43" s="204">
        <f>INDEX('用友-利润'!$A$1:$AK$189,MATCH(A43&amp;"调整额",'用友-利润'!$A$2:$A$189,0)+1,MATCH($H$39,'用友-利润'!$B$1:$AK$1,0)+1)</f>
        <v>0</v>
      </c>
      <c r="I43" s="202">
        <f>INDEX('用友-利润'!$A$1:$AK$189,MATCH(A43&amp;"调整额",'用友-利润'!$A$2:$A$189,0)+1,MATCH($I$39,'用友-利润'!$B$1:$AK$1,0)+1)</f>
        <v>0</v>
      </c>
      <c r="J43" s="202">
        <f>INDEX('用友-利润'!$A$1:$AK$189,MATCH(A43&amp;"调整额",'用友-利润'!$A$2:$A$189,0)+1,MATCH($J$39,'用友-利润'!$B$1:$AK$1,0)+1)</f>
        <v>0</v>
      </c>
      <c r="K43" s="203">
        <f t="shared" si="8"/>
        <v>0</v>
      </c>
      <c r="L43" s="202">
        <f>INDEX('用友-利润'!$A$1:$AK$189,MATCH(A43&amp;"调整额",'用友-利润'!$A$2:$A$189,0)+1,MATCH($L$39,'用友-利润'!$B$1:$AK$1,0)+1)</f>
        <v>0</v>
      </c>
      <c r="M43" s="202">
        <f>INDEX('用友-利润'!$A$1:$AK$189,MATCH(A43&amp;"调整额",'用友-利润'!$A$2:$A$189,0)+1,MATCH($M$39,'用友-利润'!$B$1:$AK$1,0)+1)</f>
        <v>0</v>
      </c>
      <c r="N43" s="203">
        <f t="shared" si="9"/>
        <v>0</v>
      </c>
      <c r="O43" s="202">
        <f>INDEX('用友-利润'!$A$1:$AK$189,MATCH(A43&amp;"调整额",'用友-利润'!$A$2:$A$189,0)+1,MATCH($O$39,'用友-利润'!$B$1:$AK$1,0)+1)</f>
        <v>0</v>
      </c>
      <c r="P43" s="202">
        <f>INDEX('用友-利润'!$A$1:$AK$189,MATCH(A43&amp;"调整额",'用友-利润'!$A$2:$A$189,0)+1,MATCH($P$39,'用友-利润'!$B$1:$AK$1,0)+1)</f>
        <v>0</v>
      </c>
      <c r="Q43" s="202">
        <f>INDEX('用友-利润'!$A$1:$AK$189,MATCH(A43&amp;"调整额",'用友-利润'!$A$2:$A$189,0)+1,MATCH($Q$39,'用友-利润'!$B$1:$AK$1,0)+1)</f>
        <v>0</v>
      </c>
      <c r="R43" s="203">
        <f t="shared" si="10"/>
        <v>0</v>
      </c>
      <c r="S43" s="202">
        <f>INDEX('用友-利润'!$A$1:$AK$189,MATCH(A43&amp;"调整额",'用友-利润'!$A$2:$A$189,0)+1,MATCH($S$39,'用友-利润'!$B$1:$AK$1,0)+1)</f>
        <v>0</v>
      </c>
      <c r="T43" s="202">
        <f>INDEX('用友-利润'!$A$1:$AK$189,MATCH(A43&amp;"调整额",'用友-利润'!$A$2:$A$189,0)+1,MATCH($T$39,'用友-利润'!$B$1:$AK$1,0)+1)</f>
        <v>0</v>
      </c>
      <c r="U43" s="202">
        <f>INDEX('用友-利润'!$A$1:$AK$189,MATCH(A43&amp;"调整额",'用友-利润'!$A$2:$A$189,0)+1,MATCH($U$39,'用友-利润'!$B$1:$AK$1,0)+1)</f>
        <v>0</v>
      </c>
      <c r="V43" s="202">
        <f>INDEX('用友-利润'!$A$1:$AK$189,MATCH(A43&amp;"调整额",'用友-利润'!$A$2:$A$189,0)+1,MATCH($V$39,'用友-利润'!$B$1:$AK$1,0)+1)</f>
        <v>0</v>
      </c>
      <c r="W43" s="202"/>
      <c r="X43" s="202">
        <f>INDEX('用友-利润'!$A$1:$AK$189,MATCH(A43&amp;"调整额",'用友-利润'!$A$2:$A$189,0)+1,MATCH($X$39,'用友-利润'!$B$1:$AK$1,0)+1)</f>
        <v>0</v>
      </c>
    </row>
    <row r="44" s="184" customFormat="1" ht="15.75" customHeight="1" spans="1:24">
      <c r="A44" s="200" t="s">
        <v>63</v>
      </c>
      <c r="B44" s="196">
        <f t="shared" si="6"/>
        <v>-3416128.66</v>
      </c>
      <c r="C44" s="202">
        <v>117924.53</v>
      </c>
      <c r="D44" s="202">
        <f>INDEX('用友-利润'!$A$1:$AK$189,MATCH(A44&amp;"调整额",'用友-利润'!$A$2:$A$189,0)+1,MATCH('分部表-利润'!$I$1,'用友-利润'!$B$1:$AK$1,0)+1)+INDEX('用友-利润'!$A$1:$AK$189,MATCH(A44&amp;"调整额",'用友-利润'!$A$2:$A$189,0)+1,MATCH('分部表-利润'!$J$1,'用友-利润'!$B$1:$AK$1,0)+1)+INDEX('用友-利润'!$A$1:$AK$189,MATCH(A44&amp;"调整额",'用友-利润'!$A$2:$A$189,0)+1,MATCH('分部表-利润'!$K$1,'用友-利润'!$B$1:$AK$1,0)+1)+INDEX('用友-利润'!$A$1:$AK$189,MATCH(A44&amp;"调整额",'用友-利润'!$A$2:$A$189,0)+1,MATCH('分部表-利润'!$M$1,'用友-利润'!$B$1:$AK$1,0)+1)</f>
        <v>0</v>
      </c>
      <c r="E44" s="202">
        <f>INDEX('用友-利润'!$A$1:$AK$189,MATCH(A44&amp;"调整额",'用友-利润'!$A$2:$A$189,0)+1,MATCH($E$39,'用友-利润'!$B$1:$AK$1,0)+1)</f>
        <v>0</v>
      </c>
      <c r="F44" s="202">
        <f>INDEX('用友-利润'!$A$1:$AK$189,MATCH(A44&amp;"调整额",'用友-利润'!$A$2:$A$189,0)+1,MATCH($F$39,'用友-利润'!$B$1:$AK$1,0)+1)</f>
        <v>4320469.66</v>
      </c>
      <c r="G44" s="203">
        <f t="shared" si="7"/>
        <v>-9032534.72</v>
      </c>
      <c r="H44" s="202">
        <f>INDEX('用友-利润'!$A$1:$AK$189,MATCH(A44&amp;"调整额",'用友-利润'!$A$2:$A$189,0)+1,MATCH($H$39,'用友-利润'!$B$1:$AK$1,0)+1)</f>
        <v>-186431.92</v>
      </c>
      <c r="I44" s="202">
        <f>INDEX('用友-利润'!$A$1:$AK$189,MATCH(A44&amp;"调整额",'用友-利润'!$A$2:$A$189,0)+1,MATCH($I$39,'用友-利润'!$B$1:$AK$1,0)+1)</f>
        <v>-7332534.13</v>
      </c>
      <c r="J44" s="202">
        <f>INDEX('用友-利润'!$A$1:$AK$189,MATCH(A44&amp;"调整额",'用友-利润'!$A$2:$A$189,0)+1,MATCH($J$39,'用友-利润'!$B$1:$AK$1,0)+1)</f>
        <v>-1513568.67</v>
      </c>
      <c r="K44" s="203">
        <f t="shared" si="8"/>
        <v>1295936.4</v>
      </c>
      <c r="L44" s="202">
        <f>INDEX('用友-利润'!$A$1:$AK$189,MATCH(A44&amp;"调整额",'用友-利润'!$A$2:$A$189,0)+1,MATCH($L$39,'用友-利润'!$B$1:$AK$1,0)+1)</f>
        <v>0</v>
      </c>
      <c r="M44" s="202">
        <f>INDEX('用友-利润'!$A$1:$AK$189,MATCH(A44&amp;"调整额",'用友-利润'!$A$2:$A$189,0)+1,MATCH($M$39,'用友-利润'!$B$1:$AK$1,0)+1)</f>
        <v>1295936.4</v>
      </c>
      <c r="N44" s="203">
        <f t="shared" si="9"/>
        <v>0</v>
      </c>
      <c r="O44" s="202">
        <f>INDEX('用友-利润'!$A$1:$AK$189,MATCH(A44&amp;"调整额",'用友-利润'!$A$2:$A$189,0)+1,MATCH($O$39,'用友-利润'!$B$1:$AK$1,0)+1)</f>
        <v>0</v>
      </c>
      <c r="P44" s="202">
        <f>INDEX('用友-利润'!$A$1:$AK$189,MATCH(A44&amp;"调整额",'用友-利润'!$A$2:$A$189,0)+1,MATCH($P$39,'用友-利润'!$B$1:$AK$1,0)+1)</f>
        <v>0</v>
      </c>
      <c r="Q44" s="202">
        <f>INDEX('用友-利润'!$A$1:$AK$189,MATCH(A44&amp;"调整额",'用友-利润'!$A$2:$A$189,0)+1,MATCH($Q$39,'用友-利润'!$B$1:$AK$1,0)+1)</f>
        <v>0</v>
      </c>
      <c r="R44" s="203">
        <f t="shared" si="10"/>
        <v>-117924.53</v>
      </c>
      <c r="S44" s="202">
        <f>INDEX('用友-利润'!$A$1:$AK$189,MATCH(A44&amp;"调整额",'用友-利润'!$A$2:$A$189,0)+1,MATCH($S$39,'用友-利润'!$B$1:$AK$1,0)+1)</f>
        <v>0</v>
      </c>
      <c r="T44" s="202">
        <f>INDEX('用友-利润'!$A$1:$AK$189,MATCH(A44&amp;"调整额",'用友-利润'!$A$2:$A$189,0)+1,MATCH($T$39,'用友-利润'!$B$1:$AK$1,0)+1)</f>
        <v>0</v>
      </c>
      <c r="U44" s="202">
        <f>INDEX('用友-利润'!$A$1:$AK$189,MATCH(A44&amp;"调整额",'用友-利润'!$A$2:$A$189,0)+1,MATCH($U$39,'用友-利润'!$B$1:$AK$1,0)+1)</f>
        <v>-117924.53</v>
      </c>
      <c r="V44" s="202">
        <f>INDEX('用友-利润'!$A$1:$AK$189,MATCH(A44&amp;"调整额",'用友-利润'!$A$2:$A$189,0)+1,MATCH($V$39,'用友-利润'!$B$1:$AK$1,0)+1)</f>
        <v>0</v>
      </c>
      <c r="W44" s="202"/>
      <c r="X44" s="202">
        <f>INDEX('用友-利润'!$A$1:$AK$189,MATCH(A44&amp;"调整额",'用友-利润'!$A$2:$A$189,0)+1,MATCH($X$39,'用友-利润'!$B$1:$AK$1,0)+1)</f>
        <v>0</v>
      </c>
    </row>
    <row r="45" s="184" customFormat="1" ht="15.75" customHeight="1" spans="1:24">
      <c r="A45" s="205" t="s">
        <v>64</v>
      </c>
      <c r="B45" s="196">
        <f t="shared" si="6"/>
        <v>0</v>
      </c>
      <c r="C45" s="202">
        <v>0</v>
      </c>
      <c r="D45" s="202">
        <f>INDEX('用友-利润'!$A$1:$AK$189,MATCH(A45&amp;"调整额",'用友-利润'!$A$2:$A$189,0)+1,MATCH('分部表-利润'!$I$1,'用友-利润'!$B$1:$AK$1,0)+1)+INDEX('用友-利润'!$A$1:$AK$189,MATCH(A45&amp;"调整额",'用友-利润'!$A$2:$A$189,0)+1,MATCH('分部表-利润'!$J$1,'用友-利润'!$B$1:$AK$1,0)+1)+INDEX('用友-利润'!$A$1:$AK$189,MATCH(A45&amp;"调整额",'用友-利润'!$A$2:$A$189,0)+1,MATCH('分部表-利润'!$K$1,'用友-利润'!$B$1:$AK$1,0)+1)+INDEX('用友-利润'!$A$1:$AK$189,MATCH(A45&amp;"调整额",'用友-利润'!$A$2:$A$189,0)+1,MATCH('分部表-利润'!$M$1,'用友-利润'!$B$1:$AK$1,0)+1)</f>
        <v>0</v>
      </c>
      <c r="E45" s="202">
        <f>INDEX('用友-利润'!$A$1:$AK$189,MATCH(A45&amp;"调整额",'用友-利润'!$A$2:$A$189,0)+1,MATCH($E$39,'用友-利润'!$B$1:$AK$1,0)+1)</f>
        <v>0</v>
      </c>
      <c r="F45" s="202">
        <f>INDEX('用友-利润'!$A$1:$AK$189,MATCH(A45&amp;"调整额",'用友-利润'!$A$2:$A$189,0)+1,MATCH($F$39,'用友-利润'!$B$1:$AK$1,0)+1)</f>
        <v>0</v>
      </c>
      <c r="G45" s="203">
        <f t="shared" si="7"/>
        <v>0</v>
      </c>
      <c r="H45" s="202">
        <f>INDEX('用友-利润'!$A$1:$AK$189,MATCH(A45&amp;"调整额",'用友-利润'!$A$2:$A$189,0)+1,MATCH($H$39,'用友-利润'!$B$1:$AK$1,0)+1)</f>
        <v>0</v>
      </c>
      <c r="I45" s="202">
        <f>INDEX('用友-利润'!$A$1:$AK$189,MATCH(A45&amp;"调整额",'用友-利润'!$A$2:$A$189,0)+1,MATCH($I$39,'用友-利润'!$B$1:$AK$1,0)+1)</f>
        <v>0</v>
      </c>
      <c r="J45" s="202">
        <f>INDEX('用友-利润'!$A$1:$AK$189,MATCH(A45&amp;"调整额",'用友-利润'!$A$2:$A$189,0)+1,MATCH($J$39,'用友-利润'!$B$1:$AK$1,0)+1)</f>
        <v>0</v>
      </c>
      <c r="K45" s="203">
        <f t="shared" si="8"/>
        <v>0</v>
      </c>
      <c r="L45" s="202">
        <f>INDEX('用友-利润'!$A$1:$AK$189,MATCH(A45&amp;"调整额",'用友-利润'!$A$2:$A$189,0)+1,MATCH($L$39,'用友-利润'!$B$1:$AK$1,0)+1)</f>
        <v>0</v>
      </c>
      <c r="M45" s="202">
        <f>INDEX('用友-利润'!$A$1:$AK$189,MATCH(A45&amp;"调整额",'用友-利润'!$A$2:$A$189,0)+1,MATCH($M$39,'用友-利润'!$B$1:$AK$1,0)+1)</f>
        <v>0</v>
      </c>
      <c r="N45" s="203">
        <f t="shared" si="9"/>
        <v>0</v>
      </c>
      <c r="O45" s="202">
        <f>INDEX('用友-利润'!$A$1:$AK$189,MATCH(A45&amp;"调整额",'用友-利润'!$A$2:$A$189,0)+1,MATCH($O$39,'用友-利润'!$B$1:$AK$1,0)+1)</f>
        <v>0</v>
      </c>
      <c r="P45" s="202">
        <f>INDEX('用友-利润'!$A$1:$AK$189,MATCH(A45&amp;"调整额",'用友-利润'!$A$2:$A$189,0)+1,MATCH($P$39,'用友-利润'!$B$1:$AK$1,0)+1)</f>
        <v>0</v>
      </c>
      <c r="Q45" s="202">
        <f>INDEX('用友-利润'!$A$1:$AK$189,MATCH(A45&amp;"调整额",'用友-利润'!$A$2:$A$189,0)+1,MATCH($Q$39,'用友-利润'!$B$1:$AK$1,0)+1)</f>
        <v>0</v>
      </c>
      <c r="R45" s="203">
        <f t="shared" si="10"/>
        <v>0</v>
      </c>
      <c r="S45" s="202">
        <f>INDEX('用友-利润'!$A$1:$AK$189,MATCH(A45&amp;"调整额",'用友-利润'!$A$2:$A$189,0)+1,MATCH($S$39,'用友-利润'!$B$1:$AK$1,0)+1)</f>
        <v>0</v>
      </c>
      <c r="T45" s="202">
        <f>INDEX('用友-利润'!$A$1:$AK$189,MATCH(A45&amp;"调整额",'用友-利润'!$A$2:$A$189,0)+1,MATCH($T$39,'用友-利润'!$B$1:$AK$1,0)+1)</f>
        <v>0</v>
      </c>
      <c r="U45" s="202">
        <f>INDEX('用友-利润'!$A$1:$AK$189,MATCH(A45&amp;"调整额",'用友-利润'!$A$2:$A$189,0)+1,MATCH($U$39,'用友-利润'!$B$1:$AK$1,0)+1)</f>
        <v>0</v>
      </c>
      <c r="V45" s="202">
        <f>INDEX('用友-利润'!$A$1:$AK$189,MATCH(A45&amp;"调整额",'用友-利润'!$A$2:$A$189,0)+1,MATCH($V$39,'用友-利润'!$B$1:$AK$1,0)+1)</f>
        <v>0</v>
      </c>
      <c r="W45" s="202"/>
      <c r="X45" s="202">
        <f>INDEX('用友-利润'!$A$1:$AK$189,MATCH(A45&amp;"调整额",'用友-利润'!$A$2:$A$189,0)+1,MATCH($X$39,'用友-利润'!$B$1:$AK$1,0)+1)</f>
        <v>0</v>
      </c>
    </row>
    <row r="46" s="184" customFormat="1" ht="15.75" customHeight="1" spans="1:24">
      <c r="A46" s="205" t="s">
        <v>65</v>
      </c>
      <c r="B46" s="196">
        <f t="shared" si="6"/>
        <v>0</v>
      </c>
      <c r="C46" s="202">
        <v>117924.53</v>
      </c>
      <c r="D46" s="202">
        <f>INDEX('用友-利润'!$A$1:$AK$189,MATCH(A46&amp;"调整额",'用友-利润'!$A$2:$A$189,0)+1,MATCH('分部表-利润'!$I$1,'用友-利润'!$B$1:$AK$1,0)+1)+INDEX('用友-利润'!$A$1:$AK$189,MATCH(A46&amp;"调整额",'用友-利润'!$A$2:$A$189,0)+1,MATCH('分部表-利润'!$J$1,'用友-利润'!$B$1:$AK$1,0)+1)+INDEX('用友-利润'!$A$1:$AK$189,MATCH(A46&amp;"调整额",'用友-利润'!$A$2:$A$189,0)+1,MATCH('分部表-利润'!$K$1,'用友-利润'!$B$1:$AK$1,0)+1)+INDEX('用友-利润'!$A$1:$AK$189,MATCH(A46&amp;"调整额",'用友-利润'!$A$2:$A$189,0)+1,MATCH('分部表-利润'!$M$1,'用友-利润'!$B$1:$AK$1,0)+1)</f>
        <v>0</v>
      </c>
      <c r="E46" s="202">
        <f>INDEX('用友-利润'!$A$1:$AK$189,MATCH(A46&amp;"调整额",'用友-利润'!$A$2:$A$189,0)+1,MATCH($E$39,'用友-利润'!$B$1:$AK$1,0)+1)</f>
        <v>0</v>
      </c>
      <c r="F46" s="202">
        <f>INDEX('用友-利润'!$A$1:$AK$189,MATCH(A46&amp;"调整额",'用友-利润'!$A$2:$A$189,0)+1,MATCH($F$39,'用友-利润'!$B$1:$AK$1,0)+1)</f>
        <v>0</v>
      </c>
      <c r="G46" s="203">
        <f t="shared" si="7"/>
        <v>0</v>
      </c>
      <c r="H46" s="202">
        <f>INDEX('用友-利润'!$A$1:$AK$189,MATCH(A46&amp;"调整额",'用友-利润'!$A$2:$A$189,0)+1,MATCH($H$39,'用友-利润'!$B$1:$AK$1,0)+1)</f>
        <v>0</v>
      </c>
      <c r="I46" s="202">
        <f>INDEX('用友-利润'!$A$1:$AK$189,MATCH(A46&amp;"调整额",'用友-利润'!$A$2:$A$189,0)+1,MATCH($I$39,'用友-利润'!$B$1:$AK$1,0)+1)</f>
        <v>0</v>
      </c>
      <c r="J46" s="202">
        <f>INDEX('用友-利润'!$A$1:$AK$189,MATCH(A46&amp;"调整额",'用友-利润'!$A$2:$A$189,0)+1,MATCH($J$39,'用友-利润'!$B$1:$AK$1,0)+1)</f>
        <v>0</v>
      </c>
      <c r="K46" s="203">
        <f t="shared" si="8"/>
        <v>0</v>
      </c>
      <c r="L46" s="202">
        <f>INDEX('用友-利润'!$A$1:$AK$189,MATCH(A46&amp;"调整额",'用友-利润'!$A$2:$A$189,0)+1,MATCH($L$39,'用友-利润'!$B$1:$AK$1,0)+1)</f>
        <v>0</v>
      </c>
      <c r="M46" s="202">
        <f>INDEX('用友-利润'!$A$1:$AK$189,MATCH(A46&amp;"调整额",'用友-利润'!$A$2:$A$189,0)+1,MATCH($M$39,'用友-利润'!$B$1:$AK$1,0)+1)</f>
        <v>0</v>
      </c>
      <c r="N46" s="203">
        <f t="shared" si="9"/>
        <v>0</v>
      </c>
      <c r="O46" s="202">
        <f>INDEX('用友-利润'!$A$1:$AK$189,MATCH(A46&amp;"调整额",'用友-利润'!$A$2:$A$189,0)+1,MATCH($O$39,'用友-利润'!$B$1:$AK$1,0)+1)</f>
        <v>0</v>
      </c>
      <c r="P46" s="202">
        <f>INDEX('用友-利润'!$A$1:$AK$189,MATCH(A46&amp;"调整额",'用友-利润'!$A$2:$A$189,0)+1,MATCH($P$39,'用友-利润'!$B$1:$AK$1,0)+1)</f>
        <v>0</v>
      </c>
      <c r="Q46" s="202">
        <f>INDEX('用友-利润'!$A$1:$AK$189,MATCH(A46&amp;"调整额",'用友-利润'!$A$2:$A$189,0)+1,MATCH($Q$39,'用友-利润'!$B$1:$AK$1,0)+1)</f>
        <v>0</v>
      </c>
      <c r="R46" s="203">
        <f t="shared" si="10"/>
        <v>-117924.53</v>
      </c>
      <c r="S46" s="202">
        <f>INDEX('用友-利润'!$A$1:$AK$189,MATCH(A46&amp;"调整额",'用友-利润'!$A$2:$A$189,0)+1,MATCH($S$39,'用友-利润'!$B$1:$AK$1,0)+1)</f>
        <v>0</v>
      </c>
      <c r="T46" s="202">
        <f>INDEX('用友-利润'!$A$1:$AK$189,MATCH(A46&amp;"调整额",'用友-利润'!$A$2:$A$189,0)+1,MATCH($T$39,'用友-利润'!$B$1:$AK$1,0)+1)</f>
        <v>0</v>
      </c>
      <c r="U46" s="202">
        <f>INDEX('用友-利润'!$A$1:$AK$189,MATCH(A46&amp;"调整额",'用友-利润'!$A$2:$A$189,0)+1,MATCH($U$39,'用友-利润'!$B$1:$AK$1,0)+1)</f>
        <v>-117924.53</v>
      </c>
      <c r="V46" s="202">
        <f>INDEX('用友-利润'!$A$1:$AK$189,MATCH(A46&amp;"调整额",'用友-利润'!$A$2:$A$189,0)+1,MATCH($V$39,'用友-利润'!$B$1:$AK$1,0)+1)</f>
        <v>0</v>
      </c>
      <c r="W46" s="202"/>
      <c r="X46" s="202">
        <f>INDEX('用友-利润'!$A$1:$AK$189,MATCH(A46&amp;"调整额",'用友-利润'!$A$2:$A$189,0)+1,MATCH($X$39,'用友-利润'!$B$1:$AK$1,0)+1)</f>
        <v>0</v>
      </c>
    </row>
    <row r="47" s="184" customFormat="1" ht="15.75" customHeight="1" spans="1:24">
      <c r="A47" s="205" t="s">
        <v>66</v>
      </c>
      <c r="B47" s="196">
        <f t="shared" si="6"/>
        <v>-3416128.66</v>
      </c>
      <c r="C47" s="202">
        <v>0</v>
      </c>
      <c r="D47" s="202">
        <f>INDEX('用友-利润'!$A$1:$AK$189,MATCH(A47&amp;"调整额",'用友-利润'!$A$2:$A$189,0)+1,MATCH('分部表-利润'!$I$1,'用友-利润'!$B$1:$AK$1,0)+1)+INDEX('用友-利润'!$A$1:$AK$189,MATCH(A47&amp;"调整额",'用友-利润'!$A$2:$A$189,0)+1,MATCH('分部表-利润'!$J$1,'用友-利润'!$B$1:$AK$1,0)+1)+INDEX('用友-利润'!$A$1:$AK$189,MATCH(A47&amp;"调整额",'用友-利润'!$A$2:$A$189,0)+1,MATCH('分部表-利润'!$K$1,'用友-利润'!$B$1:$AK$1,0)+1)+INDEX('用友-利润'!$A$1:$AK$189,MATCH(A47&amp;"调整额",'用友-利润'!$A$2:$A$189,0)+1,MATCH('分部表-利润'!$M$1,'用友-利润'!$B$1:$AK$1,0)+1)</f>
        <v>0</v>
      </c>
      <c r="E47" s="202">
        <f>INDEX('用友-利润'!$A$1:$AK$189,MATCH(A47&amp;"调整额",'用友-利润'!$A$2:$A$189,0)+1,MATCH($E$39,'用友-利润'!$B$1:$AK$1,0)+1)</f>
        <v>0</v>
      </c>
      <c r="F47" s="202">
        <f>INDEX('用友-利润'!$A$1:$AK$189,MATCH(A47&amp;"调整额",'用友-利润'!$A$2:$A$189,0)+1,MATCH($F$39,'用友-利润'!$B$1:$AK$1,0)+1)</f>
        <v>4320469.66</v>
      </c>
      <c r="G47" s="203">
        <f t="shared" si="7"/>
        <v>-9032534.72</v>
      </c>
      <c r="H47" s="202">
        <f>INDEX('用友-利润'!$A$1:$AK$189,MATCH(A47&amp;"调整额",'用友-利润'!$A$2:$A$189,0)+1,MATCH($H$39,'用友-利润'!$B$1:$AK$1,0)+1)</f>
        <v>-186431.92</v>
      </c>
      <c r="I47" s="202">
        <f>INDEX('用友-利润'!$A$1:$AK$189,MATCH(A47&amp;"调整额",'用友-利润'!$A$2:$A$189,0)+1,MATCH($I$39,'用友-利润'!$B$1:$AK$1,0)+1)</f>
        <v>-7332534.13</v>
      </c>
      <c r="J47" s="202">
        <f>INDEX('用友-利润'!$A$1:$AK$189,MATCH(A47&amp;"调整额",'用友-利润'!$A$2:$A$189,0)+1,MATCH($J$39,'用友-利润'!$B$1:$AK$1,0)+1)</f>
        <v>-1513568.67</v>
      </c>
      <c r="K47" s="203">
        <f t="shared" si="8"/>
        <v>1295936.4</v>
      </c>
      <c r="L47" s="202">
        <f>INDEX('用友-利润'!$A$1:$AK$189,MATCH(A47&amp;"调整额",'用友-利润'!$A$2:$A$189,0)+1,MATCH($L$39,'用友-利润'!$B$1:$AK$1,0)+1)</f>
        <v>0</v>
      </c>
      <c r="M47" s="202">
        <f>INDEX('用友-利润'!$A$1:$AK$189,MATCH(A47&amp;"调整额",'用友-利润'!$A$2:$A$189,0)+1,MATCH($M$39,'用友-利润'!$B$1:$AK$1,0)+1)</f>
        <v>1295936.4</v>
      </c>
      <c r="N47" s="203">
        <f t="shared" si="9"/>
        <v>0</v>
      </c>
      <c r="O47" s="202">
        <f>INDEX('用友-利润'!$A$1:$AK$189,MATCH(A47&amp;"调整额",'用友-利润'!$A$2:$A$189,0)+1,MATCH($O$39,'用友-利润'!$B$1:$AK$1,0)+1)</f>
        <v>0</v>
      </c>
      <c r="P47" s="202">
        <f>INDEX('用友-利润'!$A$1:$AK$189,MATCH(A47&amp;"调整额",'用友-利润'!$A$2:$A$189,0)+1,MATCH($P$39,'用友-利润'!$B$1:$AK$1,0)+1)</f>
        <v>0</v>
      </c>
      <c r="Q47" s="202">
        <f>INDEX('用友-利润'!$A$1:$AK$189,MATCH(A47&amp;"调整额",'用友-利润'!$A$2:$A$189,0)+1,MATCH($Q$39,'用友-利润'!$B$1:$AK$1,0)+1)</f>
        <v>0</v>
      </c>
      <c r="R47" s="203">
        <f t="shared" si="10"/>
        <v>0</v>
      </c>
      <c r="S47" s="202">
        <f>INDEX('用友-利润'!$A$1:$AK$189,MATCH(A47&amp;"调整额",'用友-利润'!$A$2:$A$189,0)+1,MATCH($S$39,'用友-利润'!$B$1:$AK$1,0)+1)</f>
        <v>0</v>
      </c>
      <c r="T47" s="202">
        <f>INDEX('用友-利润'!$A$1:$AK$189,MATCH(A47&amp;"调整额",'用友-利润'!$A$2:$A$189,0)+1,MATCH($T$39,'用友-利润'!$B$1:$AK$1,0)+1)</f>
        <v>0</v>
      </c>
      <c r="U47" s="202">
        <f>INDEX('用友-利润'!$A$1:$AK$189,MATCH(A47&amp;"调整额",'用友-利润'!$A$2:$A$189,0)+1,MATCH($U$39,'用友-利润'!$B$1:$AK$1,0)+1)</f>
        <v>0</v>
      </c>
      <c r="V47" s="202">
        <f>INDEX('用友-利润'!$A$1:$AK$189,MATCH(A47&amp;"调整额",'用友-利润'!$A$2:$A$189,0)+1,MATCH($V$39,'用友-利润'!$B$1:$AK$1,0)+1)</f>
        <v>0</v>
      </c>
      <c r="W47" s="202"/>
      <c r="X47" s="202">
        <f>INDEX('用友-利润'!$A$1:$AK$189,MATCH(A47&amp;"调整额",'用友-利润'!$A$2:$A$189,0)+1,MATCH($X$39,'用友-利润'!$B$1:$AK$1,0)+1)</f>
        <v>0</v>
      </c>
    </row>
    <row r="48" s="184" customFormat="1" ht="15.75" customHeight="1" spans="1:24">
      <c r="A48" s="200" t="s">
        <v>67</v>
      </c>
      <c r="B48" s="196">
        <f t="shared" si="6"/>
        <v>0</v>
      </c>
      <c r="C48" s="202">
        <v>1410234.33</v>
      </c>
      <c r="D48" s="202">
        <f>INDEX('用友-利润'!$A$1:$AK$189,MATCH(A48&amp;"调整额",'用友-利润'!$A$2:$A$189,0)+1,MATCH('分部表-利润'!$I$1,'用友-利润'!$B$1:$AK$1,0)+1)+INDEX('用友-利润'!$A$1:$AK$189,MATCH(A48&amp;"调整额",'用友-利润'!$A$2:$A$189,0)+1,MATCH('分部表-利润'!$J$1,'用友-利润'!$B$1:$AK$1,0)+1)+INDEX('用友-利润'!$A$1:$AK$189,MATCH(A48&amp;"调整额",'用友-利润'!$A$2:$A$189,0)+1,MATCH('分部表-利润'!$K$1,'用友-利润'!$B$1:$AK$1,0)+1)+INDEX('用友-利润'!$A$1:$AK$189,MATCH(A48&amp;"调整额",'用友-利润'!$A$2:$A$189,0)+1,MATCH('分部表-利润'!$M$1,'用友-利润'!$B$1:$AK$1,0)+1)</f>
        <v>6301373.5</v>
      </c>
      <c r="E48" s="202">
        <f>INDEX('用友-利润'!$A$1:$AK$189,MATCH(A48&amp;"调整额",'用友-利润'!$A$2:$A$189,0)+1,MATCH($E$39,'用友-利润'!$B$1:$AK$1,0)+1)</f>
        <v>0</v>
      </c>
      <c r="F48" s="202">
        <f>INDEX('用友-利润'!$A$1:$AK$189,MATCH(A48&amp;"调整额",'用友-利润'!$A$2:$A$189,0)+1,MATCH($F$39,'用友-利润'!$B$1:$AK$1,0)+1)</f>
        <v>0</v>
      </c>
      <c r="G48" s="203">
        <f t="shared" si="7"/>
        <v>-3437863.64</v>
      </c>
      <c r="H48" s="202">
        <f>INDEX('用友-利润'!$A$1:$AK$189,MATCH(A48&amp;"调整额",'用友-利润'!$A$2:$A$189,0)+1,MATCH($H$39,'用友-利润'!$B$1:$AK$1,0)+1)</f>
        <v>-3437863.64</v>
      </c>
      <c r="I48" s="202">
        <f>INDEX('用友-利润'!$A$1:$AK$189,MATCH(A48&amp;"调整额",'用友-利润'!$A$2:$A$189,0)+1,MATCH($I$39,'用友-利润'!$B$1:$AK$1,0)+1)</f>
        <v>0</v>
      </c>
      <c r="J48" s="202">
        <f>INDEX('用友-利润'!$A$1:$AK$189,MATCH(A48&amp;"调整额",'用友-利润'!$A$2:$A$189,0)+1,MATCH($J$39,'用友-利润'!$B$1:$AK$1,0)+1)</f>
        <v>0</v>
      </c>
      <c r="K48" s="203">
        <f t="shared" si="8"/>
        <v>-7811026.32</v>
      </c>
      <c r="L48" s="202">
        <f>INDEX('用友-利润'!$A$1:$AK$189,MATCH(A48&amp;"调整额",'用友-利润'!$A$2:$A$189,0)+1,MATCH($L$39,'用友-利润'!$B$1:$AK$1,0)+1)</f>
        <v>-7897876.32</v>
      </c>
      <c r="M48" s="202">
        <f>INDEX('用友-利润'!$A$1:$AK$189,MATCH(A48&amp;"调整额",'用友-利润'!$A$2:$A$189,0)+1,MATCH($M$39,'用友-利润'!$B$1:$AK$1,0)+1)</f>
        <v>86850</v>
      </c>
      <c r="N48" s="203">
        <f t="shared" si="9"/>
        <v>3537282.13</v>
      </c>
      <c r="O48" s="202">
        <f>INDEX('用友-利润'!$A$1:$AK$189,MATCH(A48&amp;"调整额",'用友-利润'!$A$2:$A$189,0)+1,MATCH($O$39,'用友-利润'!$B$1:$AK$1,0)+1)</f>
        <v>3900257.51</v>
      </c>
      <c r="P48" s="202">
        <f>INDEX('用友-利润'!$A$1:$AK$189,MATCH(A48&amp;"调整额",'用友-利润'!$A$2:$A$189,0)+1,MATCH($P$39,'用友-利润'!$B$1:$AK$1,0)+1)</f>
        <v>-362975.38</v>
      </c>
      <c r="Q48" s="202">
        <f>INDEX('用友-利润'!$A$1:$AK$189,MATCH(A48&amp;"调整额",'用友-利润'!$A$2:$A$189,0)+1,MATCH($Q$39,'用友-利润'!$B$1:$AK$1,0)+1)</f>
        <v>0</v>
      </c>
      <c r="R48" s="203">
        <f t="shared" si="10"/>
        <v>0</v>
      </c>
      <c r="S48" s="202">
        <f>INDEX('用友-利润'!$A$1:$AK$189,MATCH(A48&amp;"调整额",'用友-利润'!$A$2:$A$189,0)+1,MATCH($S$39,'用友-利润'!$B$1:$AK$1,0)+1)</f>
        <v>0</v>
      </c>
      <c r="T48" s="202">
        <f>INDEX('用友-利润'!$A$1:$AK$189,MATCH(A48&amp;"调整额",'用友-利润'!$A$2:$A$189,0)+1,MATCH($T$39,'用友-利润'!$B$1:$AK$1,0)+1)</f>
        <v>0</v>
      </c>
      <c r="U48" s="202">
        <f>INDEX('用友-利润'!$A$1:$AK$189,MATCH(A48&amp;"调整额",'用友-利润'!$A$2:$A$189,0)+1,MATCH($U$39,'用友-利润'!$B$1:$AK$1,0)+1)</f>
        <v>0</v>
      </c>
      <c r="V48" s="202">
        <f>INDEX('用友-利润'!$A$1:$AK$189,MATCH(A48&amp;"调整额",'用友-利润'!$A$2:$A$189,0)+1,MATCH($V$39,'用友-利润'!$B$1:$AK$1,0)+1)</f>
        <v>0</v>
      </c>
      <c r="W48" s="202"/>
      <c r="X48" s="202">
        <f>INDEX('用友-利润'!$A$1:$AK$189,MATCH(A48&amp;"调整额",'用友-利润'!$A$2:$A$189,0)+1,MATCH($X$39,'用友-利润'!$B$1:$AK$1,0)+1)</f>
        <v>0</v>
      </c>
    </row>
    <row r="49" s="184" customFormat="1" ht="15.75" customHeight="1" spans="1:24">
      <c r="A49" s="195" t="s">
        <v>68</v>
      </c>
      <c r="B49" s="196">
        <f t="shared" si="6"/>
        <v>1410234.33</v>
      </c>
      <c r="C49" s="202">
        <v>1410234.33</v>
      </c>
      <c r="D49" s="202"/>
      <c r="E49" s="202">
        <f>INDEX('用友-利润'!$A$1:$AK$189,MATCH(A49&amp;"调整额",'用友-利润'!$A$2:$A$189,0)+1,MATCH($E$39,'用友-利润'!$B$1:$AK$1,0)+1)</f>
        <v>0</v>
      </c>
      <c r="F49" s="202"/>
      <c r="G49" s="203"/>
      <c r="H49" s="202"/>
      <c r="I49" s="202"/>
      <c r="J49" s="202"/>
      <c r="K49" s="203"/>
      <c r="L49" s="202"/>
      <c r="M49" s="202"/>
      <c r="N49" s="203"/>
      <c r="O49" s="202"/>
      <c r="P49" s="202"/>
      <c r="Q49" s="202"/>
      <c r="R49" s="203"/>
      <c r="S49" s="202"/>
      <c r="T49" s="202"/>
      <c r="U49" s="202"/>
      <c r="V49" s="202"/>
      <c r="W49" s="202"/>
      <c r="X49" s="202"/>
    </row>
    <row r="50" s="184" customFormat="1" ht="15.75" customHeight="1" spans="1:24">
      <c r="A50" s="200" t="s">
        <v>35</v>
      </c>
      <c r="B50" s="196">
        <f t="shared" si="6"/>
        <v>0</v>
      </c>
      <c r="C50" s="202">
        <v>0</v>
      </c>
      <c r="D50" s="202">
        <f>INDEX('用友-利润'!$A$1:$AK$189,MATCH(A50&amp;"调整额",'用友-利润'!$A$2:$A$189,0)+1,MATCH('分部表-利润'!$I$1,'用友-利润'!$B$1:$AK$1,0)+1)+INDEX('用友-利润'!$A$1:$AK$189,MATCH(A50&amp;"调整额",'用友-利润'!$A$2:$A$189,0)+1,MATCH('分部表-利润'!$J$1,'用友-利润'!$B$1:$AK$1,0)+1)+INDEX('用友-利润'!$A$1:$AK$189,MATCH(A50&amp;"调整额",'用友-利润'!$A$2:$A$189,0)+1,MATCH('分部表-利润'!$K$1,'用友-利润'!$B$1:$AK$1,0)+1)+INDEX('用友-利润'!$A$1:$AK$189,MATCH(A50&amp;"调整额",'用友-利润'!$A$2:$A$189,0)+1,MATCH('分部表-利润'!$M$1,'用友-利润'!$B$1:$AK$1,0)+1)</f>
        <v>0</v>
      </c>
      <c r="E50" s="202">
        <f>INDEX('用友-利润'!$A$1:$AK$189,MATCH(A50&amp;"调整额",'用友-利润'!$A$2:$A$189,0)+1,MATCH($E$39,'用友-利润'!$B$1:$AK$1,0)+1)</f>
        <v>0</v>
      </c>
      <c r="F50" s="202">
        <f>INDEX('用友-利润'!$A$1:$AK$189,MATCH(A50&amp;"调整额",'用友-利润'!$A$2:$A$189,0)+1,MATCH($F$39,'用友-利润'!$B$1:$AK$1,0)+1)</f>
        <v>0</v>
      </c>
      <c r="G50" s="203"/>
      <c r="H50" s="202"/>
      <c r="I50" s="202">
        <f>INDEX('用友-利润'!$A$1:$AK$189,MATCH(A50&amp;"调整额",'用友-利润'!$A$2:$A$189,0)+1,MATCH($I$39,'用友-利润'!$B$1:$AK$1,0)+1)</f>
        <v>0</v>
      </c>
      <c r="J50" s="202">
        <f>INDEX('用友-利润'!$A$1:$AK$189,MATCH(A50&amp;"调整额",'用友-利润'!$A$2:$A$189,0)+1,MATCH($J$39,'用友-利润'!$B$1:$AK$1,0)+1)</f>
        <v>0</v>
      </c>
      <c r="K50" s="203"/>
      <c r="L50" s="202">
        <f>INDEX('用友-利润'!$A$1:$AK$189,MATCH(A50&amp;"调整额",'用友-利润'!$A$2:$A$189,0)+1,MATCH($L$39,'用友-利润'!$B$1:$AK$1,0)+1)</f>
        <v>0</v>
      </c>
      <c r="M50" s="202">
        <f>INDEX('用友-利润'!$A$1:$AK$189,MATCH(A50&amp;"调整额",'用友-利润'!$A$2:$A$189,0)+1,MATCH($M$39,'用友-利润'!$B$1:$AK$1,0)+1)</f>
        <v>0</v>
      </c>
      <c r="N50" s="203"/>
      <c r="O50" s="202">
        <f>INDEX('用友-利润'!$A$1:$AK$189,MATCH(A50&amp;"调整额",'用友-利润'!$A$2:$A$189,0)+1,MATCH($O$39,'用友-利润'!$B$1:$AK$1,0)+1)</f>
        <v>0</v>
      </c>
      <c r="P50" s="202">
        <f>INDEX('用友-利润'!$A$1:$AK$189,MATCH(A50&amp;"调整额",'用友-利润'!$A$2:$A$189,0)+1,MATCH($P$39,'用友-利润'!$B$1:$AK$1,0)+1)</f>
        <v>0</v>
      </c>
      <c r="Q50" s="202">
        <f>INDEX('用友-利润'!$A$1:$AK$189,MATCH(A50&amp;"调整额",'用友-利润'!$A$2:$A$189,0)+1,MATCH($Q$39,'用友-利润'!$B$1:$AK$1,0)+1)</f>
        <v>0</v>
      </c>
      <c r="R50" s="203">
        <f t="shared" si="10"/>
        <v>0</v>
      </c>
      <c r="S50" s="202">
        <f>INDEX('用友-利润'!$A$1:$AK$189,MATCH(A50&amp;"调整额",'用友-利润'!$A$2:$A$189,0)+1,MATCH($S$39,'用友-利润'!$B$1:$AK$1,0)+1)</f>
        <v>0</v>
      </c>
      <c r="T50" s="202">
        <f>INDEX('用友-利润'!$A$1:$AK$189,MATCH(A50&amp;"调整额",'用友-利润'!$A$2:$A$189,0)+1,MATCH($T$39,'用友-利润'!$B$1:$AK$1,0)+1)</f>
        <v>0</v>
      </c>
      <c r="U50" s="202">
        <f>INDEX('用友-利润'!$A$1:$AK$189,MATCH(A50&amp;"调整额",'用友-利润'!$A$2:$A$189,0)+1,MATCH($U$39,'用友-利润'!$B$1:$AK$1,0)+1)</f>
        <v>0</v>
      </c>
      <c r="V50" s="202">
        <f>INDEX('用友-利润'!$A$1:$AK$189,MATCH(A50&amp;"调整额",'用友-利润'!$A$2:$A$189,0)+1,MATCH($V$39,'用友-利润'!$B$1:$AK$1,0)+1)</f>
        <v>0</v>
      </c>
      <c r="W50" s="202"/>
      <c r="X50" s="202">
        <f>INDEX('用友-利润'!$A$1:$AK$189,MATCH(A50&amp;"调整额",'用友-利润'!$A$2:$A$189,0)+1,MATCH($X$39,'用友-利润'!$B$1:$AK$1,0)+1)</f>
        <v>0</v>
      </c>
    </row>
    <row r="51" s="184" customFormat="1" ht="15.75" customHeight="1" spans="1:24">
      <c r="A51" s="200" t="s">
        <v>69</v>
      </c>
      <c r="B51" s="196">
        <f t="shared" si="6"/>
        <v>0</v>
      </c>
      <c r="C51" s="202">
        <v>0</v>
      </c>
      <c r="D51" s="202">
        <f>INDEX('用友-利润'!$A$1:$AK$189,MATCH(A51&amp;"调整额",'用友-利润'!$A$2:$A$189,0)+1,MATCH('分部表-利润'!$I$1,'用友-利润'!$B$1:$AK$1,0)+1)+INDEX('用友-利润'!$A$1:$AK$189,MATCH(A51&amp;"调整额",'用友-利润'!$A$2:$A$189,0)+1,MATCH('分部表-利润'!$J$1,'用友-利润'!$B$1:$AK$1,0)+1)+INDEX('用友-利润'!$A$1:$AK$189,MATCH(A51&amp;"调整额",'用友-利润'!$A$2:$A$189,0)+1,MATCH('分部表-利润'!$K$1,'用友-利润'!$B$1:$AK$1,0)+1)+INDEX('用友-利润'!$A$1:$AK$189,MATCH(A51&amp;"调整额",'用友-利润'!$A$2:$A$189,0)+1,MATCH('分部表-利润'!$M$1,'用友-利润'!$B$1:$AK$1,0)+1)</f>
        <v>0</v>
      </c>
      <c r="E51" s="202">
        <f>INDEX('用友-利润'!$A$1:$AK$189,MATCH(A51&amp;"调整额",'用友-利润'!$A$2:$A$189,0)+1,MATCH($E$39,'用友-利润'!$B$1:$AK$1,0)+1)</f>
        <v>0</v>
      </c>
      <c r="F51" s="202">
        <f>INDEX('用友-利润'!$A$1:$AK$189,MATCH(A51&amp;"调整额",'用友-利润'!$A$2:$A$189,0)+1,MATCH($F$39,'用友-利润'!$B$1:$AK$1,0)+1)</f>
        <v>0</v>
      </c>
      <c r="G51" s="203"/>
      <c r="H51" s="202"/>
      <c r="I51" s="202">
        <f>INDEX('用友-利润'!$A$1:$AK$189,MATCH(A51&amp;"调整额",'用友-利润'!$A$2:$A$189,0)+1,MATCH($I$39,'用友-利润'!$B$1:$AK$1,0)+1)</f>
        <v>0</v>
      </c>
      <c r="J51" s="202">
        <f>INDEX('用友-利润'!$A$1:$AK$189,MATCH(A51&amp;"调整额",'用友-利润'!$A$2:$A$189,0)+1,MATCH($J$39,'用友-利润'!$B$1:$AK$1,0)+1)</f>
        <v>0</v>
      </c>
      <c r="K51" s="203"/>
      <c r="L51" s="202">
        <f>INDEX('用友-利润'!$A$1:$AK$189,MATCH(A51&amp;"调整额",'用友-利润'!$A$2:$A$189,0)+1,MATCH($L$39,'用友-利润'!$B$1:$AK$1,0)+1)</f>
        <v>0</v>
      </c>
      <c r="M51" s="202">
        <f>INDEX('用友-利润'!$A$1:$AK$189,MATCH(A51&amp;"调整额",'用友-利润'!$A$2:$A$189,0)+1,MATCH($M$39,'用友-利润'!$B$1:$AK$1,0)+1)</f>
        <v>0</v>
      </c>
      <c r="N51" s="203"/>
      <c r="O51" s="202">
        <f>INDEX('用友-利润'!$A$1:$AK$189,MATCH(A51&amp;"调整额",'用友-利润'!$A$2:$A$189,0)+1,MATCH($O$39,'用友-利润'!$B$1:$AK$1,0)+1)</f>
        <v>0</v>
      </c>
      <c r="P51" s="202">
        <f>INDEX('用友-利润'!$A$1:$AK$189,MATCH(A51&amp;"调整额",'用友-利润'!$A$2:$A$189,0)+1,MATCH($P$39,'用友-利润'!$B$1:$AK$1,0)+1)</f>
        <v>0</v>
      </c>
      <c r="Q51" s="202">
        <f>INDEX('用友-利润'!$A$1:$AK$189,MATCH(A51&amp;"调整额",'用友-利润'!$A$2:$A$189,0)+1,MATCH($Q$39,'用友-利润'!$B$1:$AK$1,0)+1)</f>
        <v>0</v>
      </c>
      <c r="R51" s="203">
        <f t="shared" si="10"/>
        <v>0</v>
      </c>
      <c r="S51" s="202">
        <f>INDEX('用友-利润'!$A$1:$AK$189,MATCH(A51&amp;"调整额",'用友-利润'!$A$2:$A$189,0)+1,MATCH($S$39,'用友-利润'!$B$1:$AK$1,0)+1)</f>
        <v>0</v>
      </c>
      <c r="T51" s="202">
        <f>INDEX('用友-利润'!$A$1:$AK$189,MATCH(A51&amp;"调整额",'用友-利润'!$A$2:$A$189,0)+1,MATCH($T$39,'用友-利润'!$B$1:$AK$1,0)+1)</f>
        <v>0</v>
      </c>
      <c r="U51" s="202">
        <f>INDEX('用友-利润'!$A$1:$AK$189,MATCH(A51&amp;"调整额",'用友-利润'!$A$2:$A$189,0)+1,MATCH($U$39,'用友-利润'!$B$1:$AK$1,0)+1)</f>
        <v>0</v>
      </c>
      <c r="V51" s="202">
        <f>INDEX('用友-利润'!$A$1:$AK$189,MATCH(A51&amp;"调整额",'用友-利润'!$A$2:$A$189,0)+1,MATCH($V$39,'用友-利润'!$B$1:$AK$1,0)+1)</f>
        <v>0</v>
      </c>
      <c r="W51" s="202"/>
      <c r="X51" s="202">
        <f>INDEX('用友-利润'!$A$1:$AK$189,MATCH(A51&amp;"调整额",'用友-利润'!$A$2:$A$189,0)+1,MATCH($X$39,'用友-利润'!$B$1:$AK$1,0)+1)</f>
        <v>0</v>
      </c>
    </row>
    <row r="52" s="184" customFormat="1" ht="15.75" customHeight="1" spans="1:24">
      <c r="A52" s="200" t="s">
        <v>70</v>
      </c>
      <c r="B52" s="196">
        <f t="shared" ref="B52:B67" si="11">SUM(C52:F52)+G52+K52+N52+R52</f>
        <v>0</v>
      </c>
      <c r="C52" s="202">
        <v>0</v>
      </c>
      <c r="D52" s="202">
        <f>INDEX('用友-利润'!$A$1:$AK$189,MATCH(A52&amp;"调整额",'用友-利润'!$A$2:$A$189,0)+1,MATCH('分部表-利润'!$I$1,'用友-利润'!$B$1:$AK$1,0)+1)+INDEX('用友-利润'!$A$1:$AK$189,MATCH(A52&amp;"调整额",'用友-利润'!$A$2:$A$189,0)+1,MATCH('分部表-利润'!$J$1,'用友-利润'!$B$1:$AK$1,0)+1)+INDEX('用友-利润'!$A$1:$AK$189,MATCH(A52&amp;"调整额",'用友-利润'!$A$2:$A$189,0)+1,MATCH('分部表-利润'!$K$1,'用友-利润'!$B$1:$AK$1,0)+1)+INDEX('用友-利润'!$A$1:$AK$189,MATCH(A52&amp;"调整额",'用友-利润'!$A$2:$A$189,0)+1,MATCH('分部表-利润'!$M$1,'用友-利润'!$B$1:$AK$1,0)+1)</f>
        <v>0</v>
      </c>
      <c r="E52" s="202">
        <f>INDEX('用友-利润'!$A$1:$AK$189,MATCH(A52&amp;"调整额",'用友-利润'!$A$2:$A$189,0)+1,MATCH($E$39,'用友-利润'!$B$1:$AK$1,0)+1)</f>
        <v>0</v>
      </c>
      <c r="F52" s="202">
        <f>INDEX('用友-利润'!$A$1:$AK$189,MATCH(A52&amp;"调整额",'用友-利润'!$A$2:$A$189,0)+1,MATCH($F$39,'用友-利润'!$B$1:$AK$1,0)+1)</f>
        <v>0</v>
      </c>
      <c r="G52" s="203">
        <f t="shared" ref="G52:G69" si="12">SUM(H52:J52)</f>
        <v>0</v>
      </c>
      <c r="H52" s="202">
        <f>INDEX('用友-利润'!$A$1:$AK$189,MATCH(A52&amp;"调整额",'用友-利润'!$A$2:$A$189,0)+1,MATCH($H$39,'用友-利润'!$B$1:$AK$1,0)+1)</f>
        <v>0</v>
      </c>
      <c r="I52" s="202">
        <f>INDEX('用友-利润'!$A$1:$AK$189,MATCH(A52&amp;"调整额",'用友-利润'!$A$2:$A$189,0)+1,MATCH($I$39,'用友-利润'!$B$1:$AK$1,0)+1)</f>
        <v>0</v>
      </c>
      <c r="J52" s="202">
        <f>INDEX('用友-利润'!$A$1:$AK$189,MATCH(A52&amp;"调整额",'用友-利润'!$A$2:$A$189,0)+1,MATCH($J$39,'用友-利润'!$B$1:$AK$1,0)+1)</f>
        <v>0</v>
      </c>
      <c r="K52" s="203">
        <f t="shared" ref="K52:K69" si="13">SUM(L52:M52)</f>
        <v>0</v>
      </c>
      <c r="L52" s="202">
        <f>INDEX('用友-利润'!$A$1:$AK$189,MATCH(A52&amp;"调整额",'用友-利润'!$A$2:$A$189,0)+1,MATCH($L$39,'用友-利润'!$B$1:$AK$1,0)+1)</f>
        <v>0</v>
      </c>
      <c r="M52" s="202">
        <f>INDEX('用友-利润'!$A$1:$AK$189,MATCH(A52&amp;"调整额",'用友-利润'!$A$2:$A$189,0)+1,MATCH($M$39,'用友-利润'!$B$1:$AK$1,0)+1)</f>
        <v>0</v>
      </c>
      <c r="N52" s="203">
        <f t="shared" ref="N52:N69" si="14">SUM(O52:P52)</f>
        <v>0</v>
      </c>
      <c r="O52" s="202">
        <f>INDEX('用友-利润'!$A$1:$AK$189,MATCH(A52&amp;"调整额",'用友-利润'!$A$2:$A$189,0)+1,MATCH($O$39,'用友-利润'!$B$1:$AK$1,0)+1)</f>
        <v>0</v>
      </c>
      <c r="P52" s="202">
        <f>INDEX('用友-利润'!$A$1:$AK$189,MATCH(A52&amp;"调整额",'用友-利润'!$A$2:$A$189,0)+1,MATCH($P$39,'用友-利润'!$B$1:$AK$1,0)+1)</f>
        <v>0</v>
      </c>
      <c r="Q52" s="202">
        <f>INDEX('用友-利润'!$A$1:$AK$189,MATCH(A52&amp;"调整额",'用友-利润'!$A$2:$A$189,0)+1,MATCH($Q$39,'用友-利润'!$B$1:$AK$1,0)+1)</f>
        <v>0</v>
      </c>
      <c r="R52" s="203">
        <f t="shared" si="10"/>
        <v>0</v>
      </c>
      <c r="S52" s="202">
        <f>INDEX('用友-利润'!$A$1:$AK$189,MATCH(A52&amp;"调整额",'用友-利润'!$A$2:$A$189,0)+1,MATCH($S$39,'用友-利润'!$B$1:$AK$1,0)+1)</f>
        <v>0</v>
      </c>
      <c r="T52" s="202">
        <f>INDEX('用友-利润'!$A$1:$AK$189,MATCH(A52&amp;"调整额",'用友-利润'!$A$2:$A$189,0)+1,MATCH($T$39,'用友-利润'!$B$1:$AK$1,0)+1)</f>
        <v>0</v>
      </c>
      <c r="U52" s="202">
        <f>INDEX('用友-利润'!$A$1:$AK$189,MATCH(A52&amp;"调整额",'用友-利润'!$A$2:$A$189,0)+1,MATCH($U$39,'用友-利润'!$B$1:$AK$1,0)+1)</f>
        <v>0</v>
      </c>
      <c r="V52" s="202">
        <f>INDEX('用友-利润'!$A$1:$AK$189,MATCH(A52&amp;"调整额",'用友-利润'!$A$2:$A$189,0)+1,MATCH($V$39,'用友-利润'!$B$1:$AK$1,0)+1)</f>
        <v>0</v>
      </c>
      <c r="W52" s="202"/>
      <c r="X52" s="202">
        <f>INDEX('用友-利润'!$A$1:$AK$189,MATCH(A52&amp;"调整额",'用友-利润'!$A$2:$A$189,0)+1,MATCH($X$39,'用友-利润'!$B$1:$AK$1,0)+1)</f>
        <v>0</v>
      </c>
    </row>
    <row r="53" s="184" customFormat="1" ht="15.75" customHeight="1" spans="1:24">
      <c r="A53" s="200" t="s">
        <v>71</v>
      </c>
      <c r="B53" s="196">
        <f t="shared" si="11"/>
        <v>0</v>
      </c>
      <c r="C53" s="202">
        <f>942040-(B33)/0.75</f>
        <v>25052802.68</v>
      </c>
      <c r="D53" s="202">
        <f>INDEX('用友-利润'!$A$1:$AK$189,MATCH(A53&amp;"调整额",'用友-利润'!$A$2:$A$189,0)+1,MATCH('分部表-利润'!$I$1,'用友-利润'!$B$1:$AK$1,0)+1)+INDEX('用友-利润'!$A$1:$AK$189,MATCH(A53&amp;"调整额",'用友-利润'!$A$2:$A$189,0)+1,MATCH('分部表-利润'!$J$1,'用友-利润'!$B$1:$AK$1,0)+1)+INDEX('用友-利润'!$A$1:$AK$189,MATCH(A53&amp;"调整额",'用友-利润'!$A$2:$A$189,0)+1,MATCH('分部表-利润'!$K$1,'用友-利润'!$B$1:$AK$1,0)+1)+INDEX('用友-利润'!$A$1:$AK$189,MATCH(A53&amp;"调整额",'用友-利润'!$A$2:$A$189,0)+1,MATCH('分部表-利润'!$M$1,'用友-利润'!$B$1:$AK$1,0)+1)</f>
        <v>-1121220</v>
      </c>
      <c r="E53" s="202">
        <f>INDEX('用友-利润'!$A$1:$AK$189,MATCH(A53&amp;"调整额",'用友-利润'!$A$2:$A$189,0)+1,MATCH($E$39,'用友-利润'!$B$1:$AK$1,0)+1)</f>
        <v>0</v>
      </c>
      <c r="F53" s="202">
        <f>INDEX('用友-利润'!$A$1:$AK$189,MATCH(A53&amp;"调整额",'用友-利润'!$A$2:$A$189,0)+1,MATCH($F$39,'用友-利润'!$B$1:$AK$1,0)+1)</f>
        <v>1459948.28</v>
      </c>
      <c r="G53" s="203">
        <f t="shared" si="12"/>
        <v>2738620.5</v>
      </c>
      <c r="H53" s="202">
        <f>INDEX('用友-利润'!$A$1:$AK$189,MATCH(A53&amp;"调整额",'用友-利润'!$A$2:$A$189,0)+1,MATCH($H$39,'用友-利润'!$B$1:$AK$1,0)+1)</f>
        <v>2738620.5</v>
      </c>
      <c r="I53" s="202">
        <f>INDEX('用友-利润'!$A$1:$AK$189,MATCH(A53&amp;"调整额",'用友-利润'!$A$2:$A$189,0)+1,MATCH($I$39,'用友-利润'!$B$1:$AK$1,0)+1)</f>
        <v>0</v>
      </c>
      <c r="J53" s="202">
        <f>INDEX('用友-利润'!$A$1:$AK$189,MATCH(A53&amp;"调整额",'用友-利润'!$A$2:$A$189,0)+1,MATCH($J$39,'用友-利润'!$B$1:$AK$1,0)+1)</f>
        <v>0</v>
      </c>
      <c r="K53" s="203">
        <f t="shared" si="13"/>
        <v>-1716959.17333332</v>
      </c>
      <c r="L53" s="202">
        <f>INDEX('用友-利润'!$A$1:$AK$189,MATCH(A53&amp;"调整额",'用友-利润'!$A$2:$A$189,0)+1,MATCH($L$39,'用友-利润'!$B$1:$AK$1,0)+1)+L33/0.75</f>
        <v>-906721.01333332</v>
      </c>
      <c r="M53" s="202">
        <f>INDEX('用友-利润'!$A$1:$AK$189,MATCH(A53&amp;"调整额",'用友-利润'!$A$2:$A$189,0)+1,MATCH($M$39,'用友-利润'!$B$1:$AK$1,0)+1)</f>
        <v>-810238.16</v>
      </c>
      <c r="N53" s="203">
        <f t="shared" si="14"/>
        <v>-26413192.2866667</v>
      </c>
      <c r="O53" s="202">
        <f>INDEX('用友-利润'!$A$1:$AK$189,MATCH(A53&amp;"调整额",'用友-利润'!$A$2:$A$189,0)+1,MATCH($O$39,'用友-利润'!$B$1:$AK$1,0)+1)</f>
        <v>-12235318.78</v>
      </c>
      <c r="P53" s="202">
        <f>INDEX('用友-利润'!$A$1:$AK$189,MATCH(A53&amp;"调整额",'用友-利润'!$A$2:$A$189,0)+1,MATCH($P$39,'用友-利润'!$B$1:$AK$1,0)+1)+(P33)/0.75</f>
        <v>-14177873.5066667</v>
      </c>
      <c r="Q53" s="202">
        <f>INDEX('用友-利润'!$A$1:$AK$189,MATCH(A53&amp;"调整额",'用友-利润'!$A$2:$A$189,0)+1,MATCH($Q$39,'用友-利润'!$B$1:$AK$1,0)+1)</f>
        <v>0</v>
      </c>
      <c r="R53" s="203">
        <f t="shared" si="10"/>
        <v>0</v>
      </c>
      <c r="S53" s="202">
        <f>INDEX('用友-利润'!$A$1:$AK$189,MATCH(A53&amp;"调整额",'用友-利润'!$A$2:$A$189,0)+1,MATCH($S$39,'用友-利润'!$B$1:$AK$1,0)+1)</f>
        <v>0</v>
      </c>
      <c r="T53" s="202">
        <f>INDEX('用友-利润'!$A$1:$AK$189,MATCH(A53&amp;"调整额",'用友-利润'!$A$2:$A$189,0)+1,MATCH($T$39,'用友-利润'!$B$1:$AK$1,0)+1)</f>
        <v>0</v>
      </c>
      <c r="U53" s="202">
        <f>INDEX('用友-利润'!$A$1:$AK$189,MATCH(A53&amp;"调整额",'用友-利润'!$A$2:$A$189,0)+1,MATCH($U$39,'用友-利润'!$B$1:$AK$1,0)+1)</f>
        <v>0</v>
      </c>
      <c r="V53" s="202">
        <f>INDEX('用友-利润'!$A$1:$AK$189,MATCH(A53&amp;"调整额",'用友-利润'!$A$2:$A$189,0)+1,MATCH($V$39,'用友-利润'!$B$1:$AK$1,0)+1)</f>
        <v>0</v>
      </c>
      <c r="W53" s="202"/>
      <c r="X53" s="202">
        <f>INDEX('用友-利润'!$A$1:$AK$189,MATCH(A53&amp;"调整额",'用友-利润'!$A$2:$A$189,0)+1,MATCH($X$39,'用友-利润'!$B$1:$AK$1,0)+1)</f>
        <v>0</v>
      </c>
    </row>
    <row r="54" s="184" customFormat="1" ht="15.75" customHeight="1" spans="1:24">
      <c r="A54" s="200" t="s">
        <v>72</v>
      </c>
      <c r="B54" s="196">
        <f t="shared" si="11"/>
        <v>0</v>
      </c>
      <c r="C54" s="202">
        <v>0</v>
      </c>
      <c r="D54" s="202">
        <f>INDEX('用友-利润'!$A$1:$AK$189,MATCH(A54&amp;"调整额",'用友-利润'!$A$2:$A$189,0)+1,MATCH('分部表-利润'!$I$1,'用友-利润'!$B$1:$AK$1,0)+1)+INDEX('用友-利润'!$A$1:$AK$189,MATCH(A54&amp;"调整额",'用友-利润'!$A$2:$A$189,0)+1,MATCH('分部表-利润'!$J$1,'用友-利润'!$B$1:$AK$1,0)+1)+INDEX('用友-利润'!$A$1:$AK$189,MATCH(A54&amp;"调整额",'用友-利润'!$A$2:$A$189,0)+1,MATCH('分部表-利润'!$K$1,'用友-利润'!$B$1:$AK$1,0)+1)+INDEX('用友-利润'!$A$1:$AK$189,MATCH(A54&amp;"调整额",'用友-利润'!$A$2:$A$189,0)+1,MATCH('分部表-利润'!$M$1,'用友-利润'!$B$1:$AK$1,0)+1)</f>
        <v>0</v>
      </c>
      <c r="E54" s="202">
        <f>INDEX('用友-利润'!$A$1:$AK$189,MATCH(A54&amp;"调整额",'用友-利润'!$A$2:$A$189,0)+1,MATCH($E$39,'用友-利润'!$B$1:$AK$1,0)+1)</f>
        <v>0</v>
      </c>
      <c r="F54" s="202">
        <f>INDEX('用友-利润'!$A$1:$AK$189,MATCH(A54&amp;"调整额",'用友-利润'!$A$2:$A$189,0)+1,MATCH($F$39,'用友-利润'!$B$1:$AK$1,0)+1)</f>
        <v>0</v>
      </c>
      <c r="G54" s="203">
        <f t="shared" si="12"/>
        <v>0</v>
      </c>
      <c r="H54" s="202">
        <f>INDEX('用友-利润'!$A$1:$AK$189,MATCH(A54&amp;"调整额",'用友-利润'!$A$2:$A$189,0)+1,MATCH($H$39,'用友-利润'!$B$1:$AK$1,0)+1)</f>
        <v>0</v>
      </c>
      <c r="I54" s="202">
        <f>INDEX('用友-利润'!$A$1:$AK$189,MATCH(A54&amp;"调整额",'用友-利润'!$A$2:$A$189,0)+1,MATCH($I$39,'用友-利润'!$B$1:$AK$1,0)+1)</f>
        <v>0</v>
      </c>
      <c r="J54" s="202">
        <f>INDEX('用友-利润'!$A$1:$AK$189,MATCH(A54&amp;"调整额",'用友-利润'!$A$2:$A$189,0)+1,MATCH($J$39,'用友-利润'!$B$1:$AK$1,0)+1)</f>
        <v>0</v>
      </c>
      <c r="K54" s="203">
        <f t="shared" si="13"/>
        <v>0</v>
      </c>
      <c r="L54" s="202">
        <f>INDEX('用友-利润'!$A$1:$AK$189,MATCH(A54&amp;"调整额",'用友-利润'!$A$2:$A$189,0)+1,MATCH($L$39,'用友-利润'!$B$1:$AK$1,0)+1)</f>
        <v>0</v>
      </c>
      <c r="M54" s="202">
        <f>INDEX('用友-利润'!$A$1:$AK$189,MATCH(A54&amp;"调整额",'用友-利润'!$A$2:$A$189,0)+1,MATCH($M$39,'用友-利润'!$B$1:$AK$1,0)+1)</f>
        <v>0</v>
      </c>
      <c r="N54" s="203">
        <f t="shared" si="14"/>
        <v>0</v>
      </c>
      <c r="O54" s="202">
        <f>INDEX('用友-利润'!$A$1:$AK$189,MATCH(A54&amp;"调整额",'用友-利润'!$A$2:$A$189,0)+1,MATCH($O$39,'用友-利润'!$B$1:$AK$1,0)+1)</f>
        <v>0</v>
      </c>
      <c r="P54" s="202">
        <f>INDEX('用友-利润'!$A$1:$AK$189,MATCH(A54&amp;"调整额",'用友-利润'!$A$2:$A$189,0)+1,MATCH($P$39,'用友-利润'!$B$1:$AK$1,0)+1)</f>
        <v>0</v>
      </c>
      <c r="Q54" s="202">
        <f>INDEX('用友-利润'!$A$1:$AK$189,MATCH(A54&amp;"调整额",'用友-利润'!$A$2:$A$189,0)+1,MATCH($Q$39,'用友-利润'!$B$1:$AK$1,0)+1)</f>
        <v>0</v>
      </c>
      <c r="R54" s="203">
        <f t="shared" si="10"/>
        <v>0</v>
      </c>
      <c r="S54" s="202">
        <f>INDEX('用友-利润'!$A$1:$AK$189,MATCH(A54&amp;"调整额",'用友-利润'!$A$2:$A$189,0)+1,MATCH($S$39,'用友-利润'!$B$1:$AK$1,0)+1)</f>
        <v>0</v>
      </c>
      <c r="T54" s="202">
        <f>INDEX('用友-利润'!$A$1:$AK$189,MATCH(A54&amp;"调整额",'用友-利润'!$A$2:$A$189,0)+1,MATCH($T$39,'用友-利润'!$B$1:$AK$1,0)+1)</f>
        <v>0</v>
      </c>
      <c r="U54" s="202">
        <f>INDEX('用友-利润'!$A$1:$AK$189,MATCH(A54&amp;"调整额",'用友-利润'!$A$2:$A$189,0)+1,MATCH($U$39,'用友-利润'!$B$1:$AK$1,0)+1)</f>
        <v>0</v>
      </c>
      <c r="V54" s="202">
        <f>INDEX('用友-利润'!$A$1:$AK$189,MATCH(A54&amp;"调整额",'用友-利润'!$A$2:$A$189,0)+1,MATCH($V$39,'用友-利润'!$B$1:$AK$1,0)+1)</f>
        <v>0</v>
      </c>
      <c r="W54" s="202"/>
      <c r="X54" s="202">
        <f>INDEX('用友-利润'!$A$1:$AK$189,MATCH(A54&amp;"调整额",'用友-利润'!$A$2:$A$189,0)+1,MATCH($X$39,'用友-利润'!$B$1:$AK$1,0)+1)</f>
        <v>0</v>
      </c>
    </row>
    <row r="55" s="184" customFormat="1" ht="15.75" customHeight="1" spans="1:24">
      <c r="A55" s="200" t="s">
        <v>73</v>
      </c>
      <c r="B55" s="196">
        <f t="shared" si="11"/>
        <v>3416128.66</v>
      </c>
      <c r="C55" s="202">
        <v>606511.97</v>
      </c>
      <c r="D55" s="202">
        <f>INDEX('用友-利润'!$A$1:$AK$189,MATCH(A55&amp;"调整额",'用友-利润'!$A$2:$A$189,0)+1,MATCH('分部表-利润'!$I$1,'用友-利润'!$B$1:$AK$1,0)+1)+INDEX('用友-利润'!$A$1:$AK$189,MATCH(A55&amp;"调整额",'用友-利润'!$A$2:$A$189,0)+1,MATCH('分部表-利润'!$J$1,'用友-利润'!$B$1:$AK$1,0)+1)+INDEX('用友-利润'!$A$1:$AK$189,MATCH(A55&amp;"调整额",'用友-利润'!$A$2:$A$189,0)+1,MATCH('分部表-利润'!$K$1,'用友-利润'!$B$1:$AK$1,0)+1)+INDEX('用友-利润'!$A$1:$AK$189,MATCH(A55&amp;"调整额",'用友-利润'!$A$2:$A$189,0)+1,MATCH('分部表-利润'!$M$1,'用友-利润'!$B$1:$AK$1,0)+1)</f>
        <v>0</v>
      </c>
      <c r="E55" s="202">
        <f>INDEX('用友-利润'!$A$1:$AK$189,MATCH(A55&amp;"调整额",'用友-利润'!$A$2:$A$189,0)+1,MATCH($E$39,'用友-利润'!$B$1:$AK$1,0)+1)</f>
        <v>0</v>
      </c>
      <c r="F55" s="202">
        <f>INDEX('用友-利润'!$A$1:$AK$189,MATCH(A55&amp;"调整额",'用友-利润'!$A$2:$A$189,0)+1,MATCH($F$39,'用友-利润'!$B$1:$AK$1,0)+1)</f>
        <v>2809616.69</v>
      </c>
      <c r="G55" s="203">
        <f t="shared" si="12"/>
        <v>0</v>
      </c>
      <c r="H55" s="202">
        <f>INDEX('用友-利润'!$A$1:$AK$189,MATCH(A55&amp;"调整额",'用友-利润'!$A$2:$A$189,0)+1,MATCH($H$39,'用友-利润'!$B$1:$AK$1,0)+1)</f>
        <v>0</v>
      </c>
      <c r="I55" s="202">
        <f>INDEX('用友-利润'!$A$1:$AK$189,MATCH(A55&amp;"调整额",'用友-利润'!$A$2:$A$189,0)+1,MATCH($I$39,'用友-利润'!$B$1:$AK$1,0)+1)</f>
        <v>0</v>
      </c>
      <c r="J55" s="202">
        <f>INDEX('用友-利润'!$A$1:$AK$189,MATCH(A55&amp;"调整额",'用友-利润'!$A$2:$A$189,0)+1,MATCH($J$39,'用友-利润'!$B$1:$AK$1,0)+1)</f>
        <v>0</v>
      </c>
      <c r="K55" s="203">
        <f t="shared" si="13"/>
        <v>0</v>
      </c>
      <c r="L55" s="202">
        <f>INDEX('用友-利润'!$A$1:$AK$189,MATCH(A55&amp;"调整额",'用友-利润'!$A$2:$A$189,0)+1,MATCH($L$39,'用友-利润'!$B$1:$AK$1,0)+1)</f>
        <v>0</v>
      </c>
      <c r="M55" s="202">
        <f>INDEX('用友-利润'!$A$1:$AK$189,MATCH(A55&amp;"调整额",'用友-利润'!$A$2:$A$189,0)+1,MATCH($M$39,'用友-利润'!$B$1:$AK$1,0)+1)</f>
        <v>0</v>
      </c>
      <c r="N55" s="203">
        <f t="shared" si="14"/>
        <v>0</v>
      </c>
      <c r="O55" s="202">
        <f>INDEX('用友-利润'!$A$1:$AK$189,MATCH(A55&amp;"调整额",'用友-利润'!$A$2:$A$189,0)+1,MATCH($O$39,'用友-利润'!$B$1:$AK$1,0)+1)</f>
        <v>0</v>
      </c>
      <c r="P55" s="202">
        <f>INDEX('用友-利润'!$A$1:$AK$189,MATCH(A55&amp;"调整额",'用友-利润'!$A$2:$A$189,0)+1,MATCH($P$39,'用友-利润'!$B$1:$AK$1,0)+1)</f>
        <v>0</v>
      </c>
      <c r="Q55" s="202">
        <f>INDEX('用友-利润'!$A$1:$AK$189,MATCH(A55&amp;"调整额",'用友-利润'!$A$2:$A$189,0)+1,MATCH($Q$39,'用友-利润'!$B$1:$AK$1,0)+1)</f>
        <v>0</v>
      </c>
      <c r="R55" s="203">
        <f t="shared" si="10"/>
        <v>0</v>
      </c>
      <c r="S55" s="202">
        <f>INDEX('用友-利润'!$A$1:$AK$189,MATCH(A55&amp;"调整额",'用友-利润'!$A$2:$A$189,0)+1,MATCH($S$39,'用友-利润'!$B$1:$AK$1,0)+1)</f>
        <v>0</v>
      </c>
      <c r="T55" s="202">
        <f>INDEX('用友-利润'!$A$1:$AK$189,MATCH(A55&amp;"调整额",'用友-利润'!$A$2:$A$189,0)+1,MATCH($T$39,'用友-利润'!$B$1:$AK$1,0)+1)</f>
        <v>0</v>
      </c>
      <c r="U55" s="202">
        <f>INDEX('用友-利润'!$A$1:$AK$189,MATCH(A55&amp;"调整额",'用友-利润'!$A$2:$A$189,0)+1,MATCH($U$39,'用友-利润'!$B$1:$AK$1,0)+1)</f>
        <v>0</v>
      </c>
      <c r="V55" s="202">
        <f>INDEX('用友-利润'!$A$1:$AK$189,MATCH(A55&amp;"调整额",'用友-利润'!$A$2:$A$189,0)+1,MATCH($V$39,'用友-利润'!$B$1:$AK$1,0)+1)</f>
        <v>0</v>
      </c>
      <c r="W55" s="202"/>
      <c r="X55" s="202">
        <f>INDEX('用友-利润'!$A$1:$AK$189,MATCH(A55&amp;"调整额",'用友-利润'!$A$2:$A$189,0)+1,MATCH($X$39,'用友-利润'!$B$1:$AK$1,0)+1)</f>
        <v>0</v>
      </c>
    </row>
    <row r="56" s="184" customFormat="1" ht="15.75" customHeight="1" spans="1:24">
      <c r="A56" s="200" t="s">
        <v>74</v>
      </c>
      <c r="B56" s="196">
        <f t="shared" si="11"/>
        <v>0</v>
      </c>
      <c r="C56" s="202">
        <v>0</v>
      </c>
      <c r="D56" s="202">
        <f>INDEX('用友-利润'!$A$1:$AK$189,MATCH(A56&amp;"调整额",'用友-利润'!$A$2:$A$189,0)+1,MATCH('分部表-利润'!$I$1,'用友-利润'!$B$1:$AK$1,0)+1)+INDEX('用友-利润'!$A$1:$AK$189,MATCH(A56&amp;"调整额",'用友-利润'!$A$2:$A$189,0)+1,MATCH('分部表-利润'!$J$1,'用友-利润'!$B$1:$AK$1,0)+1)+INDEX('用友-利润'!$A$1:$AK$189,MATCH(A56&amp;"调整额",'用友-利润'!$A$2:$A$189,0)+1,MATCH('分部表-利润'!$K$1,'用友-利润'!$B$1:$AK$1,0)+1)+INDEX('用友-利润'!$A$1:$AK$189,MATCH(A56&amp;"调整额",'用友-利润'!$A$2:$A$189,0)+1,MATCH('分部表-利润'!$M$1,'用友-利润'!$B$1:$AK$1,0)+1)</f>
        <v>0</v>
      </c>
      <c r="E56" s="202">
        <f>INDEX('用友-利润'!$A$1:$AK$189,MATCH(A56&amp;"调整额",'用友-利润'!$A$2:$A$189,0)+1,MATCH($E$39,'用友-利润'!$B$1:$AK$1,0)+1)</f>
        <v>0</v>
      </c>
      <c r="F56" s="202">
        <f>INDEX('用友-利润'!$A$1:$AK$189,MATCH(A56&amp;"调整额",'用友-利润'!$A$2:$A$189,0)+1,MATCH($F$39,'用友-利润'!$B$1:$AK$1,0)+1)</f>
        <v>0</v>
      </c>
      <c r="G56" s="203">
        <f t="shared" si="12"/>
        <v>0</v>
      </c>
      <c r="H56" s="202">
        <f>INDEX('用友-利润'!$A$1:$AK$189,MATCH(A56&amp;"调整额",'用友-利润'!$A$2:$A$189,0)+1,MATCH($H$39,'用友-利润'!$B$1:$AK$1,0)+1)</f>
        <v>0</v>
      </c>
      <c r="I56" s="202">
        <f>INDEX('用友-利润'!$A$1:$AK$189,MATCH(A56&amp;"调整额",'用友-利润'!$A$2:$A$189,0)+1,MATCH($I$39,'用友-利润'!$B$1:$AK$1,0)+1)</f>
        <v>0</v>
      </c>
      <c r="J56" s="202">
        <f>INDEX('用友-利润'!$A$1:$AK$189,MATCH(A56&amp;"调整额",'用友-利润'!$A$2:$A$189,0)+1,MATCH($J$39,'用友-利润'!$B$1:$AK$1,0)+1)</f>
        <v>0</v>
      </c>
      <c r="K56" s="203">
        <f t="shared" si="13"/>
        <v>0</v>
      </c>
      <c r="L56" s="202">
        <f>INDEX('用友-利润'!$A$1:$AK$189,MATCH(A56&amp;"调整额",'用友-利润'!$A$2:$A$189,0)+1,MATCH($L$39,'用友-利润'!$B$1:$AK$1,0)+1)</f>
        <v>0</v>
      </c>
      <c r="M56" s="202">
        <f>INDEX('用友-利润'!$A$1:$AK$189,MATCH(A56&amp;"调整额",'用友-利润'!$A$2:$A$189,0)+1,MATCH($M$39,'用友-利润'!$B$1:$AK$1,0)+1)</f>
        <v>0</v>
      </c>
      <c r="N56" s="203">
        <f t="shared" si="14"/>
        <v>0</v>
      </c>
      <c r="O56" s="202">
        <f>INDEX('用友-利润'!$A$1:$AK$189,MATCH(A56&amp;"调整额",'用友-利润'!$A$2:$A$189,0)+1,MATCH($O$39,'用友-利润'!$B$1:$AK$1,0)+1)</f>
        <v>0</v>
      </c>
      <c r="P56" s="202">
        <f>INDEX('用友-利润'!$A$1:$AK$189,MATCH(A56&amp;"调整额",'用友-利润'!$A$2:$A$189,0)+1,MATCH($P$39,'用友-利润'!$B$1:$AK$1,0)+1)</f>
        <v>0</v>
      </c>
      <c r="Q56" s="202">
        <f>INDEX('用友-利润'!$A$1:$AK$189,MATCH(A56&amp;"调整额",'用友-利润'!$A$2:$A$189,0)+1,MATCH($Q$39,'用友-利润'!$B$1:$AK$1,0)+1)</f>
        <v>0</v>
      </c>
      <c r="R56" s="203">
        <f t="shared" si="10"/>
        <v>0</v>
      </c>
      <c r="S56" s="202">
        <f>INDEX('用友-利润'!$A$1:$AK$189,MATCH(A56&amp;"调整额",'用友-利润'!$A$2:$A$189,0)+1,MATCH($S$39,'用友-利润'!$B$1:$AK$1,0)+1)</f>
        <v>0</v>
      </c>
      <c r="T56" s="202">
        <f>INDEX('用友-利润'!$A$1:$AK$189,MATCH(A56&amp;"调整额",'用友-利润'!$A$2:$A$189,0)+1,MATCH($T$39,'用友-利润'!$B$1:$AK$1,0)+1)</f>
        <v>0</v>
      </c>
      <c r="U56" s="202">
        <f>INDEX('用友-利润'!$A$1:$AK$189,MATCH(A56&amp;"调整额",'用友-利润'!$A$2:$A$189,0)+1,MATCH($U$39,'用友-利润'!$B$1:$AK$1,0)+1)</f>
        <v>0</v>
      </c>
      <c r="V56" s="202">
        <f>INDEX('用友-利润'!$A$1:$AK$189,MATCH(A56&amp;"调整额",'用友-利润'!$A$2:$A$189,0)+1,MATCH($V$39,'用友-利润'!$B$1:$AK$1,0)+1)</f>
        <v>0</v>
      </c>
      <c r="W56" s="202"/>
      <c r="X56" s="202">
        <f>INDEX('用友-利润'!$A$1:$AK$189,MATCH(A56&amp;"调整额",'用友-利润'!$A$2:$A$189,0)+1,MATCH($X$39,'用友-利润'!$B$1:$AK$1,0)+1)</f>
        <v>0</v>
      </c>
    </row>
    <row r="57" s="185" customFormat="1" ht="15.75" customHeight="1" spans="1:24">
      <c r="A57" s="206" t="s">
        <v>75</v>
      </c>
      <c r="B57" s="196">
        <f t="shared" si="11"/>
        <v>-0.000975002243649215</v>
      </c>
      <c r="C57" s="196">
        <f>SUM(C58:C62)</f>
        <v>-8370878.944099</v>
      </c>
      <c r="D57" s="196">
        <f t="shared" ref="D57:X57" si="15">SUM(D58:D62)</f>
        <v>-25487.88875</v>
      </c>
      <c r="E57" s="196">
        <f t="shared" si="15"/>
        <v>4040</v>
      </c>
      <c r="F57" s="196">
        <f t="shared" si="15"/>
        <v>8571613.87172</v>
      </c>
      <c r="G57" s="196">
        <f t="shared" si="15"/>
        <v>-149450.202142</v>
      </c>
      <c r="H57" s="196">
        <f t="shared" si="15"/>
        <v>-20717.490982</v>
      </c>
      <c r="I57" s="196">
        <f t="shared" si="15"/>
        <v>-241172.711711</v>
      </c>
      <c r="J57" s="196">
        <f t="shared" si="15"/>
        <v>112440.000551</v>
      </c>
      <c r="K57" s="196">
        <f t="shared" si="15"/>
        <v>-95771.821824</v>
      </c>
      <c r="L57" s="196">
        <f t="shared" si="15"/>
        <v>-110021.995704</v>
      </c>
      <c r="M57" s="196">
        <f t="shared" si="15"/>
        <v>14250.17388</v>
      </c>
      <c r="N57" s="196">
        <f t="shared" si="15"/>
        <v>-10646.862639</v>
      </c>
      <c r="O57" s="196">
        <f t="shared" si="15"/>
        <v>-65586.749553</v>
      </c>
      <c r="P57" s="196">
        <f t="shared" si="15"/>
        <v>54939.886914</v>
      </c>
      <c r="Q57" s="196">
        <f t="shared" si="15"/>
        <v>0</v>
      </c>
      <c r="R57" s="196">
        <f t="shared" si="15"/>
        <v>76581.846759</v>
      </c>
      <c r="S57" s="196">
        <f t="shared" si="15"/>
        <v>36605.3556</v>
      </c>
      <c r="T57" s="196">
        <f t="shared" si="15"/>
        <v>20828.7489</v>
      </c>
      <c r="U57" s="196">
        <f t="shared" si="15"/>
        <v>13106.509409</v>
      </c>
      <c r="V57" s="196">
        <f t="shared" si="15"/>
        <v>2911.23285</v>
      </c>
      <c r="W57" s="196">
        <f t="shared" si="15"/>
        <v>0</v>
      </c>
      <c r="X57" s="196">
        <f t="shared" si="15"/>
        <v>3130</v>
      </c>
    </row>
    <row r="58" s="184" customFormat="1" ht="15.75" customHeight="1" spans="1:24">
      <c r="A58" s="195" t="s">
        <v>76</v>
      </c>
      <c r="B58" s="196">
        <f t="shared" si="11"/>
        <v>5.34328137291595e-12</v>
      </c>
      <c r="C58" s="202">
        <v>15369.629976</v>
      </c>
      <c r="D58" s="202">
        <f>INDEX('用友-利润'!$A$1:$AK$189,MATCH(A58&amp;"调整额",'用友-利润'!$A$2:$A$189,0)+1,MATCH('分部表-利润'!$I$1,'用友-利润'!$B$1:$AK$1,0)+1)+INDEX('用友-利润'!$A$1:$AK$189,MATCH(A58&amp;"调整额",'用友-利润'!$A$2:$A$189,0)+1,MATCH('分部表-利润'!$J$1,'用友-利润'!$B$1:$AK$1,0)+1)+INDEX('用友-利润'!$A$1:$AK$189,MATCH(A58&amp;"调整额",'用友-利润'!$A$2:$A$189,0)+1,MATCH('分部表-利润'!$K$1,'用友-利润'!$B$1:$AK$1,0)+1)+INDEX('用友-利润'!$A$1:$AK$189,MATCH(A58&amp;"调整额",'用友-利润'!$A$2:$A$189,0)+1,MATCH('分部表-利润'!$M$1,'用友-利润'!$B$1:$AK$1,0)+1)</f>
        <v>45369.8892</v>
      </c>
      <c r="E58" s="202">
        <f>INDEX('用友-利润'!$A$1:$AK$189,MATCH(A58&amp;"调整额",'用友-利润'!$A$2:$A$189,0)+1,MATCH($E$39,'用友-利润'!$B$1:$AK$1,0)+1)</f>
        <v>0</v>
      </c>
      <c r="F58" s="202">
        <f>INDEX('用友-利润'!$A$1:$AK$189,MATCH(A58&amp;"调整额",'用友-利润'!$A$2:$A$189,0)+1,MATCH($F$39,'用友-利润'!$B$1:$AK$1,0)+1)</f>
        <v>51336.62172</v>
      </c>
      <c r="G58" s="203">
        <f t="shared" si="12"/>
        <v>-89786.868192</v>
      </c>
      <c r="H58" s="202">
        <f>INDEX('用友-利润'!$A$1:$AK$189,MATCH(A58&amp;"调整额",'用友-利润'!$A$2:$A$189,0)+1,MATCH($H$39,'用友-利润'!$B$1:$AK$1,0)+1)</f>
        <v>-26094.928032</v>
      </c>
      <c r="I58" s="202">
        <f>INDEX('用友-利润'!$A$1:$AK$189,MATCH(A58&amp;"调整额",'用友-利润'!$A$2:$A$189,0)+1,MATCH($I$39,'用友-利润'!$B$1:$AK$1,0)+1)</f>
        <v>-52794.245736</v>
      </c>
      <c r="J58" s="202">
        <f>INDEX('用友-利润'!$A$1:$AK$189,MATCH(A58&amp;"调整额",'用友-利润'!$A$2:$A$189,0)+1,MATCH($J$39,'用友-利润'!$B$1:$AK$1,0)+1)</f>
        <v>-10897.694424</v>
      </c>
      <c r="K58" s="203">
        <f t="shared" si="13"/>
        <v>-46908.647424</v>
      </c>
      <c r="L58" s="202">
        <f>INDEX('用友-利润'!$A$1:$AK$189,MATCH(A58&amp;"调整额",'用友-利润'!$A$2:$A$189,0)+1,MATCH($L$39,'用友-利润'!$B$1:$AK$1,0)+1)</f>
        <v>-56864.709504</v>
      </c>
      <c r="M58" s="202">
        <f>INDEX('用友-利润'!$A$1:$AK$189,MATCH(A58&amp;"调整额",'用友-利润'!$A$2:$A$189,0)+1,MATCH($M$39,'用友-利润'!$B$1:$AK$1,0)+1)</f>
        <v>9956.06208</v>
      </c>
      <c r="N58" s="203">
        <f t="shared" si="14"/>
        <v>25468.431336</v>
      </c>
      <c r="O58" s="202">
        <f>INDEX('用友-利润'!$A$1:$AK$189,MATCH(A58&amp;"调整额",'用友-利润'!$A$2:$A$189,0)+1,MATCH($O$39,'用友-利润'!$B$1:$AK$1,0)+1)</f>
        <v>28081.854072</v>
      </c>
      <c r="P58" s="202">
        <f>INDEX('用友-利润'!$A$1:$AK$189,MATCH(A58&amp;"调整额",'用友-利润'!$A$2:$A$189,0)+1,MATCH($P$39,'用友-利润'!$B$1:$AK$1,0)+1)</f>
        <v>-2613.422736</v>
      </c>
      <c r="Q58" s="202">
        <f>INDEX('用友-利润'!$A$1:$AK$189,MATCH(A58&amp;"调整额",'用友-利润'!$A$2:$A$189,0)+1,MATCH($Q$39,'用友-利润'!$B$1:$AK$1,0)+1)</f>
        <v>0</v>
      </c>
      <c r="R58" s="203">
        <f t="shared" si="10"/>
        <v>-849.056616</v>
      </c>
      <c r="S58" s="202">
        <f>INDEX('用友-利润'!$A$1:$AK$189,MATCH(A58&amp;"调整额",'用友-利润'!$A$2:$A$189,0)+1,MATCH($S$39,'用友-利润'!$B$1:$AK$1,0)+1)</f>
        <v>0</v>
      </c>
      <c r="T58" s="202">
        <f>INDEX('用友-利润'!$A$1:$AK$189,MATCH(A58&amp;"调整额",'用友-利润'!$A$2:$A$189,0)+1,MATCH($T$39,'用友-利润'!$B$1:$AK$1,0)+1)</f>
        <v>0</v>
      </c>
      <c r="U58" s="202">
        <f>INDEX('用友-利润'!$A$1:$AK$189,MATCH(A58&amp;"调整额",'用友-利润'!$A$2:$A$189,0)+1,MATCH($U$39,'用友-利润'!$B$1:$AK$1,0)+1)</f>
        <v>-849.056616</v>
      </c>
      <c r="V58" s="202">
        <f>INDEX('用友-利润'!$A$1:$AK$189,MATCH(A58&amp;"调整额",'用友-利润'!$A$2:$A$189,0)+1,MATCH($V$39,'用友-利润'!$B$1:$AK$1,0)+1)</f>
        <v>0</v>
      </c>
      <c r="W58" s="202"/>
      <c r="X58" s="202">
        <f>INDEX('用友-利润'!$A$1:$AK$189,MATCH(A58&amp;"调整额",'用友-利润'!$A$2:$A$189,0)+1,MATCH($X$39,'用友-利润'!$B$1:$AK$1,0)+1)</f>
        <v>0</v>
      </c>
    </row>
    <row r="59" s="184" customFormat="1" ht="15.75" customHeight="1" spans="1:24">
      <c r="A59" s="195" t="s">
        <v>77</v>
      </c>
      <c r="B59" s="196">
        <f t="shared" si="11"/>
        <v>-0.000975000381004065</v>
      </c>
      <c r="C59" s="202">
        <v>-8386248.574075</v>
      </c>
      <c r="D59" s="202">
        <f>INDEX('用友-利润'!$A$1:$AK$189,MATCH(A59&amp;"调整额",'用友-利润'!$A$2:$A$189,0)+1,MATCH('分部表-利润'!$I$1,'用友-利润'!$B$1:$AK$1,0)+1)+INDEX('用友-利润'!$A$1:$AK$189,MATCH(A59&amp;"调整额",'用友-利润'!$A$2:$A$189,0)+1,MATCH('分部表-利润'!$J$1,'用友-利润'!$B$1:$AK$1,0)+1)+INDEX('用友-利润'!$A$1:$AK$189,MATCH(A59&amp;"调整额",'用友-利润'!$A$2:$A$189,0)+1,MATCH('分部表-利润'!$K$1,'用友-利润'!$B$1:$AK$1,0)+1)+INDEX('用友-利润'!$A$1:$AK$189,MATCH(A59&amp;"调整额",'用友-利润'!$A$2:$A$189,0)+1,MATCH('分部表-利润'!$M$1,'用友-利润'!$B$1:$AK$1,0)+1)</f>
        <v>-70857.77795</v>
      </c>
      <c r="E59" s="202">
        <f>INDEX('用友-利润'!$A$1:$AK$189,MATCH(A59&amp;"调整额",'用友-利润'!$A$2:$A$189,0)+1,MATCH($E$39,'用友-利润'!$B$1:$AK$1,0)+1)</f>
        <v>4040</v>
      </c>
      <c r="F59" s="202">
        <f>INDEX('用友-利润'!$A$1:$AK$189,MATCH(A59&amp;"调整额",'用友-利润'!$A$2:$A$189,0)+1,MATCH($F$39,'用友-利润'!$B$1:$AK$1,0)+1)</f>
        <v>8520277.25</v>
      </c>
      <c r="G59" s="203">
        <f t="shared" si="12"/>
        <v>-59663.33395</v>
      </c>
      <c r="H59" s="202">
        <f>INDEX('用友-利润'!$A$1:$AK$189,MATCH(A59&amp;"调整额",'用友-利润'!$A$2:$A$189,0)+1,MATCH($H$39,'用友-利润'!$B$1:$AK$1,0)+1)</f>
        <v>5377.43705</v>
      </c>
      <c r="I59" s="202">
        <f>INDEX('用友-利润'!$A$1:$AK$189,MATCH(A59&amp;"调整额",'用友-利润'!$A$2:$A$189,0)+1,MATCH($I$39,'用友-利润'!$B$1:$AK$1,0)+1)</f>
        <v>-188378.465975</v>
      </c>
      <c r="J59" s="202">
        <f>INDEX('用友-利润'!$A$1:$AK$189,MATCH(A59&amp;"调整额",'用友-利润'!$A$2:$A$189,0)+1,MATCH($J$39,'用友-利润'!$B$1:$AK$1,0)+1)</f>
        <v>123337.694975</v>
      </c>
      <c r="K59" s="203">
        <f t="shared" si="13"/>
        <v>-48863.1744</v>
      </c>
      <c r="L59" s="202">
        <f>INDEX('用友-利润'!$A$1:$AK$189,MATCH(A59&amp;"调整额",'用友-利润'!$A$2:$A$189,0)+1,MATCH($L$39,'用友-利润'!$B$1:$AK$1,0)+1)</f>
        <v>-53157.2862</v>
      </c>
      <c r="M59" s="202">
        <f>INDEX('用友-利润'!$A$1:$AK$189,MATCH(A59&amp;"调整额",'用友-利润'!$A$2:$A$189,0)+1,MATCH($M$39,'用友-利润'!$B$1:$AK$1,0)+1)</f>
        <v>4294.1118</v>
      </c>
      <c r="N59" s="203">
        <f t="shared" si="14"/>
        <v>-36115.293975</v>
      </c>
      <c r="O59" s="202">
        <f>INDEX('用友-利润'!$A$1:$AK$189,MATCH(A59&amp;"调整额",'用友-利润'!$A$2:$A$189,0)+1,MATCH($O$39,'用友-利润'!$B$1:$AK$1,0)+1)</f>
        <v>-93668.603625</v>
      </c>
      <c r="P59" s="202">
        <f>INDEX('用友-利润'!$A$1:$AK$189,MATCH(A59&amp;"调整额",'用友-利润'!$A$2:$A$189,0)+1,MATCH($P$39,'用友-利润'!$B$1:$AK$1,0)+1)</f>
        <v>57553.30965</v>
      </c>
      <c r="Q59" s="202">
        <f>INDEX('用友-利润'!$A$1:$AK$189,MATCH(A59&amp;"调整额",'用友-利润'!$A$2:$A$189,0)+1,MATCH($Q$39,'用友-利润'!$B$1:$AK$1,0)+1)</f>
        <v>0</v>
      </c>
      <c r="R59" s="203">
        <f>SUM(S59:V59)+W59+X59</f>
        <v>77430.903375</v>
      </c>
      <c r="S59" s="202">
        <f>INDEX('用友-利润'!$A$1:$AK$189,MATCH(A59&amp;"调整额",'用友-利润'!$A$2:$A$189,0)+1,MATCH($S$39,'用友-利润'!$B$1:$AK$1,0)+1)</f>
        <v>36605.3556</v>
      </c>
      <c r="T59" s="202">
        <f>INDEX('用友-利润'!$A$1:$AK$189,MATCH(A59&amp;"调整额",'用友-利润'!$A$2:$A$189,0)+1,MATCH($T$39,'用友-利润'!$B$1:$AK$1,0)+1)</f>
        <v>20828.7489</v>
      </c>
      <c r="U59" s="202">
        <f>INDEX('用友-利润'!$A$1:$AK$189,MATCH(A59&amp;"调整额",'用友-利润'!$A$2:$A$189,0)+1,MATCH($U$39,'用友-利润'!$B$1:$AK$1,0)+1)</f>
        <v>13955.566025</v>
      </c>
      <c r="V59" s="202">
        <f>INDEX('用友-利润'!$A$1:$AK$189,MATCH(A59&amp;"调整额",'用友-利润'!$A$2:$A$189,0)+1,MATCH($V$39,'用友-利润'!$B$1:$AK$1,0)+1)</f>
        <v>2911.23285</v>
      </c>
      <c r="W59" s="202"/>
      <c r="X59" s="202">
        <f>INDEX('用友-利润'!$A$1:$AK$189,MATCH(A59&amp;"调整额",'用友-利润'!$A$2:$A$189,0)+1,MATCH($X$39,'用友-利润'!$B$1:$AK$1,0)+1)</f>
        <v>3130</v>
      </c>
    </row>
    <row r="60" s="184" customFormat="1" ht="15.75" customHeight="1" spans="1:24">
      <c r="A60" s="195" t="s">
        <v>78</v>
      </c>
      <c r="B60" s="196">
        <f t="shared" si="11"/>
        <v>0</v>
      </c>
      <c r="C60" s="202">
        <v>0</v>
      </c>
      <c r="D60" s="202">
        <f>INDEX('用友-利润'!$A$1:$AK$189,MATCH(A60&amp;"调整额",'用友-利润'!$A$2:$A$189,0)+1,MATCH('分部表-利润'!$I$1,'用友-利润'!$B$1:$AK$1,0)+1)+INDEX('用友-利润'!$A$1:$AK$189,MATCH(A60&amp;"调整额",'用友-利润'!$A$2:$A$189,0)+1,MATCH('分部表-利润'!$J$1,'用友-利润'!$B$1:$AK$1,0)+1)+INDEX('用友-利润'!$A$1:$AK$189,MATCH(A60&amp;"调整额",'用友-利润'!$A$2:$A$189,0)+1,MATCH('分部表-利润'!$K$1,'用友-利润'!$B$1:$AK$1,0)+1)+INDEX('用友-利润'!$A$1:$AK$189,MATCH(A60&amp;"调整额",'用友-利润'!$A$2:$A$189,0)+1,MATCH('分部表-利润'!$M$1,'用友-利润'!$B$1:$AK$1,0)+1)</f>
        <v>0</v>
      </c>
      <c r="E60" s="202">
        <f>INDEX('用友-利润'!$A$1:$AK$189,MATCH(A60&amp;"调整额",'用友-利润'!$A$2:$A$189,0)+1,MATCH($E$39,'用友-利润'!$B$1:$AK$1,0)+1)</f>
        <v>0</v>
      </c>
      <c r="F60" s="202">
        <f>INDEX('用友-利润'!$A$1:$AK$189,MATCH(A60&amp;"调整额",'用友-利润'!$A$2:$A$189,0)+1,MATCH($F$39,'用友-利润'!$B$1:$AK$1,0)+1)</f>
        <v>0</v>
      </c>
      <c r="G60" s="203">
        <f t="shared" si="12"/>
        <v>0</v>
      </c>
      <c r="H60" s="202">
        <f>INDEX('用友-利润'!$A$1:$AK$189,MATCH(A60&amp;"调整额",'用友-利润'!$A$2:$A$189,0)+1,MATCH($H$39,'用友-利润'!$B$1:$AK$1,0)+1)</f>
        <v>0</v>
      </c>
      <c r="I60" s="202">
        <f>INDEX('用友-利润'!$A$1:$AK$189,MATCH(A60&amp;"调整额",'用友-利润'!$A$2:$A$189,0)+1,MATCH($I$39,'用友-利润'!$B$1:$AK$1,0)+1)</f>
        <v>0</v>
      </c>
      <c r="J60" s="202">
        <f>INDEX('用友-利润'!$A$1:$AK$189,MATCH(A60&amp;"调整额",'用友-利润'!$A$2:$A$189,0)+1,MATCH($J$39,'用友-利润'!$B$1:$AK$1,0)+1)</f>
        <v>0</v>
      </c>
      <c r="K60" s="203">
        <f t="shared" si="13"/>
        <v>0</v>
      </c>
      <c r="L60" s="202">
        <f>INDEX('用友-利润'!$A$1:$AK$189,MATCH(A60&amp;"调整额",'用友-利润'!$A$2:$A$189,0)+1,MATCH($L$39,'用友-利润'!$B$1:$AK$1,0)+1)</f>
        <v>0</v>
      </c>
      <c r="M60" s="202">
        <f>INDEX('用友-利润'!$A$1:$AK$189,MATCH(A60&amp;"调整额",'用友-利润'!$A$2:$A$189,0)+1,MATCH($M$39,'用友-利润'!$B$1:$AK$1,0)+1)</f>
        <v>0</v>
      </c>
      <c r="N60" s="203">
        <f t="shared" si="14"/>
        <v>0</v>
      </c>
      <c r="O60" s="202">
        <f>INDEX('用友-利润'!$A$1:$AK$189,MATCH(A60&amp;"调整额",'用友-利润'!$A$2:$A$189,0)+1,MATCH($O$39,'用友-利润'!$B$1:$AK$1,0)+1)</f>
        <v>0</v>
      </c>
      <c r="P60" s="202">
        <f>INDEX('用友-利润'!$A$1:$AK$189,MATCH(A60&amp;"调整额",'用友-利润'!$A$2:$A$189,0)+1,MATCH($P$39,'用友-利润'!$B$1:$AK$1,0)+1)</f>
        <v>0</v>
      </c>
      <c r="Q60" s="202">
        <f>INDEX('用友-利润'!$A$1:$AK$189,MATCH(A60&amp;"调整额",'用友-利润'!$A$2:$A$189,0)+1,MATCH($Q$39,'用友-利润'!$B$1:$AK$1,0)+1)</f>
        <v>0</v>
      </c>
      <c r="R60" s="203">
        <f t="shared" si="10"/>
        <v>0</v>
      </c>
      <c r="S60" s="202">
        <f>INDEX('用友-利润'!$A$1:$AK$189,MATCH(A60&amp;"调整额",'用友-利润'!$A$2:$A$189,0)+1,MATCH($S$39,'用友-利润'!$B$1:$AK$1,0)+1)</f>
        <v>0</v>
      </c>
      <c r="T60" s="202">
        <f>INDEX('用友-利润'!$A$1:$AK$189,MATCH(A60&amp;"调整额",'用友-利润'!$A$2:$A$189,0)+1,MATCH($T$39,'用友-利润'!$B$1:$AK$1,0)+1)</f>
        <v>0</v>
      </c>
      <c r="U60" s="202">
        <f>INDEX('用友-利润'!$A$1:$AK$189,MATCH(A60&amp;"调整额",'用友-利润'!$A$2:$A$189,0)+1,MATCH($U$39,'用友-利润'!$B$1:$AK$1,0)+1)</f>
        <v>0</v>
      </c>
      <c r="V60" s="202">
        <f>INDEX('用友-利润'!$A$1:$AK$189,MATCH(A60&amp;"调整额",'用友-利润'!$A$2:$A$189,0)+1,MATCH($V$39,'用友-利润'!$B$1:$AK$1,0)+1)</f>
        <v>0</v>
      </c>
      <c r="W60" s="202"/>
      <c r="X60" s="202">
        <f>INDEX('用友-利润'!$A$1:$AK$189,MATCH(A60&amp;"调整额",'用友-利润'!$A$2:$A$189,0)+1,MATCH($X$39,'用友-利润'!$B$1:$AK$1,0)+1)</f>
        <v>0</v>
      </c>
    </row>
    <row r="61" s="184" customFormat="1" ht="15.75" customHeight="1" spans="1:24">
      <c r="A61" s="195" t="s">
        <v>79</v>
      </c>
      <c r="B61" s="196">
        <f t="shared" si="11"/>
        <v>0</v>
      </c>
      <c r="C61" s="202">
        <v>0</v>
      </c>
      <c r="D61" s="202">
        <f>INDEX('用友-利润'!$A$1:$AK$189,MATCH(A61&amp;"调整额",'用友-利润'!$A$2:$A$189,0)+1,MATCH('分部表-利润'!$I$1,'用友-利润'!$B$1:$AK$1,0)+1)+INDEX('用友-利润'!$A$1:$AK$189,MATCH(A61&amp;"调整额",'用友-利润'!$A$2:$A$189,0)+1,MATCH('分部表-利润'!$J$1,'用友-利润'!$B$1:$AK$1,0)+1)+INDEX('用友-利润'!$A$1:$AK$189,MATCH(A61&amp;"调整额",'用友-利润'!$A$2:$A$189,0)+1,MATCH('分部表-利润'!$K$1,'用友-利润'!$B$1:$AK$1,0)+1)+INDEX('用友-利润'!$A$1:$AK$189,MATCH(A61&amp;"调整额",'用友-利润'!$A$2:$A$189,0)+1,MATCH('分部表-利润'!$M$1,'用友-利润'!$B$1:$AK$1,0)+1)</f>
        <v>0</v>
      </c>
      <c r="E61" s="202">
        <f>INDEX('用友-利润'!$A$1:$AK$189,MATCH(A61&amp;"调整额",'用友-利润'!$A$2:$A$189,0)+1,MATCH($E$39,'用友-利润'!$B$1:$AK$1,0)+1)</f>
        <v>0</v>
      </c>
      <c r="F61" s="202">
        <f>INDEX('用友-利润'!$A$1:$AK$189,MATCH(A61&amp;"调整额",'用友-利润'!$A$2:$A$189,0)+1,MATCH($F$39,'用友-利润'!$B$1:$AK$1,0)+1)</f>
        <v>0</v>
      </c>
      <c r="G61" s="203">
        <f t="shared" si="12"/>
        <v>0</v>
      </c>
      <c r="H61" s="202">
        <f>INDEX('用友-利润'!$A$1:$AK$189,MATCH(A61&amp;"调整额",'用友-利润'!$A$2:$A$189,0)+1,MATCH($H$39,'用友-利润'!$B$1:$AK$1,0)+1)</f>
        <v>0</v>
      </c>
      <c r="I61" s="202">
        <f>INDEX('用友-利润'!$A$1:$AK$189,MATCH(A61&amp;"调整额",'用友-利润'!$A$2:$A$189,0)+1,MATCH($I$39,'用友-利润'!$B$1:$AK$1,0)+1)</f>
        <v>0</v>
      </c>
      <c r="J61" s="202">
        <f>INDEX('用友-利润'!$A$1:$AK$189,MATCH(A61&amp;"调整额",'用友-利润'!$A$2:$A$189,0)+1,MATCH($J$39,'用友-利润'!$B$1:$AK$1,0)+1)</f>
        <v>0</v>
      </c>
      <c r="K61" s="203">
        <f t="shared" si="13"/>
        <v>0</v>
      </c>
      <c r="L61" s="202">
        <f>INDEX('用友-利润'!$A$1:$AK$189,MATCH(A61&amp;"调整额",'用友-利润'!$A$2:$A$189,0)+1,MATCH($L$39,'用友-利润'!$B$1:$AK$1,0)+1)</f>
        <v>0</v>
      </c>
      <c r="M61" s="202">
        <f>INDEX('用友-利润'!$A$1:$AK$189,MATCH(A61&amp;"调整额",'用友-利润'!$A$2:$A$189,0)+1,MATCH($M$39,'用友-利润'!$B$1:$AK$1,0)+1)</f>
        <v>0</v>
      </c>
      <c r="N61" s="203">
        <f t="shared" si="14"/>
        <v>0</v>
      </c>
      <c r="O61" s="202">
        <f>INDEX('用友-利润'!$A$1:$AK$189,MATCH(A61&amp;"调整额",'用友-利润'!$A$2:$A$189,0)+1,MATCH($O$39,'用友-利润'!$B$1:$AK$1,0)+1)</f>
        <v>0</v>
      </c>
      <c r="P61" s="202">
        <f>INDEX('用友-利润'!$A$1:$AK$189,MATCH(A61&amp;"调整额",'用友-利润'!$A$2:$A$189,0)+1,MATCH($P$39,'用友-利润'!$B$1:$AK$1,0)+1)</f>
        <v>0</v>
      </c>
      <c r="Q61" s="202">
        <f>INDEX('用友-利润'!$A$1:$AK$189,MATCH(A61&amp;"调整额",'用友-利润'!$A$2:$A$189,0)+1,MATCH($Q$39,'用友-利润'!$B$1:$AK$1,0)+1)</f>
        <v>0</v>
      </c>
      <c r="R61" s="203">
        <f t="shared" si="10"/>
        <v>0</v>
      </c>
      <c r="S61" s="202">
        <f>INDEX('用友-利润'!$A$1:$AK$189,MATCH(A61&amp;"调整额",'用友-利润'!$A$2:$A$189,0)+1,MATCH($S$39,'用友-利润'!$B$1:$AK$1,0)+1)</f>
        <v>0</v>
      </c>
      <c r="T61" s="202">
        <f>INDEX('用友-利润'!$A$1:$AK$189,MATCH(A61&amp;"调整额",'用友-利润'!$A$2:$A$189,0)+1,MATCH($T$39,'用友-利润'!$B$1:$AK$1,0)+1)</f>
        <v>0</v>
      </c>
      <c r="U61" s="202">
        <f>INDEX('用友-利润'!$A$1:$AK$189,MATCH(A61&amp;"调整额",'用友-利润'!$A$2:$A$189,0)+1,MATCH($U$39,'用友-利润'!$B$1:$AK$1,0)+1)</f>
        <v>0</v>
      </c>
      <c r="V61" s="202">
        <f>INDEX('用友-利润'!$A$1:$AK$189,MATCH(A61&amp;"调整额",'用友-利润'!$A$2:$A$189,0)+1,MATCH($V$39,'用友-利润'!$B$1:$AK$1,0)+1)</f>
        <v>0</v>
      </c>
      <c r="W61" s="202"/>
      <c r="X61" s="202">
        <f>INDEX('用友-利润'!$A$1:$AK$189,MATCH(A61&amp;"调整额",'用友-利润'!$A$2:$A$189,0)+1,MATCH($X$39,'用友-利润'!$B$1:$AK$1,0)+1)</f>
        <v>0</v>
      </c>
    </row>
    <row r="62" s="184" customFormat="1" ht="15.75" customHeight="1" spans="1:24">
      <c r="A62" s="195" t="s">
        <v>80</v>
      </c>
      <c r="B62" s="196">
        <f t="shared" si="11"/>
        <v>0</v>
      </c>
      <c r="C62" s="202">
        <v>0</v>
      </c>
      <c r="D62" s="202">
        <f>INDEX('用友-利润'!$A$1:$AK$189,MATCH(A62&amp;"调整额",'用友-利润'!$A$2:$A$189,0)+1,MATCH('分部表-利润'!$I$1,'用友-利润'!$B$1:$AK$1,0)+1)+INDEX('用友-利润'!$A$1:$AK$189,MATCH(A62&amp;"调整额",'用友-利润'!$A$2:$A$189,0)+1,MATCH('分部表-利润'!$J$1,'用友-利润'!$B$1:$AK$1,0)+1)+INDEX('用友-利润'!$A$1:$AK$189,MATCH(A62&amp;"调整额",'用友-利润'!$A$2:$A$189,0)+1,MATCH('分部表-利润'!$K$1,'用友-利润'!$B$1:$AK$1,0)+1)+INDEX('用友-利润'!$A$1:$AK$189,MATCH(A62&amp;"调整额",'用友-利润'!$A$2:$A$189,0)+1,MATCH('分部表-利润'!$M$1,'用友-利润'!$B$1:$AK$1,0)+1)</f>
        <v>0</v>
      </c>
      <c r="E62" s="202">
        <f>INDEX('用友-利润'!$A$1:$AK$189,MATCH(A62&amp;"调整额",'用友-利润'!$A$2:$A$189,0)+1,MATCH($E$39,'用友-利润'!$B$1:$AK$1,0)+1)</f>
        <v>0</v>
      </c>
      <c r="F62" s="202">
        <f>INDEX('用友-利润'!$A$1:$AK$189,MATCH(A62&amp;"调整额",'用友-利润'!$A$2:$A$189,0)+1,MATCH($F$39,'用友-利润'!$B$1:$AK$1,0)+1)</f>
        <v>0</v>
      </c>
      <c r="G62" s="203">
        <f t="shared" si="12"/>
        <v>0</v>
      </c>
      <c r="H62" s="202">
        <f>INDEX('用友-利润'!$A$1:$AK$189,MATCH(A62&amp;"调整额",'用友-利润'!$A$2:$A$189,0)+1,MATCH($H$39,'用友-利润'!$B$1:$AK$1,0)+1)</f>
        <v>0</v>
      </c>
      <c r="I62" s="202">
        <f>INDEX('用友-利润'!$A$1:$AK$189,MATCH(A62&amp;"调整额",'用友-利润'!$A$2:$A$189,0)+1,MATCH($I$39,'用友-利润'!$B$1:$AK$1,0)+1)</f>
        <v>0</v>
      </c>
      <c r="J62" s="202">
        <f>INDEX('用友-利润'!$A$1:$AK$189,MATCH(A62&amp;"调整额",'用友-利润'!$A$2:$A$189,0)+1,MATCH($J$39,'用友-利润'!$B$1:$AK$1,0)+1)</f>
        <v>0</v>
      </c>
      <c r="K62" s="203">
        <f t="shared" si="13"/>
        <v>0</v>
      </c>
      <c r="L62" s="202">
        <f>INDEX('用友-利润'!$A$1:$AK$189,MATCH(A62&amp;"调整额",'用友-利润'!$A$2:$A$189,0)+1,MATCH($L$39,'用友-利润'!$B$1:$AK$1,0)+1)</f>
        <v>0</v>
      </c>
      <c r="M62" s="202">
        <f>INDEX('用友-利润'!$A$1:$AK$189,MATCH(A62&amp;"调整额",'用友-利润'!$A$2:$A$189,0)+1,MATCH($M$39,'用友-利润'!$B$1:$AK$1,0)+1)</f>
        <v>0</v>
      </c>
      <c r="N62" s="203">
        <f t="shared" si="14"/>
        <v>0</v>
      </c>
      <c r="O62" s="202">
        <f>INDEX('用友-利润'!$A$1:$AK$189,MATCH(A62&amp;"调整额",'用友-利润'!$A$2:$A$189,0)+1,MATCH($O$39,'用友-利润'!$B$1:$AK$1,0)+1)</f>
        <v>0</v>
      </c>
      <c r="P62" s="202">
        <f>INDEX('用友-利润'!$A$1:$AK$189,MATCH(A62&amp;"调整额",'用友-利润'!$A$2:$A$189,0)+1,MATCH($P$39,'用友-利润'!$B$1:$AK$1,0)+1)</f>
        <v>0</v>
      </c>
      <c r="Q62" s="202">
        <f>INDEX('用友-利润'!$A$1:$AK$189,MATCH(A62&amp;"调整额",'用友-利润'!$A$2:$A$189,0)+1,MATCH($Q$39,'用友-利润'!$B$1:$AK$1,0)+1)</f>
        <v>0</v>
      </c>
      <c r="R62" s="203">
        <f t="shared" si="10"/>
        <v>0</v>
      </c>
      <c r="S62" s="202">
        <f>INDEX('用友-利润'!$A$1:$AK$189,MATCH(A62&amp;"调整额",'用友-利润'!$A$2:$A$189,0)+1,MATCH($S$39,'用友-利润'!$B$1:$AK$1,0)+1)</f>
        <v>0</v>
      </c>
      <c r="T62" s="202">
        <f>INDEX('用友-利润'!$A$1:$AK$189,MATCH(A62&amp;"调整额",'用友-利润'!$A$2:$A$189,0)+1,MATCH($T$39,'用友-利润'!$B$1:$AK$1,0)+1)</f>
        <v>0</v>
      </c>
      <c r="U62" s="202">
        <f>INDEX('用友-利润'!$A$1:$AK$189,MATCH(A62&amp;"调整额",'用友-利润'!$A$2:$A$189,0)+1,MATCH($U$39,'用友-利润'!$B$1:$AK$1,0)+1)</f>
        <v>0</v>
      </c>
      <c r="V62" s="202">
        <f>INDEX('用友-利润'!$A$1:$AK$189,MATCH(A62&amp;"调整额",'用友-利润'!$A$2:$A$189,0)+1,MATCH($V$39,'用友-利润'!$B$1:$AK$1,0)+1)</f>
        <v>0</v>
      </c>
      <c r="W62" s="202"/>
      <c r="X62" s="202">
        <f>INDEX('用友-利润'!$A$1:$AK$189,MATCH(A62&amp;"调整额",'用友-利润'!$A$2:$A$189,0)+1,MATCH($X$39,'用友-利润'!$B$1:$AK$1,0)+1)</f>
        <v>0</v>
      </c>
    </row>
    <row r="63" s="185" customFormat="1" ht="15.75" customHeight="1" spans="1:24">
      <c r="A63" s="206" t="s">
        <v>81</v>
      </c>
      <c r="B63" s="196">
        <f t="shared" si="11"/>
        <v>0.000975020229816437</v>
      </c>
      <c r="C63" s="196">
        <f>C40-C57</f>
        <v>26368314.414099</v>
      </c>
      <c r="D63" s="196">
        <f t="shared" ref="D63:X63" si="16">D40-D57</f>
        <v>8176830.82875</v>
      </c>
      <c r="E63" s="196">
        <f t="shared" si="16"/>
        <v>-4040</v>
      </c>
      <c r="F63" s="196">
        <f t="shared" si="16"/>
        <v>6829710.25828</v>
      </c>
      <c r="G63" s="196">
        <f t="shared" si="16"/>
        <v>-9582327.657858</v>
      </c>
      <c r="H63" s="196">
        <f t="shared" si="16"/>
        <v>-864957.569018</v>
      </c>
      <c r="I63" s="196">
        <f t="shared" si="16"/>
        <v>-7091361.418289</v>
      </c>
      <c r="J63" s="196">
        <f t="shared" si="16"/>
        <v>-1626008.670551</v>
      </c>
      <c r="K63" s="196">
        <f t="shared" si="16"/>
        <v>-8136277.27150932</v>
      </c>
      <c r="L63" s="196">
        <f t="shared" si="16"/>
        <v>-8694575.33762932</v>
      </c>
      <c r="M63" s="196">
        <f t="shared" si="16"/>
        <v>558298.06612</v>
      </c>
      <c r="N63" s="196">
        <f t="shared" si="16"/>
        <v>-27019349.1740277</v>
      </c>
      <c r="O63" s="196">
        <f t="shared" si="16"/>
        <v>-12423560.400447</v>
      </c>
      <c r="P63" s="196">
        <f t="shared" si="16"/>
        <v>-14595788.7735807</v>
      </c>
      <c r="Q63" s="196">
        <f t="shared" si="16"/>
        <v>0</v>
      </c>
      <c r="R63" s="196">
        <f t="shared" si="16"/>
        <v>3367138.603241</v>
      </c>
      <c r="S63" s="196">
        <f t="shared" si="16"/>
        <v>3093708.7244</v>
      </c>
      <c r="T63" s="196">
        <f t="shared" si="16"/>
        <v>22337.7711</v>
      </c>
      <c r="U63" s="196">
        <f t="shared" si="16"/>
        <v>-131031.039409</v>
      </c>
      <c r="V63" s="196">
        <f t="shared" si="16"/>
        <v>385253.14715</v>
      </c>
      <c r="W63" s="196">
        <f t="shared" si="16"/>
        <v>0</v>
      </c>
      <c r="X63" s="196">
        <f t="shared" si="16"/>
        <v>-3130</v>
      </c>
    </row>
    <row r="64" s="184" customFormat="1" ht="15.75" customHeight="1" spans="1:24">
      <c r="A64" s="195" t="s">
        <v>82</v>
      </c>
      <c r="B64" s="196">
        <f t="shared" si="11"/>
        <v>0</v>
      </c>
      <c r="C64" s="202">
        <v>0</v>
      </c>
      <c r="D64" s="202">
        <f>INDEX('用友-利润'!$A$1:$AK$189,MATCH(A64&amp;"调整额",'用友-利润'!$A$2:$A$189,0)+1,MATCH('分部表-利润'!$I$1,'用友-利润'!$B$1:$AK$1,0)+1)+INDEX('用友-利润'!$A$1:$AK$189,MATCH(A64&amp;"调整额",'用友-利润'!$A$2:$A$189,0)+1,MATCH('分部表-利润'!$J$1,'用友-利润'!$B$1:$AK$1,0)+1)+INDEX('用友-利润'!$A$1:$AK$189,MATCH(A64&amp;"调整额",'用友-利润'!$A$2:$A$189,0)+1,MATCH('分部表-利润'!$K$1,'用友-利润'!$B$1:$AK$1,0)+1)+INDEX('用友-利润'!$A$1:$AK$189,MATCH(A64&amp;"调整额",'用友-利润'!$A$2:$A$189,0)+1,MATCH('分部表-利润'!$M$1,'用友-利润'!$B$1:$AK$1,0)+1)</f>
        <v>0</v>
      </c>
      <c r="E64" s="202">
        <f>INDEX('用友-利润'!$A$1:$AK$189,MATCH(A64&amp;"调整额",'用友-利润'!$A$2:$A$189,0)+1,MATCH($E$39,'用友-利润'!$B$1:$AK$1,0)+1)</f>
        <v>0</v>
      </c>
      <c r="F64" s="202">
        <f>INDEX('用友-利润'!$A$1:$AK$189,MATCH(A64&amp;"调整额",'用友-利润'!$A$2:$A$189,0)+1,MATCH($F$39,'用友-利润'!$B$1:$AK$1,0)+1)</f>
        <v>0</v>
      </c>
      <c r="G64" s="203">
        <f t="shared" si="12"/>
        <v>0</v>
      </c>
      <c r="H64" s="202">
        <f>INDEX('用友-利润'!$A$1:$AK$189,MATCH(A64&amp;"调整额",'用友-利润'!$A$2:$A$189,0)+1,MATCH($H$39,'用友-利润'!$B$1:$AK$1,0)+1)</f>
        <v>0</v>
      </c>
      <c r="I64" s="202">
        <f>INDEX('用友-利润'!$A$1:$AK$189,MATCH(A64&amp;"调整额",'用友-利润'!$A$2:$A$189,0)+1,MATCH($I$39,'用友-利润'!$B$1:$AK$1,0)+1)</f>
        <v>0</v>
      </c>
      <c r="J64" s="202">
        <f>INDEX('用友-利润'!$A$1:$AK$189,MATCH(A64&amp;"调整额",'用友-利润'!$A$2:$A$189,0)+1,MATCH($J$39,'用友-利润'!$B$1:$AK$1,0)+1)</f>
        <v>0</v>
      </c>
      <c r="K64" s="203">
        <f t="shared" si="13"/>
        <v>0</v>
      </c>
      <c r="L64" s="202">
        <f>INDEX('用友-利润'!$A$1:$AK$189,MATCH(A64&amp;"调整额",'用友-利润'!$A$2:$A$189,0)+1,MATCH($L$39,'用友-利润'!$B$1:$AK$1,0)+1)</f>
        <v>0</v>
      </c>
      <c r="M64" s="202">
        <f>INDEX('用友-利润'!$A$1:$AK$189,MATCH(A64&amp;"调整额",'用友-利润'!$A$2:$A$189,0)+1,MATCH($M$39,'用友-利润'!$B$1:$AK$1,0)+1)</f>
        <v>0</v>
      </c>
      <c r="N64" s="203">
        <f t="shared" si="14"/>
        <v>0</v>
      </c>
      <c r="O64" s="202">
        <f>INDEX('用友-利润'!$A$1:$AK$189,MATCH(A64&amp;"调整额",'用友-利润'!$A$2:$A$189,0)+1,MATCH($O$39,'用友-利润'!$B$1:$AK$1,0)+1)</f>
        <v>0</v>
      </c>
      <c r="P64" s="202">
        <f>INDEX('用友-利润'!$A$1:$AK$189,MATCH(A64&amp;"调整额",'用友-利润'!$A$2:$A$189,0)+1,MATCH($P$39,'用友-利润'!$B$1:$AK$1,0)+1)</f>
        <v>0</v>
      </c>
      <c r="Q64" s="202">
        <f>INDEX('用友-利润'!$A$1:$AK$189,MATCH(A64&amp;"调整额",'用友-利润'!$A$2:$A$189,0)+1,MATCH($Q$39,'用友-利润'!$B$1:$AK$1,0)+1)</f>
        <v>0</v>
      </c>
      <c r="R64" s="203">
        <f t="shared" si="10"/>
        <v>0</v>
      </c>
      <c r="S64" s="202">
        <f>INDEX('用友-利润'!$A$1:$AK$189,MATCH(A64&amp;"调整额",'用友-利润'!$A$2:$A$189,0)+1,MATCH($S$39,'用友-利润'!$B$1:$AK$1,0)+1)</f>
        <v>0</v>
      </c>
      <c r="T64" s="202">
        <f>INDEX('用友-利润'!$A$1:$AK$189,MATCH(A64&amp;"调整额",'用友-利润'!$A$2:$A$189,0)+1,MATCH($T$39,'用友-利润'!$B$1:$AK$1,0)+1)</f>
        <v>0</v>
      </c>
      <c r="U64" s="202">
        <f>INDEX('用友-利润'!$A$1:$AK$189,MATCH(A64&amp;"调整额",'用友-利润'!$A$2:$A$189,0)+1,MATCH($U$39,'用友-利润'!$B$1:$AK$1,0)+1)</f>
        <v>0</v>
      </c>
      <c r="V64" s="202">
        <f>INDEX('用友-利润'!$A$1:$AK$189,MATCH(A64&amp;"调整额",'用友-利润'!$A$2:$A$189,0)+1,MATCH($V$39,'用友-利润'!$B$1:$AK$1,0)+1)</f>
        <v>0</v>
      </c>
      <c r="W64" s="202"/>
      <c r="X64" s="202">
        <f>INDEX('用友-利润'!$A$1:$AK$189,MATCH(A64&amp;"调整额",'用友-利润'!$A$2:$A$189,0)+1,MATCH($X$39,'用友-利润'!$B$1:$AK$1,0)+1)</f>
        <v>0</v>
      </c>
    </row>
    <row r="65" s="184" customFormat="1" ht="15.75" customHeight="1" spans="1:24">
      <c r="A65" s="195" t="s">
        <v>83</v>
      </c>
      <c r="B65" s="196">
        <f t="shared" si="11"/>
        <v>0</v>
      </c>
      <c r="C65" s="202">
        <v>0</v>
      </c>
      <c r="D65" s="202">
        <f>INDEX('用友-利润'!$A$1:$AK$189,MATCH(A65&amp;"调整额",'用友-利润'!$A$2:$A$189,0)+1,MATCH('分部表-利润'!$I$1,'用友-利润'!$B$1:$AK$1,0)+1)+INDEX('用友-利润'!$A$1:$AK$189,MATCH(A65&amp;"调整额",'用友-利润'!$A$2:$A$189,0)+1,MATCH('分部表-利润'!$J$1,'用友-利润'!$B$1:$AK$1,0)+1)+INDEX('用友-利润'!$A$1:$AK$189,MATCH(A65&amp;"调整额",'用友-利润'!$A$2:$A$189,0)+1,MATCH('分部表-利润'!$K$1,'用友-利润'!$B$1:$AK$1,0)+1)+INDEX('用友-利润'!$A$1:$AK$189,MATCH(A65&amp;"调整额",'用友-利润'!$A$2:$A$189,0)+1,MATCH('分部表-利润'!$M$1,'用友-利润'!$B$1:$AK$1,0)+1)</f>
        <v>0</v>
      </c>
      <c r="E65" s="202">
        <f>INDEX('用友-利润'!$A$1:$AK$189,MATCH(A65&amp;"调整额",'用友-利润'!$A$2:$A$189,0)+1,MATCH($E$39,'用友-利润'!$B$1:$AK$1,0)+1)</f>
        <v>0</v>
      </c>
      <c r="F65" s="202">
        <f>INDEX('用友-利润'!$A$1:$AK$189,MATCH(A65&amp;"调整额",'用友-利润'!$A$2:$A$189,0)+1,MATCH($F$39,'用友-利润'!$B$1:$AK$1,0)+1)</f>
        <v>0</v>
      </c>
      <c r="G65" s="203">
        <f t="shared" si="12"/>
        <v>0</v>
      </c>
      <c r="H65" s="202">
        <f>INDEX('用友-利润'!$A$1:$AK$189,MATCH(A65&amp;"调整额",'用友-利润'!$A$2:$A$189,0)+1,MATCH($H$39,'用友-利润'!$B$1:$AK$1,0)+1)</f>
        <v>0</v>
      </c>
      <c r="I65" s="202">
        <f>INDEX('用友-利润'!$A$1:$AK$189,MATCH(A65&amp;"调整额",'用友-利润'!$A$2:$A$189,0)+1,MATCH($I$39,'用友-利润'!$B$1:$AK$1,0)+1)</f>
        <v>0</v>
      </c>
      <c r="J65" s="202">
        <f>INDEX('用友-利润'!$A$1:$AK$189,MATCH(A65&amp;"调整额",'用友-利润'!$A$2:$A$189,0)+1,MATCH($J$39,'用友-利润'!$B$1:$AK$1,0)+1)</f>
        <v>0</v>
      </c>
      <c r="K65" s="203">
        <f t="shared" si="13"/>
        <v>0</v>
      </c>
      <c r="L65" s="202">
        <f>INDEX('用友-利润'!$A$1:$AK$189,MATCH(A65&amp;"调整额",'用友-利润'!$A$2:$A$189,0)+1,MATCH($L$39,'用友-利润'!$B$1:$AK$1,0)+1)</f>
        <v>0</v>
      </c>
      <c r="M65" s="202">
        <f>INDEX('用友-利润'!$A$1:$AK$189,MATCH(A65&amp;"调整额",'用友-利润'!$A$2:$A$189,0)+1,MATCH($M$39,'用友-利润'!$B$1:$AK$1,0)+1)</f>
        <v>0</v>
      </c>
      <c r="N65" s="203">
        <f t="shared" si="14"/>
        <v>0</v>
      </c>
      <c r="O65" s="202">
        <f>INDEX('用友-利润'!$A$1:$AK$189,MATCH(A65&amp;"调整额",'用友-利润'!$A$2:$A$189,0)+1,MATCH($O$39,'用友-利润'!$B$1:$AK$1,0)+1)</f>
        <v>0</v>
      </c>
      <c r="P65" s="202">
        <f>INDEX('用友-利润'!$A$1:$AK$189,MATCH(A65&amp;"调整额",'用友-利润'!$A$2:$A$189,0)+1,MATCH($P$39,'用友-利润'!$B$1:$AK$1,0)+1)</f>
        <v>0</v>
      </c>
      <c r="Q65" s="202">
        <f>INDEX('用友-利润'!$A$1:$AK$189,MATCH(A65&amp;"调整额",'用友-利润'!$A$2:$A$189,0)+1,MATCH($Q$39,'用友-利润'!$B$1:$AK$1,0)+1)</f>
        <v>0</v>
      </c>
      <c r="R65" s="203">
        <f t="shared" si="10"/>
        <v>0</v>
      </c>
      <c r="S65" s="202">
        <f>INDEX('用友-利润'!$A$1:$AK$189,MATCH(A65&amp;"调整额",'用友-利润'!$A$2:$A$189,0)+1,MATCH($S$39,'用友-利润'!$B$1:$AK$1,0)+1)</f>
        <v>0</v>
      </c>
      <c r="T65" s="202">
        <f>INDEX('用友-利润'!$A$1:$AK$189,MATCH(A65&amp;"调整额",'用友-利润'!$A$2:$A$189,0)+1,MATCH($T$39,'用友-利润'!$B$1:$AK$1,0)+1)</f>
        <v>0</v>
      </c>
      <c r="U65" s="202">
        <f>INDEX('用友-利润'!$A$1:$AK$189,MATCH(A65&amp;"调整额",'用友-利润'!$A$2:$A$189,0)+1,MATCH($U$39,'用友-利润'!$B$1:$AK$1,0)+1)</f>
        <v>0</v>
      </c>
      <c r="V65" s="202">
        <f>INDEX('用友-利润'!$A$1:$AK$189,MATCH(A65&amp;"调整额",'用友-利润'!$A$2:$A$189,0)+1,MATCH($V$39,'用友-利润'!$B$1:$AK$1,0)+1)</f>
        <v>0</v>
      </c>
      <c r="W65" s="202"/>
      <c r="X65" s="202">
        <f>INDEX('用友-利润'!$A$1:$AK$189,MATCH(A65&amp;"调整额",'用友-利润'!$A$2:$A$189,0)+1,MATCH($X$39,'用友-利润'!$B$1:$AK$1,0)+1)</f>
        <v>0</v>
      </c>
    </row>
    <row r="66" s="185" customFormat="1" ht="15.75" customHeight="1" spans="1:24">
      <c r="A66" s="206" t="s">
        <v>84</v>
      </c>
      <c r="B66" s="196">
        <f t="shared" si="11"/>
        <v>0.000975020229816437</v>
      </c>
      <c r="C66" s="196">
        <f>C63+C64-C65</f>
        <v>26368314.414099</v>
      </c>
      <c r="D66" s="196">
        <f t="shared" ref="D66:X66" si="17">D63+D64-D65</f>
        <v>8176830.82875</v>
      </c>
      <c r="E66" s="196">
        <f t="shared" si="17"/>
        <v>-4040</v>
      </c>
      <c r="F66" s="196">
        <f t="shared" si="17"/>
        <v>6829710.25828</v>
      </c>
      <c r="G66" s="196">
        <f t="shared" si="17"/>
        <v>-9582327.657858</v>
      </c>
      <c r="H66" s="196">
        <f t="shared" si="17"/>
        <v>-864957.569018</v>
      </c>
      <c r="I66" s="196">
        <f t="shared" si="17"/>
        <v>-7091361.418289</v>
      </c>
      <c r="J66" s="196">
        <f t="shared" si="17"/>
        <v>-1626008.670551</v>
      </c>
      <c r="K66" s="196">
        <f t="shared" si="17"/>
        <v>-8136277.27150932</v>
      </c>
      <c r="L66" s="196">
        <f t="shared" si="17"/>
        <v>-8694575.33762932</v>
      </c>
      <c r="M66" s="196">
        <f t="shared" si="17"/>
        <v>558298.06612</v>
      </c>
      <c r="N66" s="196">
        <f t="shared" si="17"/>
        <v>-27019349.1740277</v>
      </c>
      <c r="O66" s="196">
        <f t="shared" si="17"/>
        <v>-12423560.400447</v>
      </c>
      <c r="P66" s="196">
        <f t="shared" si="17"/>
        <v>-14595788.7735807</v>
      </c>
      <c r="Q66" s="196">
        <f t="shared" si="17"/>
        <v>0</v>
      </c>
      <c r="R66" s="196">
        <f t="shared" si="17"/>
        <v>3367138.603241</v>
      </c>
      <c r="S66" s="196">
        <f t="shared" si="17"/>
        <v>3093708.7244</v>
      </c>
      <c r="T66" s="196">
        <f t="shared" si="17"/>
        <v>22337.7711</v>
      </c>
      <c r="U66" s="196">
        <f t="shared" si="17"/>
        <v>-131031.039409</v>
      </c>
      <c r="V66" s="196">
        <f t="shared" si="17"/>
        <v>385253.14715</v>
      </c>
      <c r="W66" s="196">
        <f t="shared" si="17"/>
        <v>0</v>
      </c>
      <c r="X66" s="196">
        <f t="shared" si="17"/>
        <v>-3130</v>
      </c>
    </row>
    <row r="67" s="184" customFormat="1" ht="15.75" customHeight="1" spans="1:24">
      <c r="A67" s="195" t="s">
        <v>85</v>
      </c>
      <c r="B67" s="196">
        <f t="shared" si="11"/>
        <v>0</v>
      </c>
      <c r="C67" s="202"/>
      <c r="D67" s="202">
        <f>INDEX('用友-利润'!$A$1:$AK$189,MATCH(A67&amp;"调整额",'用友-利润'!$A$2:$A$189,0)+1,MATCH('分部表-利润'!$I$1,'用友-利润'!$B$1:$AK$1,0)+1)+INDEX('用友-利润'!$A$1:$AK$189,MATCH(A67&amp;"调整额",'用友-利润'!$A$2:$A$189,0)+1,MATCH('分部表-利润'!$J$1,'用友-利润'!$B$1:$AK$1,0)+1)+INDEX('用友-利润'!$A$1:$AK$189,MATCH(A67&amp;"调整额",'用友-利润'!$A$2:$A$189,0)+1,MATCH('分部表-利润'!$K$1,'用友-利润'!$B$1:$AK$1,0)+1)+INDEX('用友-利润'!$A$1:$AK$189,MATCH(A67&amp;"调整额",'用友-利润'!$A$2:$A$189,0)+1,MATCH('分部表-利润'!$M$1,'用友-利润'!$B$1:$AK$1,0)+1)</f>
        <v>0</v>
      </c>
      <c r="E67" s="202">
        <f>INDEX('用友-利润'!$A$1:$AK$189,MATCH(A67&amp;"调整额",'用友-利润'!$A$2:$A$189,0)+1,MATCH($E$39,'用友-利润'!$B$1:$AK$1,0)+1)</f>
        <v>0</v>
      </c>
      <c r="F67" s="202">
        <f>INDEX('用友-利润'!$A$1:$AK$189,MATCH(A67&amp;"调整额",'用友-利润'!$A$2:$A$189,0)+1,MATCH($F$39,'用友-利润'!$B$1:$AK$1,0)+1)</f>
        <v>0</v>
      </c>
      <c r="G67" s="203">
        <f t="shared" si="12"/>
        <v>0</v>
      </c>
      <c r="H67" s="202">
        <f>INDEX('用友-利润'!$A$1:$AK$189,MATCH(A67&amp;"调整额",'用友-利润'!$A$2:$A$189,0)+1,MATCH($H$39,'用友-利润'!$B$1:$AK$1,0)+1)</f>
        <v>0</v>
      </c>
      <c r="I67" s="202">
        <f>INDEX('用友-利润'!$A$1:$AK$189,MATCH(A67&amp;"调整额",'用友-利润'!$A$2:$A$189,0)+1,MATCH($I$39,'用友-利润'!$B$1:$AK$1,0)+1)</f>
        <v>0</v>
      </c>
      <c r="J67" s="202">
        <f>INDEX('用友-利润'!$A$1:$AK$189,MATCH(A67&amp;"调整额",'用友-利润'!$A$2:$A$189,0)+1,MATCH($J$39,'用友-利润'!$B$1:$AK$1,0)+1)</f>
        <v>0</v>
      </c>
      <c r="K67" s="203">
        <f t="shared" si="13"/>
        <v>0</v>
      </c>
      <c r="L67" s="202">
        <f>INDEX('用友-利润'!$A$1:$AK$189,MATCH(A67&amp;"调整额",'用友-利润'!$A$2:$A$189,0)+1,MATCH($L$39,'用友-利润'!$B$1:$AK$1,0)+1)</f>
        <v>0</v>
      </c>
      <c r="M67" s="202">
        <f>INDEX('用友-利润'!$A$1:$AK$189,MATCH(A67&amp;"调整额",'用友-利润'!$A$2:$A$189,0)+1,MATCH($M$39,'用友-利润'!$B$1:$AK$1,0)+1)</f>
        <v>0</v>
      </c>
      <c r="N67" s="203">
        <f t="shared" si="14"/>
        <v>0</v>
      </c>
      <c r="O67" s="202">
        <f>INDEX('用友-利润'!$A$1:$AK$189,MATCH(A67&amp;"调整额",'用友-利润'!$A$2:$A$189,0)+1,MATCH($O$39,'用友-利润'!$B$1:$AK$1,0)+1)</f>
        <v>0</v>
      </c>
      <c r="P67" s="202">
        <f>INDEX('用友-利润'!$A$1:$AK$189,MATCH(A67&amp;"调整额",'用友-利润'!$A$2:$A$189,0)+1,MATCH($P$39,'用友-利润'!$B$1:$AK$1,0)+1)</f>
        <v>0</v>
      </c>
      <c r="Q67" s="202">
        <f>INDEX('用友-利润'!$A$1:$AK$189,MATCH(A67&amp;"调整额",'用友-利润'!$A$2:$A$189,0)+1,MATCH($Q$39,'用友-利润'!$B$1:$AK$1,0)+1)</f>
        <v>0</v>
      </c>
      <c r="R67" s="203">
        <f t="shared" si="10"/>
        <v>0</v>
      </c>
      <c r="S67" s="202">
        <f>INDEX('用友-利润'!$A$1:$AK$189,MATCH(A67&amp;"调整额",'用友-利润'!$A$2:$A$189,0)+1,MATCH($S$39,'用友-利润'!$B$1:$AK$1,0)+1)</f>
        <v>0</v>
      </c>
      <c r="T67" s="202">
        <f>INDEX('用友-利润'!$A$1:$AK$189,MATCH(A67&amp;"调整额",'用友-利润'!$A$2:$A$189,0)+1,MATCH($T$39,'用友-利润'!$B$1:$AK$1,0)+1)</f>
        <v>0</v>
      </c>
      <c r="U67" s="202">
        <f>INDEX('用友-利润'!$A$1:$AK$189,MATCH(A67&amp;"调整额",'用友-利润'!$A$2:$A$189,0)+1,MATCH($U$39,'用友-利润'!$B$1:$AK$1,0)+1)</f>
        <v>0</v>
      </c>
      <c r="V67" s="202">
        <f>INDEX('用友-利润'!$A$1:$AK$189,MATCH(A67&amp;"调整额",'用友-利润'!$A$2:$A$189,0)+1,MATCH($V$39,'用友-利润'!$B$1:$AK$1,0)+1)</f>
        <v>0</v>
      </c>
      <c r="W67" s="202"/>
      <c r="X67" s="202">
        <f>INDEX('用友-利润'!$A$1:$AK$189,MATCH(A67&amp;"调整额",'用友-利润'!$A$2:$A$189,0)+1,MATCH($X$39,'用友-利润'!$B$1:$AK$1,0)+1)</f>
        <v>0</v>
      </c>
    </row>
    <row r="68" s="186" customFormat="1" ht="15.75" customHeight="1" spans="1:24">
      <c r="A68" s="206" t="s">
        <v>86</v>
      </c>
      <c r="B68" s="207">
        <f>B66-B67</f>
        <v>0.000975020229816437</v>
      </c>
      <c r="C68" s="207">
        <f>C66-C67</f>
        <v>26368314.414099</v>
      </c>
      <c r="D68" s="207">
        <f t="shared" ref="D68:X68" si="18">D66-D67</f>
        <v>8176830.82875</v>
      </c>
      <c r="E68" s="207">
        <f t="shared" si="18"/>
        <v>-4040</v>
      </c>
      <c r="F68" s="207">
        <f t="shared" si="18"/>
        <v>6829710.25828</v>
      </c>
      <c r="G68" s="207">
        <f t="shared" si="18"/>
        <v>-9582327.657858</v>
      </c>
      <c r="H68" s="207">
        <f t="shared" si="18"/>
        <v>-864957.569018</v>
      </c>
      <c r="I68" s="207">
        <f t="shared" si="18"/>
        <v>-7091361.418289</v>
      </c>
      <c r="J68" s="207">
        <f t="shared" si="18"/>
        <v>-1626008.670551</v>
      </c>
      <c r="K68" s="207">
        <f t="shared" si="18"/>
        <v>-8136277.27150932</v>
      </c>
      <c r="L68" s="207">
        <f t="shared" si="18"/>
        <v>-8694575.33762932</v>
      </c>
      <c r="M68" s="207">
        <f t="shared" si="18"/>
        <v>558298.06612</v>
      </c>
      <c r="N68" s="207">
        <f t="shared" si="18"/>
        <v>-27019349.1740277</v>
      </c>
      <c r="O68" s="207">
        <f t="shared" si="18"/>
        <v>-12423560.400447</v>
      </c>
      <c r="P68" s="207">
        <f t="shared" si="18"/>
        <v>-14595788.7735807</v>
      </c>
      <c r="Q68" s="207">
        <f t="shared" si="18"/>
        <v>0</v>
      </c>
      <c r="R68" s="207">
        <f t="shared" si="18"/>
        <v>3367138.603241</v>
      </c>
      <c r="S68" s="207">
        <f t="shared" si="18"/>
        <v>3093708.7244</v>
      </c>
      <c r="T68" s="207">
        <f t="shared" si="18"/>
        <v>22337.7711</v>
      </c>
      <c r="U68" s="207">
        <f t="shared" si="18"/>
        <v>-131031.039409</v>
      </c>
      <c r="V68" s="207">
        <f t="shared" si="18"/>
        <v>385253.14715</v>
      </c>
      <c r="W68" s="207">
        <f t="shared" si="18"/>
        <v>0</v>
      </c>
      <c r="X68" s="207">
        <f t="shared" si="18"/>
        <v>-3130</v>
      </c>
    </row>
    <row r="69" s="185" customFormat="1" ht="15.75" customHeight="1" spans="1:24">
      <c r="A69" s="208" t="s">
        <v>87</v>
      </c>
      <c r="B69" s="196">
        <f>SUM(C69:F69)+G69+K69+N69+R69</f>
        <v>-1.11758708953857e-8</v>
      </c>
      <c r="C69" s="196">
        <f>B33</f>
        <v>-18083072.01</v>
      </c>
      <c r="D69" s="196">
        <f>INDEX('用友-利润'!$A$1:$AK$189,MATCH(A69&amp;"调整额",'用友-利润'!$A$2:$A$189,0)+1,MATCH('分部表-利润'!$I$1,'用友-利润'!$B$1:$AK$1,0)+1)+INDEX('用友-利润'!$A$1:$AK$189,MATCH(A69&amp;"调整额",'用友-利润'!$A$2:$A$189,0)+1,MATCH('分部表-利润'!$J$1,'用友-利润'!$B$1:$AK$1,0)+1)+INDEX('用友-利润'!$A$1:$AK$189,MATCH(A69&amp;"调整额",'用友-利润'!$A$2:$A$189,0)+1,MATCH('分部表-利润'!$K$1,'用友-利润'!$B$1:$AK$1,0)+1)+INDEX('用友-利润'!$A$1:$AK$189,MATCH(A69&amp;"调整额",'用友-利润'!$A$2:$A$189,0)+1,MATCH('分部表-利润'!$M$1,'用友-利润'!$B$1:$AK$1,0)+1)-D33/0.75</f>
        <v>0</v>
      </c>
      <c r="E69" s="196">
        <f>INDEX('用友-利润'!$A$1:$AK$189,MATCH(A69&amp;"调整额",'用友-利润'!$A$2:$A$189,0)+1,MATCH($E$39,'用友-利润'!$B$1:$AK$1,0)+1)</f>
        <v>0</v>
      </c>
      <c r="F69" s="196"/>
      <c r="G69" s="203">
        <f t="shared" si="12"/>
        <v>0</v>
      </c>
      <c r="H69" s="196"/>
      <c r="I69" s="196"/>
      <c r="J69" s="196"/>
      <c r="K69" s="203">
        <f t="shared" si="13"/>
        <v>1422104.37999999</v>
      </c>
      <c r="L69" s="196">
        <f>-L33</f>
        <v>1422104.37999999</v>
      </c>
      <c r="M69" s="196">
        <f>INDEX('用友-利润'!$A$1:$AK$189,MATCH(A69&amp;"调整额",'用友-利润'!$A$2:$A$189,0)+1,MATCH($M$39,'用友-利润'!$B$1:$AK$1,0)+1)</f>
        <v>0</v>
      </c>
      <c r="N69" s="203">
        <f t="shared" si="14"/>
        <v>16660967.63</v>
      </c>
      <c r="O69" s="196"/>
      <c r="P69" s="196">
        <f>-P33</f>
        <v>16660967.63</v>
      </c>
      <c r="Q69" s="196">
        <f>INDEX('用友-利润'!$A$1:$AK$189,MATCH(A69&amp;"调整额",'用友-利润'!$A$2:$A$189,0)+1,MATCH($Q$39,'用友-利润'!$B$1:$AK$1,0)+1)</f>
        <v>0</v>
      </c>
      <c r="R69" s="203">
        <f t="shared" si="10"/>
        <v>0</v>
      </c>
      <c r="S69" s="196">
        <f>INDEX('用友-利润'!$A$1:$AK$189,MATCH(A69&amp;"调整额",'用友-利润'!$A$2:$A$189,0)+1,MATCH($S$39,'用友-利润'!$B$1:$AK$1,0)+1)</f>
        <v>0</v>
      </c>
      <c r="T69" s="196">
        <f>INDEX('用友-利润'!$A$1:$AK$189,MATCH(A69&amp;"调整额",'用友-利润'!$A$2:$A$189,0)+1,MATCH($T$39,'用友-利润'!$B$1:$AK$1,0)+1)</f>
        <v>0</v>
      </c>
      <c r="U69" s="196">
        <f>INDEX('用友-利润'!$A$1:$AK$189,MATCH(A69&amp;"调整额",'用友-利润'!$A$2:$A$189,0)+1,MATCH($U$39,'用友-利润'!$B$1:$AK$1,0)+1)</f>
        <v>0</v>
      </c>
      <c r="V69" s="196">
        <f>INDEX('用友-利润'!$A$1:$AK$189,MATCH(A69&amp;"调整额",'用友-利润'!$A$2:$A$189,0)+1,MATCH($V$39,'用友-利润'!$B$1:$AK$1,0)+1)</f>
        <v>0</v>
      </c>
      <c r="W69" s="196"/>
      <c r="X69" s="196">
        <f>INDEX('用友-利润'!$A$1:$AK$189,MATCH(A69&amp;"调整额",'用友-利润'!$A$2:$A$189,0)+1,MATCH($X$39,'用友-利润'!$B$1:$AK$1,0)+1)</f>
        <v>0</v>
      </c>
    </row>
    <row r="70" s="185" customFormat="1" ht="15.75" customHeight="1" spans="1:24">
      <c r="A70" s="208" t="s">
        <v>88</v>
      </c>
      <c r="B70" s="196">
        <f>B68+B69</f>
        <v>0.000975009053945541</v>
      </c>
      <c r="C70" s="196">
        <f>C68+C69</f>
        <v>8285242.404099</v>
      </c>
      <c r="D70" s="196">
        <f t="shared" ref="D70:X70" si="19">D68+D69</f>
        <v>8176830.82875</v>
      </c>
      <c r="E70" s="196">
        <f t="shared" si="19"/>
        <v>-4040</v>
      </c>
      <c r="F70" s="196">
        <f t="shared" si="19"/>
        <v>6829710.25828</v>
      </c>
      <c r="G70" s="196">
        <f t="shared" si="19"/>
        <v>-9582327.657858</v>
      </c>
      <c r="H70" s="196">
        <f t="shared" si="19"/>
        <v>-864957.569018</v>
      </c>
      <c r="I70" s="196">
        <f t="shared" si="19"/>
        <v>-7091361.418289</v>
      </c>
      <c r="J70" s="196">
        <f t="shared" si="19"/>
        <v>-1626008.670551</v>
      </c>
      <c r="K70" s="196">
        <f t="shared" si="19"/>
        <v>-6714172.89150933</v>
      </c>
      <c r="L70" s="196">
        <f t="shared" si="19"/>
        <v>-7272470.95762933</v>
      </c>
      <c r="M70" s="196">
        <f t="shared" si="19"/>
        <v>558298.06612</v>
      </c>
      <c r="N70" s="196">
        <f t="shared" si="19"/>
        <v>-10358381.5440277</v>
      </c>
      <c r="O70" s="196">
        <f t="shared" si="19"/>
        <v>-12423560.400447</v>
      </c>
      <c r="P70" s="196">
        <f t="shared" si="19"/>
        <v>2065178.85641933</v>
      </c>
      <c r="Q70" s="196">
        <f t="shared" si="19"/>
        <v>0</v>
      </c>
      <c r="R70" s="196">
        <f t="shared" si="19"/>
        <v>3367138.603241</v>
      </c>
      <c r="S70" s="196">
        <f t="shared" si="19"/>
        <v>3093708.7244</v>
      </c>
      <c r="T70" s="196">
        <f t="shared" si="19"/>
        <v>22337.7711</v>
      </c>
      <c r="U70" s="196">
        <f t="shared" si="19"/>
        <v>-131031.039409</v>
      </c>
      <c r="V70" s="196">
        <f t="shared" si="19"/>
        <v>385253.14715</v>
      </c>
      <c r="W70" s="196">
        <f t="shared" si="19"/>
        <v>0</v>
      </c>
      <c r="X70" s="196">
        <f t="shared" si="19"/>
        <v>-3130</v>
      </c>
    </row>
    <row r="71" s="182" customFormat="1" ht="15.75" customHeight="1" spans="1:12">
      <c r="A71" s="183"/>
      <c r="C71" s="193">
        <f>B59/0.015</f>
        <v>-0.065000025400271</v>
      </c>
      <c r="D71" s="193"/>
      <c r="E71" s="193"/>
      <c r="F71" s="96"/>
      <c r="H71" s="209"/>
      <c r="L71" s="182">
        <f>L87-[2]累计利润调整表!$B$89</f>
        <v>1.02445483207703e-8</v>
      </c>
    </row>
    <row r="72" s="182" customFormat="1" ht="15.75" customHeight="1" spans="1:16">
      <c r="A72" s="194" t="s">
        <v>89</v>
      </c>
      <c r="B72" s="193"/>
      <c r="C72" s="193"/>
      <c r="E72" s="193"/>
      <c r="H72" s="210"/>
      <c r="I72" s="210"/>
      <c r="J72" s="220"/>
      <c r="L72" s="193"/>
      <c r="M72" s="193">
        <f>L72/2</f>
        <v>0</v>
      </c>
      <c r="O72" s="193">
        <f>O74-[2]累计利润调整表!$D$76</f>
        <v>0</v>
      </c>
      <c r="P72" s="193">
        <f>P74-[2]累计利润调整表!$E$76</f>
        <v>-0.00333329848945141</v>
      </c>
    </row>
    <row r="73" s="182" customFormat="1" ht="15.75" customHeight="1" spans="1:24">
      <c r="A73" s="170" t="s">
        <v>1</v>
      </c>
      <c r="B73" s="199" t="s">
        <v>2</v>
      </c>
      <c r="C73" s="199" t="s">
        <v>3</v>
      </c>
      <c r="D73" s="199" t="s">
        <v>4</v>
      </c>
      <c r="E73" s="199" t="s">
        <v>5</v>
      </c>
      <c r="F73" s="199" t="s">
        <v>6</v>
      </c>
      <c r="G73" s="199" t="s">
        <v>7</v>
      </c>
      <c r="H73" s="199" t="s">
        <v>8</v>
      </c>
      <c r="I73" s="199" t="s">
        <v>9</v>
      </c>
      <c r="J73" s="199" t="s">
        <v>10</v>
      </c>
      <c r="K73" s="199" t="s">
        <v>11</v>
      </c>
      <c r="L73" s="199" t="s">
        <v>12</v>
      </c>
      <c r="M73" s="199" t="s">
        <v>58</v>
      </c>
      <c r="N73" s="199" t="s">
        <v>14</v>
      </c>
      <c r="O73" s="199" t="s">
        <v>15</v>
      </c>
      <c r="P73" s="199" t="s">
        <v>16</v>
      </c>
      <c r="Q73" s="199" t="s">
        <v>17</v>
      </c>
      <c r="R73" s="199" t="s">
        <v>18</v>
      </c>
      <c r="S73" s="199" t="s">
        <v>19</v>
      </c>
      <c r="T73" s="199" t="s">
        <v>20</v>
      </c>
      <c r="U73" s="199" t="s">
        <v>21</v>
      </c>
      <c r="V73" s="199" t="s">
        <v>22</v>
      </c>
      <c r="W73" s="199" t="s">
        <v>23</v>
      </c>
      <c r="X73" s="199" t="s">
        <v>24</v>
      </c>
    </row>
    <row r="74" s="187" customFormat="1" ht="15.75" customHeight="1" spans="1:24">
      <c r="A74" s="208" t="s">
        <v>25</v>
      </c>
      <c r="B74" s="203">
        <f t="shared" ref="B74:X74" si="20">ROUND(B4+B40,2)</f>
        <v>1212207450.48</v>
      </c>
      <c r="C74" s="203">
        <f t="shared" si="20"/>
        <v>17997435.47</v>
      </c>
      <c r="D74" s="203">
        <f t="shared" si="20"/>
        <v>-184801292.11</v>
      </c>
      <c r="E74" s="203">
        <f t="shared" si="20"/>
        <v>1839.62</v>
      </c>
      <c r="F74" s="203">
        <f t="shared" si="20"/>
        <v>834688335.94</v>
      </c>
      <c r="G74" s="203">
        <f>H74+I74+J74</f>
        <v>112784866.72</v>
      </c>
      <c r="H74" s="203">
        <f t="shared" si="20"/>
        <v>60396035.88</v>
      </c>
      <c r="I74" s="203">
        <f t="shared" si="20"/>
        <v>44838107.07</v>
      </c>
      <c r="J74" s="203">
        <f t="shared" si="20"/>
        <v>7550723.77</v>
      </c>
      <c r="K74" s="203">
        <f>L74+M74</f>
        <v>160215162.75</v>
      </c>
      <c r="L74" s="203">
        <f t="shared" si="20"/>
        <v>157040207.15</v>
      </c>
      <c r="M74" s="203">
        <f t="shared" si="20"/>
        <v>3174955.6</v>
      </c>
      <c r="N74" s="203">
        <f>P74+O74</f>
        <v>42120484.35</v>
      </c>
      <c r="O74" s="203">
        <f t="shared" si="20"/>
        <v>38947590.6</v>
      </c>
      <c r="P74" s="203">
        <f t="shared" si="20"/>
        <v>3172893.75</v>
      </c>
      <c r="Q74" s="203">
        <f t="shared" si="20"/>
        <v>4904.12</v>
      </c>
      <c r="R74" s="203">
        <f>S74+T74+U74+V74+W74+X74</f>
        <v>229200617.74</v>
      </c>
      <c r="S74" s="203">
        <f t="shared" si="20"/>
        <v>175086543.09</v>
      </c>
      <c r="T74" s="203">
        <f t="shared" si="20"/>
        <v>10576242.87</v>
      </c>
      <c r="U74" s="203">
        <f t="shared" si="20"/>
        <v>6596037.69</v>
      </c>
      <c r="V74" s="203">
        <f t="shared" si="20"/>
        <v>36765979.65</v>
      </c>
      <c r="W74" s="203">
        <f t="shared" si="20"/>
        <v>0</v>
      </c>
      <c r="X74" s="203">
        <f t="shared" si="20"/>
        <v>175814.44</v>
      </c>
    </row>
    <row r="75" s="182" customFormat="1" ht="15.75" customHeight="1" spans="1:24">
      <c r="A75" s="195" t="s">
        <v>26</v>
      </c>
      <c r="B75" s="203">
        <f t="shared" ref="B75:X75" si="21">ROUND(B5+B41,2)</f>
        <v>209805751.46</v>
      </c>
      <c r="C75" s="197">
        <f t="shared" si="21"/>
        <v>-9190038.04</v>
      </c>
      <c r="D75" s="197">
        <f t="shared" si="21"/>
        <v>-193711092.88</v>
      </c>
      <c r="E75" s="197">
        <f t="shared" si="21"/>
        <v>0</v>
      </c>
      <c r="F75" s="197">
        <f t="shared" si="21"/>
        <v>421205569.9</v>
      </c>
      <c r="G75" s="211">
        <f t="shared" ref="G75:G105" si="22">H75+I75+J75</f>
        <v>225623.42</v>
      </c>
      <c r="H75" s="197">
        <f t="shared" si="21"/>
        <v>326.61</v>
      </c>
      <c r="I75" s="197">
        <f t="shared" si="21"/>
        <v>0</v>
      </c>
      <c r="J75" s="197">
        <f t="shared" si="21"/>
        <v>225296.81</v>
      </c>
      <c r="K75" s="211">
        <f t="shared" ref="K75:K105" si="23">L75+M75</f>
        <v>-21316062.48</v>
      </c>
      <c r="L75" s="197">
        <f t="shared" si="21"/>
        <v>-21316062.48</v>
      </c>
      <c r="M75" s="197">
        <f t="shared" si="21"/>
        <v>0</v>
      </c>
      <c r="N75" s="211">
        <f t="shared" ref="N75:N105" si="24">P75+O75</f>
        <v>9029835.77</v>
      </c>
      <c r="O75" s="197">
        <f t="shared" si="21"/>
        <v>9029835.77</v>
      </c>
      <c r="P75" s="197">
        <f t="shared" si="21"/>
        <v>0</v>
      </c>
      <c r="Q75" s="197">
        <f t="shared" si="21"/>
        <v>6343.39</v>
      </c>
      <c r="R75" s="211">
        <f t="shared" ref="R75:R105" si="25">S75+T75+U75+V75+W75+X75</f>
        <v>3561915.77</v>
      </c>
      <c r="S75" s="197">
        <f t="shared" si="21"/>
        <v>3130465.21</v>
      </c>
      <c r="T75" s="197">
        <f t="shared" si="21"/>
        <v>43166.52</v>
      </c>
      <c r="U75" s="197">
        <f t="shared" si="21"/>
        <v>0</v>
      </c>
      <c r="V75" s="197">
        <f t="shared" si="21"/>
        <v>388164.38</v>
      </c>
      <c r="W75" s="197">
        <f t="shared" si="21"/>
        <v>0</v>
      </c>
      <c r="X75" s="197">
        <f t="shared" si="21"/>
        <v>119.66</v>
      </c>
    </row>
    <row r="76" s="182" customFormat="1" ht="15.75" customHeight="1" spans="1:24">
      <c r="A76" s="195" t="s">
        <v>27</v>
      </c>
      <c r="B76" s="203">
        <f t="shared" ref="B76:X76" si="26">ROUND(B6+B42,2)</f>
        <v>564986768.41</v>
      </c>
      <c r="C76" s="197">
        <f t="shared" si="26"/>
        <v>-2378748.54</v>
      </c>
      <c r="D76" s="197">
        <f t="shared" si="26"/>
        <v>19780178.04</v>
      </c>
      <c r="E76" s="197">
        <f t="shared" si="26"/>
        <v>0</v>
      </c>
      <c r="F76" s="197">
        <f t="shared" si="26"/>
        <v>442756369.56</v>
      </c>
      <c r="G76" s="211">
        <f t="shared" si="22"/>
        <v>249440.32</v>
      </c>
      <c r="H76" s="197">
        <f t="shared" si="26"/>
        <v>326.61</v>
      </c>
      <c r="I76" s="197">
        <f t="shared" si="26"/>
        <v>0</v>
      </c>
      <c r="J76" s="197">
        <f t="shared" si="26"/>
        <v>249113.71</v>
      </c>
      <c r="K76" s="211">
        <f t="shared" si="23"/>
        <v>91987777.49</v>
      </c>
      <c r="L76" s="197">
        <f t="shared" si="26"/>
        <v>91987777.49</v>
      </c>
      <c r="M76" s="197">
        <f t="shared" si="26"/>
        <v>0</v>
      </c>
      <c r="N76" s="211">
        <f t="shared" si="24"/>
        <v>9029835.77</v>
      </c>
      <c r="O76" s="197">
        <f t="shared" si="26"/>
        <v>9029835.77</v>
      </c>
      <c r="P76" s="197">
        <f t="shared" si="26"/>
        <v>0</v>
      </c>
      <c r="Q76" s="197">
        <f t="shared" si="26"/>
        <v>6343.39</v>
      </c>
      <c r="R76" s="211">
        <f t="shared" si="25"/>
        <v>3561915.77</v>
      </c>
      <c r="S76" s="197">
        <f t="shared" si="26"/>
        <v>3130465.21</v>
      </c>
      <c r="T76" s="197">
        <f t="shared" si="26"/>
        <v>43166.52</v>
      </c>
      <c r="U76" s="197">
        <f t="shared" si="26"/>
        <v>0</v>
      </c>
      <c r="V76" s="197">
        <f t="shared" si="26"/>
        <v>388164.38</v>
      </c>
      <c r="W76" s="197">
        <f t="shared" si="26"/>
        <v>0</v>
      </c>
      <c r="X76" s="197">
        <f t="shared" si="26"/>
        <v>119.66</v>
      </c>
    </row>
    <row r="77" s="182" customFormat="1" ht="15.75" customHeight="1" spans="1:24">
      <c r="A77" s="195" t="s">
        <v>28</v>
      </c>
      <c r="B77" s="203">
        <f t="shared" ref="B77:X77" si="27">ROUND(B7+B43,2)</f>
        <v>355181016.95</v>
      </c>
      <c r="C77" s="197">
        <f t="shared" si="27"/>
        <v>6811289.5</v>
      </c>
      <c r="D77" s="197">
        <f t="shared" si="27"/>
        <v>213491270.92</v>
      </c>
      <c r="E77" s="197">
        <f t="shared" si="27"/>
        <v>0</v>
      </c>
      <c r="F77" s="197">
        <f t="shared" si="27"/>
        <v>21550799.66</v>
      </c>
      <c r="G77" s="211">
        <f t="shared" si="22"/>
        <v>23816.9</v>
      </c>
      <c r="H77" s="197">
        <f t="shared" si="27"/>
        <v>0</v>
      </c>
      <c r="I77" s="197">
        <f t="shared" si="27"/>
        <v>0</v>
      </c>
      <c r="J77" s="197">
        <f t="shared" si="27"/>
        <v>23816.9</v>
      </c>
      <c r="K77" s="211">
        <f t="shared" si="23"/>
        <v>113303839.97</v>
      </c>
      <c r="L77" s="197">
        <f t="shared" si="27"/>
        <v>113303839.97</v>
      </c>
      <c r="M77" s="197">
        <f t="shared" si="27"/>
        <v>0</v>
      </c>
      <c r="N77" s="211">
        <f t="shared" si="24"/>
        <v>0</v>
      </c>
      <c r="O77" s="197">
        <f t="shared" si="27"/>
        <v>0</v>
      </c>
      <c r="P77" s="197">
        <f t="shared" si="27"/>
        <v>0</v>
      </c>
      <c r="Q77" s="197">
        <f t="shared" si="27"/>
        <v>0</v>
      </c>
      <c r="R77" s="211">
        <f t="shared" si="25"/>
        <v>0</v>
      </c>
      <c r="S77" s="197">
        <f t="shared" si="27"/>
        <v>0</v>
      </c>
      <c r="T77" s="197">
        <f t="shared" si="27"/>
        <v>0</v>
      </c>
      <c r="U77" s="197">
        <f t="shared" si="27"/>
        <v>0</v>
      </c>
      <c r="V77" s="197">
        <f t="shared" si="27"/>
        <v>0</v>
      </c>
      <c r="W77" s="197">
        <f t="shared" si="27"/>
        <v>0</v>
      </c>
      <c r="X77" s="197">
        <f t="shared" si="27"/>
        <v>0</v>
      </c>
    </row>
    <row r="78" s="182" customFormat="1" ht="15.75" customHeight="1" spans="1:24">
      <c r="A78" s="195" t="s">
        <v>29</v>
      </c>
      <c r="B78" s="203">
        <f t="shared" ref="B78:X78" si="28">ROUND(B8+B44,2)</f>
        <v>685417842.35</v>
      </c>
      <c r="C78" s="197">
        <f t="shared" si="28"/>
        <v>117924.53</v>
      </c>
      <c r="D78" s="197">
        <f t="shared" si="28"/>
        <v>-398401.84</v>
      </c>
      <c r="E78" s="197">
        <f t="shared" si="28"/>
        <v>1839.62</v>
      </c>
      <c r="F78" s="197">
        <f t="shared" si="28"/>
        <v>392253731.49</v>
      </c>
      <c r="G78" s="211">
        <f t="shared" si="22"/>
        <v>65542080.41</v>
      </c>
      <c r="H78" s="197">
        <f t="shared" si="28"/>
        <v>14286675.98</v>
      </c>
      <c r="I78" s="197">
        <f t="shared" si="28"/>
        <v>44838107.07</v>
      </c>
      <c r="J78" s="197">
        <f t="shared" si="28"/>
        <v>6417297.36</v>
      </c>
      <c r="K78" s="211">
        <f t="shared" si="23"/>
        <v>4388818.59</v>
      </c>
      <c r="L78" s="197">
        <f t="shared" si="28"/>
        <v>490474.83</v>
      </c>
      <c r="M78" s="197">
        <f t="shared" si="28"/>
        <v>3898343.76</v>
      </c>
      <c r="N78" s="211">
        <f t="shared" si="24"/>
        <v>-934254.18</v>
      </c>
      <c r="O78" s="197">
        <f t="shared" si="28"/>
        <v>-934254.18</v>
      </c>
      <c r="P78" s="197">
        <f t="shared" si="28"/>
        <v>0</v>
      </c>
      <c r="Q78" s="197">
        <f t="shared" si="28"/>
        <v>-1680</v>
      </c>
      <c r="R78" s="211">
        <f t="shared" si="25"/>
        <v>224446103.73</v>
      </c>
      <c r="S78" s="197">
        <f t="shared" si="28"/>
        <v>171788021.88</v>
      </c>
      <c r="T78" s="197">
        <f t="shared" si="28"/>
        <v>10179025.29</v>
      </c>
      <c r="U78" s="197">
        <f t="shared" si="28"/>
        <v>6591320.71</v>
      </c>
      <c r="V78" s="197">
        <f t="shared" si="28"/>
        <v>35820754.72</v>
      </c>
      <c r="W78" s="197">
        <f t="shared" si="28"/>
        <v>0</v>
      </c>
      <c r="X78" s="197">
        <f t="shared" si="28"/>
        <v>66981.13</v>
      </c>
    </row>
    <row r="79" s="182" customFormat="1" ht="15.75" customHeight="1" spans="1:24">
      <c r="A79" s="195" t="s">
        <v>30</v>
      </c>
      <c r="B79" s="203">
        <f t="shared" ref="B79:X79" si="29">ROUND(B9+B45,2)</f>
        <v>385641333.74</v>
      </c>
      <c r="C79" s="197">
        <f t="shared" si="29"/>
        <v>0</v>
      </c>
      <c r="D79" s="197">
        <f t="shared" si="29"/>
        <v>6.79</v>
      </c>
      <c r="E79" s="197">
        <f t="shared" si="29"/>
        <v>0</v>
      </c>
      <c r="F79" s="197">
        <f t="shared" si="29"/>
        <v>385994279.42</v>
      </c>
      <c r="G79" s="211">
        <f t="shared" si="22"/>
        <v>581301.71</v>
      </c>
      <c r="H79" s="197">
        <f t="shared" si="29"/>
        <v>377409.57</v>
      </c>
      <c r="I79" s="197">
        <f t="shared" si="29"/>
        <v>0</v>
      </c>
      <c r="J79" s="197">
        <f t="shared" si="29"/>
        <v>203892.14</v>
      </c>
      <c r="K79" s="211">
        <f t="shared" si="23"/>
        <v>0</v>
      </c>
      <c r="L79" s="197">
        <f t="shared" si="29"/>
        <v>0</v>
      </c>
      <c r="M79" s="197">
        <f t="shared" si="29"/>
        <v>0</v>
      </c>
      <c r="N79" s="211">
        <f t="shared" si="24"/>
        <v>-934254.18</v>
      </c>
      <c r="O79" s="197">
        <f t="shared" si="29"/>
        <v>-934254.18</v>
      </c>
      <c r="P79" s="197">
        <f t="shared" si="29"/>
        <v>0</v>
      </c>
      <c r="Q79" s="197">
        <f t="shared" si="29"/>
        <v>0</v>
      </c>
      <c r="R79" s="211">
        <f t="shared" si="25"/>
        <v>0</v>
      </c>
      <c r="S79" s="197">
        <f t="shared" si="29"/>
        <v>0</v>
      </c>
      <c r="T79" s="197">
        <f t="shared" si="29"/>
        <v>0</v>
      </c>
      <c r="U79" s="197">
        <f t="shared" si="29"/>
        <v>0</v>
      </c>
      <c r="V79" s="197">
        <f t="shared" si="29"/>
        <v>0</v>
      </c>
      <c r="W79" s="197">
        <f t="shared" si="29"/>
        <v>0</v>
      </c>
      <c r="X79" s="197">
        <f t="shared" si="29"/>
        <v>0</v>
      </c>
    </row>
    <row r="80" s="182" customFormat="1" ht="15.75" customHeight="1" spans="1:24">
      <c r="A80" s="195" t="s">
        <v>31</v>
      </c>
      <c r="B80" s="203">
        <f t="shared" ref="B80:X80" si="30">ROUND(B10+B46,2)</f>
        <v>224564248.26</v>
      </c>
      <c r="C80" s="197">
        <f t="shared" si="30"/>
        <v>117924.53</v>
      </c>
      <c r="D80" s="197">
        <f t="shared" si="30"/>
        <v>0</v>
      </c>
      <c r="E80" s="197">
        <f t="shared" si="30"/>
        <v>0</v>
      </c>
      <c r="F80" s="197">
        <f t="shared" si="30"/>
        <v>0</v>
      </c>
      <c r="G80" s="211">
        <f t="shared" si="22"/>
        <v>0</v>
      </c>
      <c r="H80" s="197">
        <f t="shared" si="30"/>
        <v>0</v>
      </c>
      <c r="I80" s="197">
        <f t="shared" si="30"/>
        <v>0</v>
      </c>
      <c r="J80" s="197">
        <f t="shared" si="30"/>
        <v>0</v>
      </c>
      <c r="K80" s="211">
        <f t="shared" si="23"/>
        <v>0</v>
      </c>
      <c r="L80" s="197">
        <f t="shared" si="30"/>
        <v>0</v>
      </c>
      <c r="M80" s="197">
        <f t="shared" si="30"/>
        <v>0</v>
      </c>
      <c r="N80" s="211">
        <f t="shared" si="24"/>
        <v>0</v>
      </c>
      <c r="O80" s="197">
        <f t="shared" si="30"/>
        <v>0</v>
      </c>
      <c r="P80" s="197">
        <f t="shared" si="30"/>
        <v>0</v>
      </c>
      <c r="Q80" s="197">
        <f t="shared" si="30"/>
        <v>0</v>
      </c>
      <c r="R80" s="211">
        <f t="shared" si="25"/>
        <v>224446323.73</v>
      </c>
      <c r="S80" s="197">
        <f t="shared" si="30"/>
        <v>171788021.88</v>
      </c>
      <c r="T80" s="197">
        <f t="shared" si="30"/>
        <v>10179245.29</v>
      </c>
      <c r="U80" s="197">
        <f t="shared" si="30"/>
        <v>6591320.71</v>
      </c>
      <c r="V80" s="197">
        <f t="shared" si="30"/>
        <v>35820754.72</v>
      </c>
      <c r="W80" s="197">
        <f t="shared" si="30"/>
        <v>0</v>
      </c>
      <c r="X80" s="197">
        <f t="shared" si="30"/>
        <v>66981.13</v>
      </c>
    </row>
    <row r="81" s="182" customFormat="1" ht="15.75" customHeight="1" spans="1:24">
      <c r="A81" s="195" t="s">
        <v>32</v>
      </c>
      <c r="B81" s="203">
        <f t="shared" ref="B81:X81" si="31">ROUND(B11+B47,2)</f>
        <v>70578334.76</v>
      </c>
      <c r="C81" s="197">
        <f t="shared" si="31"/>
        <v>0</v>
      </c>
      <c r="D81" s="197">
        <f t="shared" si="31"/>
        <v>0</v>
      </c>
      <c r="E81" s="197">
        <f t="shared" si="31"/>
        <v>0</v>
      </c>
      <c r="F81" s="197">
        <f t="shared" si="31"/>
        <v>4320469.66</v>
      </c>
      <c r="G81" s="211">
        <f t="shared" si="22"/>
        <v>64961928.7</v>
      </c>
      <c r="H81" s="197">
        <f t="shared" si="31"/>
        <v>13909266.41</v>
      </c>
      <c r="I81" s="197">
        <f t="shared" si="31"/>
        <v>44838107.07</v>
      </c>
      <c r="J81" s="197">
        <f t="shared" si="31"/>
        <v>6214555.22</v>
      </c>
      <c r="K81" s="211">
        <f t="shared" si="23"/>
        <v>1295936.4</v>
      </c>
      <c r="L81" s="197">
        <f t="shared" si="31"/>
        <v>0</v>
      </c>
      <c r="M81" s="197">
        <f t="shared" si="31"/>
        <v>1295936.4</v>
      </c>
      <c r="N81" s="211">
        <f t="shared" si="24"/>
        <v>0</v>
      </c>
      <c r="O81" s="197">
        <f t="shared" si="31"/>
        <v>0</v>
      </c>
      <c r="P81" s="197">
        <f t="shared" si="31"/>
        <v>0</v>
      </c>
      <c r="Q81" s="197">
        <f t="shared" si="31"/>
        <v>0</v>
      </c>
      <c r="R81" s="211">
        <f t="shared" si="25"/>
        <v>0</v>
      </c>
      <c r="S81" s="197">
        <f t="shared" si="31"/>
        <v>0</v>
      </c>
      <c r="T81" s="197">
        <f t="shared" si="31"/>
        <v>0</v>
      </c>
      <c r="U81" s="197">
        <f t="shared" si="31"/>
        <v>0</v>
      </c>
      <c r="V81" s="197">
        <f t="shared" si="31"/>
        <v>0</v>
      </c>
      <c r="W81" s="197">
        <f t="shared" si="31"/>
        <v>0</v>
      </c>
      <c r="X81" s="197">
        <f t="shared" si="31"/>
        <v>0</v>
      </c>
    </row>
    <row r="82" s="182" customFormat="1" ht="15.75" customHeight="1" spans="1:24">
      <c r="A82" s="195" t="s">
        <v>33</v>
      </c>
      <c r="B82" s="203">
        <f t="shared" ref="B82:X82" si="32">ROUND(B12+B48,2)</f>
        <v>216378990.32</v>
      </c>
      <c r="C82" s="197">
        <f t="shared" si="32"/>
        <v>1410234.33</v>
      </c>
      <c r="D82" s="197">
        <f t="shared" si="32"/>
        <v>10458540.89</v>
      </c>
      <c r="E82" s="197">
        <f t="shared" si="32"/>
        <v>0</v>
      </c>
      <c r="F82" s="197">
        <f t="shared" si="32"/>
        <v>141600</v>
      </c>
      <c r="G82" s="211">
        <f t="shared" si="22"/>
        <v>7218575.53</v>
      </c>
      <c r="H82" s="197">
        <f t="shared" si="32"/>
        <v>6260830.84</v>
      </c>
      <c r="I82" s="197">
        <f t="shared" si="32"/>
        <v>0</v>
      </c>
      <c r="J82" s="197">
        <f t="shared" si="32"/>
        <v>957744.69</v>
      </c>
      <c r="K82" s="211">
        <f t="shared" si="23"/>
        <v>184885614.86</v>
      </c>
      <c r="L82" s="197">
        <f t="shared" si="32"/>
        <v>184798764.86</v>
      </c>
      <c r="M82" s="197">
        <f t="shared" si="32"/>
        <v>86850</v>
      </c>
      <c r="N82" s="211">
        <f t="shared" si="24"/>
        <v>12264424.71</v>
      </c>
      <c r="O82" s="197">
        <f t="shared" si="32"/>
        <v>21745842.2</v>
      </c>
      <c r="P82" s="197">
        <f t="shared" si="32"/>
        <v>-9481417.49</v>
      </c>
      <c r="Q82" s="197">
        <f t="shared" si="32"/>
        <v>0</v>
      </c>
      <c r="R82" s="211">
        <f t="shared" si="25"/>
        <v>0</v>
      </c>
      <c r="S82" s="197">
        <f t="shared" si="32"/>
        <v>0</v>
      </c>
      <c r="T82" s="197">
        <f t="shared" si="32"/>
        <v>0</v>
      </c>
      <c r="U82" s="197">
        <f t="shared" si="32"/>
        <v>0</v>
      </c>
      <c r="V82" s="197">
        <f t="shared" si="32"/>
        <v>0</v>
      </c>
      <c r="W82" s="197">
        <f t="shared" si="32"/>
        <v>0</v>
      </c>
      <c r="X82" s="197">
        <f t="shared" si="32"/>
        <v>0</v>
      </c>
    </row>
    <row r="83" s="184" customFormat="1" ht="15.75" customHeight="1" spans="1:24">
      <c r="A83" s="195" t="s">
        <v>34</v>
      </c>
      <c r="B83" s="196"/>
      <c r="C83" s="197">
        <f t="shared" ref="C83:X83" si="33">ROUND(C13+C49,2)</f>
        <v>1410234.33</v>
      </c>
      <c r="D83" s="197">
        <f t="shared" si="33"/>
        <v>0</v>
      </c>
      <c r="E83" s="197">
        <f t="shared" si="33"/>
        <v>0</v>
      </c>
      <c r="F83" s="197">
        <f t="shared" si="33"/>
        <v>0</v>
      </c>
      <c r="G83" s="211">
        <f t="shared" si="22"/>
        <v>0</v>
      </c>
      <c r="H83" s="197">
        <f t="shared" si="33"/>
        <v>0</v>
      </c>
      <c r="I83" s="197">
        <f t="shared" si="33"/>
        <v>0</v>
      </c>
      <c r="J83" s="197">
        <f t="shared" si="33"/>
        <v>0</v>
      </c>
      <c r="K83" s="211">
        <f t="shared" si="23"/>
        <v>0</v>
      </c>
      <c r="L83" s="197">
        <f t="shared" si="33"/>
        <v>0</v>
      </c>
      <c r="M83" s="197">
        <f t="shared" si="33"/>
        <v>0</v>
      </c>
      <c r="N83" s="211">
        <f t="shared" si="24"/>
        <v>0</v>
      </c>
      <c r="O83" s="197">
        <f t="shared" si="33"/>
        <v>0</v>
      </c>
      <c r="P83" s="197">
        <f t="shared" si="33"/>
        <v>0</v>
      </c>
      <c r="Q83" s="197">
        <f t="shared" si="33"/>
        <v>0</v>
      </c>
      <c r="R83" s="211">
        <f t="shared" si="25"/>
        <v>0</v>
      </c>
      <c r="S83" s="197">
        <f t="shared" si="33"/>
        <v>0</v>
      </c>
      <c r="T83" s="197">
        <f t="shared" si="33"/>
        <v>0</v>
      </c>
      <c r="U83" s="197">
        <f t="shared" si="33"/>
        <v>0</v>
      </c>
      <c r="V83" s="197">
        <f t="shared" si="33"/>
        <v>0</v>
      </c>
      <c r="W83" s="197">
        <f t="shared" si="33"/>
        <v>0</v>
      </c>
      <c r="X83" s="197">
        <f t="shared" si="33"/>
        <v>0</v>
      </c>
    </row>
    <row r="84" s="182" customFormat="1" ht="15.75" customHeight="1" spans="1:24">
      <c r="A84" s="195" t="s">
        <v>35</v>
      </c>
      <c r="B84" s="203">
        <f t="shared" ref="B84:X84" si="34">ROUND(B14+B50,2)</f>
        <v>0</v>
      </c>
      <c r="C84" s="197">
        <f t="shared" si="34"/>
        <v>0</v>
      </c>
      <c r="D84" s="197">
        <f t="shared" si="34"/>
        <v>0</v>
      </c>
      <c r="E84" s="197">
        <f t="shared" si="34"/>
        <v>0</v>
      </c>
      <c r="F84" s="197">
        <f t="shared" si="34"/>
        <v>0</v>
      </c>
      <c r="G84" s="211">
        <f t="shared" si="22"/>
        <v>0</v>
      </c>
      <c r="H84" s="197">
        <f t="shared" si="34"/>
        <v>0</v>
      </c>
      <c r="I84" s="197">
        <f t="shared" si="34"/>
        <v>0</v>
      </c>
      <c r="J84" s="197">
        <f t="shared" si="34"/>
        <v>0</v>
      </c>
      <c r="K84" s="211">
        <f t="shared" si="23"/>
        <v>0</v>
      </c>
      <c r="L84" s="197">
        <f t="shared" si="34"/>
        <v>0</v>
      </c>
      <c r="M84" s="197">
        <f t="shared" si="34"/>
        <v>0</v>
      </c>
      <c r="N84" s="211">
        <f t="shared" si="24"/>
        <v>0</v>
      </c>
      <c r="O84" s="197">
        <f t="shared" si="34"/>
        <v>0</v>
      </c>
      <c r="P84" s="197">
        <f t="shared" si="34"/>
        <v>0</v>
      </c>
      <c r="Q84" s="197">
        <f t="shared" si="34"/>
        <v>0</v>
      </c>
      <c r="R84" s="211">
        <f t="shared" si="25"/>
        <v>0</v>
      </c>
      <c r="S84" s="197">
        <f t="shared" si="34"/>
        <v>0</v>
      </c>
      <c r="T84" s="197">
        <f t="shared" si="34"/>
        <v>0</v>
      </c>
      <c r="U84" s="197">
        <f t="shared" si="34"/>
        <v>0</v>
      </c>
      <c r="V84" s="197">
        <f t="shared" si="34"/>
        <v>0</v>
      </c>
      <c r="W84" s="197">
        <f t="shared" si="34"/>
        <v>0</v>
      </c>
      <c r="X84" s="197">
        <f t="shared" si="34"/>
        <v>0</v>
      </c>
    </row>
    <row r="85" s="182" customFormat="1" ht="15.75" customHeight="1" spans="1:24">
      <c r="A85" s="195" t="s">
        <v>36</v>
      </c>
      <c r="B85" s="203">
        <f t="shared" ref="B85:X85" si="35">ROUND(B15+B51,2)</f>
        <v>0</v>
      </c>
      <c r="C85" s="197">
        <f t="shared" si="35"/>
        <v>0</v>
      </c>
      <c r="D85" s="197">
        <f t="shared" si="35"/>
        <v>0</v>
      </c>
      <c r="E85" s="197">
        <f t="shared" si="35"/>
        <v>0</v>
      </c>
      <c r="F85" s="197">
        <f t="shared" si="35"/>
        <v>0</v>
      </c>
      <c r="G85" s="211">
        <f t="shared" si="22"/>
        <v>0</v>
      </c>
      <c r="H85" s="197">
        <f t="shared" si="35"/>
        <v>0</v>
      </c>
      <c r="I85" s="197">
        <f t="shared" si="35"/>
        <v>0</v>
      </c>
      <c r="J85" s="197">
        <f t="shared" si="35"/>
        <v>0</v>
      </c>
      <c r="K85" s="211">
        <f t="shared" si="23"/>
        <v>0</v>
      </c>
      <c r="L85" s="197">
        <f t="shared" si="35"/>
        <v>0</v>
      </c>
      <c r="M85" s="197">
        <f t="shared" si="35"/>
        <v>0</v>
      </c>
      <c r="N85" s="211">
        <f t="shared" si="24"/>
        <v>0</v>
      </c>
      <c r="O85" s="197">
        <f t="shared" si="35"/>
        <v>0</v>
      </c>
      <c r="P85" s="197">
        <f t="shared" si="35"/>
        <v>0</v>
      </c>
      <c r="Q85" s="197">
        <f t="shared" si="35"/>
        <v>0</v>
      </c>
      <c r="R85" s="211">
        <f t="shared" si="25"/>
        <v>0</v>
      </c>
      <c r="S85" s="197">
        <f t="shared" si="35"/>
        <v>0</v>
      </c>
      <c r="T85" s="197">
        <f t="shared" si="35"/>
        <v>0</v>
      </c>
      <c r="U85" s="197">
        <f t="shared" si="35"/>
        <v>0</v>
      </c>
      <c r="V85" s="197">
        <f t="shared" si="35"/>
        <v>0</v>
      </c>
      <c r="W85" s="197">
        <f t="shared" si="35"/>
        <v>0</v>
      </c>
      <c r="X85" s="197">
        <f t="shared" si="35"/>
        <v>0</v>
      </c>
    </row>
    <row r="86" s="182" customFormat="1" ht="15.75" customHeight="1" spans="1:24">
      <c r="A86" s="195" t="s">
        <v>37</v>
      </c>
      <c r="B86" s="203">
        <f t="shared" ref="B86:X86" si="36">ROUND(B16+B52,2)</f>
        <v>6047.4</v>
      </c>
      <c r="C86" s="197">
        <f t="shared" si="36"/>
        <v>0</v>
      </c>
      <c r="D86" s="197">
        <f t="shared" si="36"/>
        <v>0</v>
      </c>
      <c r="E86" s="197">
        <f t="shared" si="36"/>
        <v>0</v>
      </c>
      <c r="F86" s="197">
        <f t="shared" si="36"/>
        <v>6047.4</v>
      </c>
      <c r="G86" s="211">
        <f t="shared" si="22"/>
        <v>0</v>
      </c>
      <c r="H86" s="197">
        <f t="shared" si="36"/>
        <v>0</v>
      </c>
      <c r="I86" s="197">
        <f t="shared" si="36"/>
        <v>0</v>
      </c>
      <c r="J86" s="197">
        <f t="shared" si="36"/>
        <v>0</v>
      </c>
      <c r="K86" s="211">
        <f t="shared" si="23"/>
        <v>0</v>
      </c>
      <c r="L86" s="197">
        <f t="shared" si="36"/>
        <v>0</v>
      </c>
      <c r="M86" s="197">
        <f t="shared" si="36"/>
        <v>0</v>
      </c>
      <c r="N86" s="211">
        <f t="shared" si="24"/>
        <v>0</v>
      </c>
      <c r="O86" s="197">
        <f t="shared" si="36"/>
        <v>0</v>
      </c>
      <c r="P86" s="197">
        <f t="shared" si="36"/>
        <v>0</v>
      </c>
      <c r="Q86" s="197">
        <f t="shared" si="36"/>
        <v>0</v>
      </c>
      <c r="R86" s="211">
        <f t="shared" si="25"/>
        <v>0</v>
      </c>
      <c r="S86" s="197">
        <f t="shared" si="36"/>
        <v>0</v>
      </c>
      <c r="T86" s="197">
        <f t="shared" si="36"/>
        <v>0</v>
      </c>
      <c r="U86" s="197">
        <f t="shared" si="36"/>
        <v>0</v>
      </c>
      <c r="V86" s="197">
        <f t="shared" si="36"/>
        <v>0</v>
      </c>
      <c r="W86" s="197">
        <f t="shared" si="36"/>
        <v>0</v>
      </c>
      <c r="X86" s="197">
        <f t="shared" si="36"/>
        <v>0</v>
      </c>
    </row>
    <row r="87" s="182" customFormat="1" ht="15.75" customHeight="1" spans="1:24">
      <c r="A87" s="195" t="s">
        <v>38</v>
      </c>
      <c r="B87" s="203">
        <f t="shared" ref="B87:X87" si="37">ROUND(B17+B53,2)</f>
        <v>81333788.15</v>
      </c>
      <c r="C87" s="197">
        <f t="shared" si="37"/>
        <v>25052802.68</v>
      </c>
      <c r="D87" s="197">
        <f t="shared" si="37"/>
        <v>-1121220</v>
      </c>
      <c r="E87" s="197">
        <f t="shared" si="37"/>
        <v>0</v>
      </c>
      <c r="F87" s="197">
        <f t="shared" si="37"/>
        <v>3586348.28</v>
      </c>
      <c r="G87" s="211">
        <f t="shared" si="22"/>
        <v>39798587.36</v>
      </c>
      <c r="H87" s="197">
        <f t="shared" si="37"/>
        <v>39848202.45</v>
      </c>
      <c r="I87" s="197">
        <f t="shared" si="37"/>
        <v>0</v>
      </c>
      <c r="J87" s="197">
        <f t="shared" si="37"/>
        <v>-49615.09</v>
      </c>
      <c r="K87" s="211">
        <f t="shared" si="23"/>
        <v>-7743208.22</v>
      </c>
      <c r="L87" s="197">
        <f t="shared" si="37"/>
        <v>-6932970.06</v>
      </c>
      <c r="M87" s="197">
        <f t="shared" si="37"/>
        <v>-810238.16</v>
      </c>
      <c r="N87" s="211">
        <f t="shared" si="24"/>
        <v>21760478.05</v>
      </c>
      <c r="O87" s="197">
        <f t="shared" si="37"/>
        <v>9106166.81</v>
      </c>
      <c r="P87" s="197">
        <f t="shared" si="37"/>
        <v>12654311.24</v>
      </c>
      <c r="Q87" s="197">
        <f t="shared" si="37"/>
        <v>0</v>
      </c>
      <c r="R87" s="211">
        <f t="shared" si="25"/>
        <v>0</v>
      </c>
      <c r="S87" s="197">
        <f t="shared" si="37"/>
        <v>0</v>
      </c>
      <c r="T87" s="197">
        <f t="shared" si="37"/>
        <v>0</v>
      </c>
      <c r="U87" s="197">
        <f t="shared" si="37"/>
        <v>0</v>
      </c>
      <c r="V87" s="197">
        <f t="shared" si="37"/>
        <v>0</v>
      </c>
      <c r="W87" s="197">
        <f t="shared" si="37"/>
        <v>0</v>
      </c>
      <c r="X87" s="197">
        <f t="shared" si="37"/>
        <v>0</v>
      </c>
    </row>
    <row r="88" s="182" customFormat="1" ht="15.75" customHeight="1" spans="1:24">
      <c r="A88" s="195" t="s">
        <v>39</v>
      </c>
      <c r="B88" s="203">
        <f t="shared" ref="B88:X88" si="38">ROUND(B18+B54,2)</f>
        <v>402945.65</v>
      </c>
      <c r="C88" s="197">
        <f t="shared" si="38"/>
        <v>0</v>
      </c>
      <c r="D88" s="197">
        <f t="shared" si="38"/>
        <v>-44092.16</v>
      </c>
      <c r="E88" s="197">
        <f t="shared" si="38"/>
        <v>0</v>
      </c>
      <c r="F88" s="197">
        <f t="shared" si="38"/>
        <v>447037.81</v>
      </c>
      <c r="G88" s="211">
        <f t="shared" si="22"/>
        <v>0</v>
      </c>
      <c r="H88" s="197">
        <f t="shared" si="38"/>
        <v>0</v>
      </c>
      <c r="I88" s="197">
        <f t="shared" si="38"/>
        <v>0</v>
      </c>
      <c r="J88" s="197">
        <f t="shared" si="38"/>
        <v>0</v>
      </c>
      <c r="K88" s="211">
        <f t="shared" si="23"/>
        <v>0</v>
      </c>
      <c r="L88" s="197">
        <f t="shared" si="38"/>
        <v>0</v>
      </c>
      <c r="M88" s="197">
        <f t="shared" si="38"/>
        <v>0</v>
      </c>
      <c r="N88" s="211">
        <f t="shared" si="24"/>
        <v>0</v>
      </c>
      <c r="O88" s="197">
        <f t="shared" si="38"/>
        <v>0</v>
      </c>
      <c r="P88" s="197">
        <f t="shared" si="38"/>
        <v>0</v>
      </c>
      <c r="Q88" s="197">
        <f t="shared" si="38"/>
        <v>0</v>
      </c>
      <c r="R88" s="211">
        <f t="shared" si="25"/>
        <v>0</v>
      </c>
      <c r="S88" s="197">
        <f t="shared" si="38"/>
        <v>0</v>
      </c>
      <c r="T88" s="197">
        <f t="shared" si="38"/>
        <v>0</v>
      </c>
      <c r="U88" s="197">
        <f t="shared" si="38"/>
        <v>0</v>
      </c>
      <c r="V88" s="197">
        <f t="shared" si="38"/>
        <v>0</v>
      </c>
      <c r="W88" s="197">
        <f t="shared" si="38"/>
        <v>0</v>
      </c>
      <c r="X88" s="197">
        <f t="shared" si="38"/>
        <v>0</v>
      </c>
    </row>
    <row r="89" s="182" customFormat="1" ht="15.75" customHeight="1" spans="1:24">
      <c r="A89" s="195" t="s">
        <v>40</v>
      </c>
      <c r="B89" s="203">
        <f t="shared" ref="B89:X89" si="39">ROUND(B19+B55,2)</f>
        <v>18691005.77</v>
      </c>
      <c r="C89" s="197">
        <f t="shared" si="39"/>
        <v>606511.97</v>
      </c>
      <c r="D89" s="197">
        <f t="shared" si="39"/>
        <v>0</v>
      </c>
      <c r="E89" s="197">
        <f t="shared" si="39"/>
        <v>0</v>
      </c>
      <c r="F89" s="197">
        <f t="shared" si="39"/>
        <v>16891895.56</v>
      </c>
      <c r="G89" s="211">
        <f t="shared" si="22"/>
        <v>0</v>
      </c>
      <c r="H89" s="197">
        <f t="shared" si="39"/>
        <v>0</v>
      </c>
      <c r="I89" s="197">
        <f t="shared" si="39"/>
        <v>0</v>
      </c>
      <c r="J89" s="197">
        <f t="shared" si="39"/>
        <v>0</v>
      </c>
      <c r="K89" s="211">
        <f t="shared" si="23"/>
        <v>0</v>
      </c>
      <c r="L89" s="197">
        <f t="shared" si="39"/>
        <v>0</v>
      </c>
      <c r="M89" s="197">
        <f t="shared" si="39"/>
        <v>0</v>
      </c>
      <c r="N89" s="211">
        <f t="shared" si="24"/>
        <v>0</v>
      </c>
      <c r="O89" s="197">
        <f t="shared" si="39"/>
        <v>0</v>
      </c>
      <c r="P89" s="197">
        <f t="shared" si="39"/>
        <v>0</v>
      </c>
      <c r="Q89" s="197">
        <f t="shared" si="39"/>
        <v>0</v>
      </c>
      <c r="R89" s="211">
        <f t="shared" si="25"/>
        <v>1192598.24</v>
      </c>
      <c r="S89" s="197">
        <f t="shared" si="39"/>
        <v>168056</v>
      </c>
      <c r="T89" s="197">
        <f t="shared" si="39"/>
        <v>354051.06</v>
      </c>
      <c r="U89" s="197">
        <f t="shared" si="39"/>
        <v>4716.98</v>
      </c>
      <c r="V89" s="197">
        <f t="shared" si="39"/>
        <v>557060.55</v>
      </c>
      <c r="W89" s="197">
        <f t="shared" si="39"/>
        <v>0</v>
      </c>
      <c r="X89" s="197">
        <f t="shared" si="39"/>
        <v>108713.65</v>
      </c>
    </row>
    <row r="90" s="182" customFormat="1" ht="15.75" customHeight="1" spans="1:24">
      <c r="A90" s="195" t="s">
        <v>41</v>
      </c>
      <c r="B90" s="203">
        <f t="shared" ref="B90:X90" si="40">ROUND(B20+B56,2)</f>
        <v>171320.11</v>
      </c>
      <c r="C90" s="197">
        <f t="shared" si="40"/>
        <v>0</v>
      </c>
      <c r="D90" s="197">
        <f t="shared" si="40"/>
        <v>15214.61</v>
      </c>
      <c r="E90" s="197">
        <f t="shared" si="40"/>
        <v>0</v>
      </c>
      <c r="F90" s="197">
        <f t="shared" si="40"/>
        <v>156105.5</v>
      </c>
      <c r="G90" s="211">
        <f t="shared" si="22"/>
        <v>0</v>
      </c>
      <c r="H90" s="197">
        <f t="shared" si="40"/>
        <v>0</v>
      </c>
      <c r="I90" s="197">
        <f t="shared" si="40"/>
        <v>0</v>
      </c>
      <c r="J90" s="197">
        <f t="shared" si="40"/>
        <v>0</v>
      </c>
      <c r="K90" s="211">
        <f t="shared" si="23"/>
        <v>0</v>
      </c>
      <c r="L90" s="197">
        <f t="shared" si="40"/>
        <v>0</v>
      </c>
      <c r="M90" s="197">
        <f t="shared" si="40"/>
        <v>0</v>
      </c>
      <c r="N90" s="211">
        <f t="shared" si="24"/>
        <v>0</v>
      </c>
      <c r="O90" s="197">
        <f t="shared" si="40"/>
        <v>0</v>
      </c>
      <c r="P90" s="197">
        <f t="shared" si="40"/>
        <v>0</v>
      </c>
      <c r="Q90" s="197">
        <f t="shared" si="40"/>
        <v>240.73</v>
      </c>
      <c r="R90" s="211">
        <f t="shared" si="25"/>
        <v>0</v>
      </c>
      <c r="S90" s="197">
        <f t="shared" si="40"/>
        <v>0</v>
      </c>
      <c r="T90" s="197">
        <f t="shared" si="40"/>
        <v>0</v>
      </c>
      <c r="U90" s="197">
        <f t="shared" si="40"/>
        <v>0</v>
      </c>
      <c r="V90" s="197">
        <f t="shared" si="40"/>
        <v>0</v>
      </c>
      <c r="W90" s="197">
        <f t="shared" si="40"/>
        <v>0</v>
      </c>
      <c r="X90" s="197">
        <f t="shared" si="40"/>
        <v>0</v>
      </c>
    </row>
    <row r="91" s="187" customFormat="1" ht="15.75" customHeight="1" spans="1:24">
      <c r="A91" s="208" t="s">
        <v>42</v>
      </c>
      <c r="B91" s="203">
        <f t="shared" ref="B91:X91" si="41">ROUND(B21+B57,2)</f>
        <v>736709821.05</v>
      </c>
      <c r="C91" s="203">
        <f t="shared" si="41"/>
        <v>-8370878.94</v>
      </c>
      <c r="D91" s="203">
        <f t="shared" si="41"/>
        <v>238136683.53</v>
      </c>
      <c r="E91" s="203">
        <f t="shared" si="41"/>
        <v>2583637.03</v>
      </c>
      <c r="F91" s="203">
        <f t="shared" si="41"/>
        <v>355593969.46</v>
      </c>
      <c r="G91" s="203">
        <f t="shared" si="22"/>
        <v>13607379.4</v>
      </c>
      <c r="H91" s="203">
        <f t="shared" si="41"/>
        <v>4971211.75</v>
      </c>
      <c r="I91" s="203">
        <f t="shared" si="41"/>
        <v>4048711.23</v>
      </c>
      <c r="J91" s="203">
        <f t="shared" si="41"/>
        <v>4587456.42</v>
      </c>
      <c r="K91" s="203">
        <f t="shared" si="23"/>
        <v>11104924.04</v>
      </c>
      <c r="L91" s="203">
        <f t="shared" si="41"/>
        <v>8782513.2</v>
      </c>
      <c r="M91" s="203">
        <f t="shared" si="41"/>
        <v>2322410.84</v>
      </c>
      <c r="N91" s="203">
        <f t="shared" si="24"/>
        <v>12468900.33</v>
      </c>
      <c r="O91" s="203">
        <f t="shared" si="41"/>
        <v>9276738.23</v>
      </c>
      <c r="P91" s="203">
        <f t="shared" si="41"/>
        <v>3192162.1</v>
      </c>
      <c r="Q91" s="203">
        <f t="shared" si="41"/>
        <v>12152508.44</v>
      </c>
      <c r="R91" s="203">
        <f t="shared" si="25"/>
        <v>111585206.2</v>
      </c>
      <c r="S91" s="203">
        <f t="shared" si="41"/>
        <v>62224839.21</v>
      </c>
      <c r="T91" s="203">
        <f t="shared" si="41"/>
        <v>18494051.1</v>
      </c>
      <c r="U91" s="203">
        <f t="shared" si="41"/>
        <v>5561545.94</v>
      </c>
      <c r="V91" s="203">
        <f t="shared" si="41"/>
        <v>19519288.49</v>
      </c>
      <c r="W91" s="203">
        <f t="shared" si="41"/>
        <v>1796277.49</v>
      </c>
      <c r="X91" s="203">
        <f t="shared" si="41"/>
        <v>3989203.97</v>
      </c>
    </row>
    <row r="92" s="182" customFormat="1" ht="15.75" customHeight="1" spans="1:24">
      <c r="A92" s="195" t="s">
        <v>43</v>
      </c>
      <c r="B92" s="203">
        <f t="shared" ref="B92:X92" si="42">ROUND(B22+B58,2)</f>
        <v>9212248.16</v>
      </c>
      <c r="C92" s="197">
        <f t="shared" si="42"/>
        <v>15369.63</v>
      </c>
      <c r="D92" s="197">
        <f t="shared" si="42"/>
        <v>-621344.84</v>
      </c>
      <c r="E92" s="197">
        <f t="shared" si="42"/>
        <v>-243.57</v>
      </c>
      <c r="F92" s="197">
        <f t="shared" si="42"/>
        <v>5848053.37</v>
      </c>
      <c r="G92" s="211">
        <f t="shared" si="22"/>
        <v>531541.96</v>
      </c>
      <c r="H92" s="197">
        <f t="shared" si="42"/>
        <v>74805.22</v>
      </c>
      <c r="I92" s="197">
        <f t="shared" si="42"/>
        <v>411462.11</v>
      </c>
      <c r="J92" s="197">
        <f t="shared" si="42"/>
        <v>45274.63</v>
      </c>
      <c r="K92" s="211">
        <f t="shared" si="23"/>
        <v>1797335.62</v>
      </c>
      <c r="L92" s="197">
        <f t="shared" si="42"/>
        <v>1769144.32</v>
      </c>
      <c r="M92" s="197">
        <f t="shared" si="42"/>
        <v>28191.3</v>
      </c>
      <c r="N92" s="211">
        <f t="shared" si="24"/>
        <v>53424.9</v>
      </c>
      <c r="O92" s="197">
        <f t="shared" si="42"/>
        <v>147318.49</v>
      </c>
      <c r="P92" s="197">
        <f t="shared" si="42"/>
        <v>-93893.59</v>
      </c>
      <c r="Q92" s="197">
        <f t="shared" si="42"/>
        <v>-78504.82</v>
      </c>
      <c r="R92" s="211">
        <f t="shared" si="25"/>
        <v>1588111.08</v>
      </c>
      <c r="S92" s="197">
        <f t="shared" si="42"/>
        <v>1227177.69</v>
      </c>
      <c r="T92" s="197">
        <f t="shared" si="42"/>
        <v>71488.92</v>
      </c>
      <c r="U92" s="197">
        <f t="shared" si="42"/>
        <v>45365.56</v>
      </c>
      <c r="V92" s="197">
        <f t="shared" si="42"/>
        <v>256169.86</v>
      </c>
      <c r="W92" s="197">
        <f t="shared" si="42"/>
        <v>1255.79</v>
      </c>
      <c r="X92" s="197">
        <f t="shared" si="42"/>
        <v>-13346.74</v>
      </c>
    </row>
    <row r="93" s="182" customFormat="1" ht="15.75" customHeight="1" spans="1:24">
      <c r="A93" s="195" t="s">
        <v>44</v>
      </c>
      <c r="B93" s="203">
        <f t="shared" ref="B93:X93" si="43">ROUND(B23+B59,2)</f>
        <v>693889999.16</v>
      </c>
      <c r="C93" s="197">
        <f t="shared" si="43"/>
        <v>-8386248.57</v>
      </c>
      <c r="D93" s="197">
        <f t="shared" si="43"/>
        <v>238758028.37</v>
      </c>
      <c r="E93" s="197">
        <f t="shared" si="43"/>
        <v>2583880.6</v>
      </c>
      <c r="F93" s="197">
        <f t="shared" si="43"/>
        <v>315838644.18</v>
      </c>
      <c r="G93" s="211">
        <f t="shared" si="22"/>
        <v>13075837.43</v>
      </c>
      <c r="H93" s="197">
        <f t="shared" si="43"/>
        <v>4896406.53</v>
      </c>
      <c r="I93" s="197">
        <f t="shared" si="43"/>
        <v>3637249.11</v>
      </c>
      <c r="J93" s="197">
        <f t="shared" si="43"/>
        <v>4542181.79</v>
      </c>
      <c r="K93" s="211">
        <f t="shared" si="23"/>
        <v>9607286.6</v>
      </c>
      <c r="L93" s="197">
        <f t="shared" si="43"/>
        <v>7313067.06</v>
      </c>
      <c r="M93" s="197">
        <f t="shared" si="43"/>
        <v>2294219.54</v>
      </c>
      <c r="N93" s="211">
        <f t="shared" si="24"/>
        <v>12415475.43</v>
      </c>
      <c r="O93" s="197">
        <f t="shared" si="43"/>
        <v>9129419.74</v>
      </c>
      <c r="P93" s="197">
        <f t="shared" si="43"/>
        <v>3286055.69</v>
      </c>
      <c r="Q93" s="197">
        <f t="shared" si="43"/>
        <v>12231013.26</v>
      </c>
      <c r="R93" s="211">
        <f t="shared" si="25"/>
        <v>109997095.12</v>
      </c>
      <c r="S93" s="197">
        <f t="shared" si="43"/>
        <v>60997661.52</v>
      </c>
      <c r="T93" s="197">
        <f t="shared" si="43"/>
        <v>18422562.18</v>
      </c>
      <c r="U93" s="197">
        <f t="shared" si="43"/>
        <v>5516180.38</v>
      </c>
      <c r="V93" s="197">
        <f t="shared" si="43"/>
        <v>19263118.63</v>
      </c>
      <c r="W93" s="197">
        <f t="shared" si="43"/>
        <v>1795021.7</v>
      </c>
      <c r="X93" s="197">
        <f t="shared" si="43"/>
        <v>4002550.71</v>
      </c>
    </row>
    <row r="94" s="182" customFormat="1" ht="15.75" customHeight="1" spans="1:24">
      <c r="A94" s="195" t="s">
        <v>45</v>
      </c>
      <c r="B94" s="203">
        <f t="shared" ref="B94:X94" si="44">ROUND(B24+B60,2)</f>
        <v>30702241.61</v>
      </c>
      <c r="C94" s="197">
        <f t="shared" si="44"/>
        <v>0</v>
      </c>
      <c r="D94" s="197">
        <f t="shared" si="44"/>
        <v>0</v>
      </c>
      <c r="E94" s="197">
        <f t="shared" si="44"/>
        <v>0</v>
      </c>
      <c r="F94" s="197">
        <f t="shared" si="44"/>
        <v>31001939.79</v>
      </c>
      <c r="G94" s="211">
        <f t="shared" si="22"/>
        <v>0</v>
      </c>
      <c r="H94" s="197">
        <f t="shared" si="44"/>
        <v>0</v>
      </c>
      <c r="I94" s="197">
        <f t="shared" si="44"/>
        <v>0</v>
      </c>
      <c r="J94" s="197">
        <f t="shared" si="44"/>
        <v>0</v>
      </c>
      <c r="K94" s="211">
        <f t="shared" si="23"/>
        <v>-299698.18</v>
      </c>
      <c r="L94" s="197">
        <f t="shared" si="44"/>
        <v>-299698.18</v>
      </c>
      <c r="M94" s="197">
        <f t="shared" si="44"/>
        <v>0</v>
      </c>
      <c r="N94" s="211">
        <f t="shared" si="24"/>
        <v>0</v>
      </c>
      <c r="O94" s="197">
        <f t="shared" si="44"/>
        <v>0</v>
      </c>
      <c r="P94" s="197">
        <f t="shared" si="44"/>
        <v>0</v>
      </c>
      <c r="Q94" s="197">
        <f t="shared" si="44"/>
        <v>0</v>
      </c>
      <c r="R94" s="211">
        <f t="shared" si="25"/>
        <v>0</v>
      </c>
      <c r="S94" s="197">
        <f t="shared" si="44"/>
        <v>0</v>
      </c>
      <c r="T94" s="197">
        <f t="shared" si="44"/>
        <v>0</v>
      </c>
      <c r="U94" s="197">
        <f t="shared" si="44"/>
        <v>0</v>
      </c>
      <c r="V94" s="197">
        <f t="shared" si="44"/>
        <v>0</v>
      </c>
      <c r="W94" s="197">
        <f t="shared" si="44"/>
        <v>0</v>
      </c>
      <c r="X94" s="197">
        <f t="shared" si="44"/>
        <v>0</v>
      </c>
    </row>
    <row r="95" s="182" customFormat="1" ht="15.75" customHeight="1" spans="1:24">
      <c r="A95" s="195" t="s">
        <v>46</v>
      </c>
      <c r="B95" s="203">
        <f t="shared" ref="B95:X95" si="45">ROUND(B25+B61,2)</f>
        <v>0</v>
      </c>
      <c r="C95" s="197">
        <f t="shared" si="45"/>
        <v>0</v>
      </c>
      <c r="D95" s="197">
        <f t="shared" si="45"/>
        <v>0</v>
      </c>
      <c r="E95" s="197">
        <f t="shared" si="45"/>
        <v>0</v>
      </c>
      <c r="F95" s="197">
        <f t="shared" si="45"/>
        <v>0</v>
      </c>
      <c r="G95" s="211">
        <f t="shared" si="22"/>
        <v>0</v>
      </c>
      <c r="H95" s="197">
        <f t="shared" si="45"/>
        <v>0</v>
      </c>
      <c r="I95" s="197">
        <f t="shared" si="45"/>
        <v>0</v>
      </c>
      <c r="J95" s="197">
        <f t="shared" si="45"/>
        <v>0</v>
      </c>
      <c r="K95" s="211">
        <f t="shared" si="23"/>
        <v>0</v>
      </c>
      <c r="L95" s="197">
        <f t="shared" si="45"/>
        <v>0</v>
      </c>
      <c r="M95" s="197">
        <f t="shared" si="45"/>
        <v>0</v>
      </c>
      <c r="N95" s="211">
        <f t="shared" si="24"/>
        <v>0</v>
      </c>
      <c r="O95" s="197">
        <f t="shared" si="45"/>
        <v>0</v>
      </c>
      <c r="P95" s="197">
        <f t="shared" si="45"/>
        <v>0</v>
      </c>
      <c r="Q95" s="197">
        <f t="shared" si="45"/>
        <v>0</v>
      </c>
      <c r="R95" s="211">
        <f t="shared" si="25"/>
        <v>0</v>
      </c>
      <c r="S95" s="197">
        <f t="shared" si="45"/>
        <v>0</v>
      </c>
      <c r="T95" s="197">
        <f t="shared" si="45"/>
        <v>0</v>
      </c>
      <c r="U95" s="197">
        <f t="shared" si="45"/>
        <v>0</v>
      </c>
      <c r="V95" s="197">
        <f t="shared" si="45"/>
        <v>0</v>
      </c>
      <c r="W95" s="197">
        <f t="shared" si="45"/>
        <v>0</v>
      </c>
      <c r="X95" s="197">
        <f t="shared" si="45"/>
        <v>0</v>
      </c>
    </row>
    <row r="96" s="182" customFormat="1" ht="15.75" customHeight="1" spans="1:24">
      <c r="A96" s="195" t="s">
        <v>47</v>
      </c>
      <c r="B96" s="203">
        <f t="shared" ref="B96:X96" si="46">ROUND(B26+B62,2)</f>
        <v>2905332.12</v>
      </c>
      <c r="C96" s="197">
        <f t="shared" si="46"/>
        <v>0</v>
      </c>
      <c r="D96" s="197">
        <f t="shared" si="46"/>
        <v>0</v>
      </c>
      <c r="E96" s="197">
        <f t="shared" si="46"/>
        <v>0</v>
      </c>
      <c r="F96" s="197">
        <f t="shared" si="46"/>
        <v>2905332.12</v>
      </c>
      <c r="G96" s="211">
        <f t="shared" si="22"/>
        <v>0</v>
      </c>
      <c r="H96" s="197">
        <f t="shared" si="46"/>
        <v>0</v>
      </c>
      <c r="I96" s="197">
        <f t="shared" si="46"/>
        <v>0</v>
      </c>
      <c r="J96" s="197">
        <f t="shared" si="46"/>
        <v>0</v>
      </c>
      <c r="K96" s="211">
        <f t="shared" si="23"/>
        <v>0</v>
      </c>
      <c r="L96" s="197">
        <f t="shared" si="46"/>
        <v>0</v>
      </c>
      <c r="M96" s="197">
        <f t="shared" si="46"/>
        <v>0</v>
      </c>
      <c r="N96" s="211">
        <f t="shared" si="24"/>
        <v>0</v>
      </c>
      <c r="O96" s="197">
        <f t="shared" si="46"/>
        <v>0</v>
      </c>
      <c r="P96" s="197">
        <f t="shared" si="46"/>
        <v>0</v>
      </c>
      <c r="Q96" s="197">
        <f t="shared" si="46"/>
        <v>0</v>
      </c>
      <c r="R96" s="211">
        <f t="shared" si="25"/>
        <v>0</v>
      </c>
      <c r="S96" s="197">
        <f t="shared" si="46"/>
        <v>0</v>
      </c>
      <c r="T96" s="197">
        <f t="shared" si="46"/>
        <v>0</v>
      </c>
      <c r="U96" s="197">
        <f t="shared" si="46"/>
        <v>0</v>
      </c>
      <c r="V96" s="197">
        <f t="shared" si="46"/>
        <v>0</v>
      </c>
      <c r="W96" s="197">
        <f t="shared" si="46"/>
        <v>0</v>
      </c>
      <c r="X96" s="197">
        <f t="shared" si="46"/>
        <v>0</v>
      </c>
    </row>
    <row r="97" s="187" customFormat="1" ht="15.75" customHeight="1" spans="1:24">
      <c r="A97" s="208" t="s">
        <v>48</v>
      </c>
      <c r="B97" s="203">
        <f t="shared" ref="B97:X97" si="47">ROUND(B27+B63,2)</f>
        <v>475502533.55</v>
      </c>
      <c r="C97" s="203">
        <f t="shared" si="47"/>
        <v>26368314.41</v>
      </c>
      <c r="D97" s="203">
        <f t="shared" si="47"/>
        <v>-422933071.52</v>
      </c>
      <c r="E97" s="203">
        <f t="shared" si="47"/>
        <v>-2581797.41</v>
      </c>
      <c r="F97" s="203">
        <f t="shared" si="47"/>
        <v>479094366.48</v>
      </c>
      <c r="G97" s="203">
        <f t="shared" si="22"/>
        <v>99177487.32</v>
      </c>
      <c r="H97" s="203">
        <f t="shared" si="47"/>
        <v>55424824.13</v>
      </c>
      <c r="I97" s="203">
        <f t="shared" si="47"/>
        <v>40789395.84</v>
      </c>
      <c r="J97" s="203">
        <f t="shared" si="47"/>
        <v>2963267.35</v>
      </c>
      <c r="K97" s="203">
        <f t="shared" si="23"/>
        <v>149110238.7</v>
      </c>
      <c r="L97" s="203">
        <f t="shared" si="47"/>
        <v>148257693.94</v>
      </c>
      <c r="M97" s="203">
        <f t="shared" si="47"/>
        <v>852544.76</v>
      </c>
      <c r="N97" s="203">
        <f t="shared" si="24"/>
        <v>29651584.03</v>
      </c>
      <c r="O97" s="203">
        <f t="shared" si="47"/>
        <v>29670852.37</v>
      </c>
      <c r="P97" s="203">
        <f t="shared" si="47"/>
        <v>-19268.34</v>
      </c>
      <c r="Q97" s="203">
        <f t="shared" si="47"/>
        <v>-12147604.32</v>
      </c>
      <c r="R97" s="203">
        <f t="shared" si="25"/>
        <v>117615411.54</v>
      </c>
      <c r="S97" s="203">
        <f t="shared" si="47"/>
        <v>112861703.88</v>
      </c>
      <c r="T97" s="203">
        <f t="shared" si="47"/>
        <v>-7917808.23</v>
      </c>
      <c r="U97" s="203">
        <f t="shared" si="47"/>
        <v>1034491.75</v>
      </c>
      <c r="V97" s="203">
        <f t="shared" si="47"/>
        <v>17246691.16</v>
      </c>
      <c r="W97" s="203">
        <f t="shared" si="47"/>
        <v>-1796277.49</v>
      </c>
      <c r="X97" s="203">
        <f t="shared" si="47"/>
        <v>-3813389.53</v>
      </c>
    </row>
    <row r="98" s="182" customFormat="1" ht="15.75" customHeight="1" spans="1:24">
      <c r="A98" s="195" t="s">
        <v>49</v>
      </c>
      <c r="B98" s="203">
        <f t="shared" ref="B98:X98" si="48">ROUND(B28+B64,2)</f>
        <v>785339.32</v>
      </c>
      <c r="C98" s="197">
        <f t="shared" si="48"/>
        <v>0</v>
      </c>
      <c r="D98" s="197">
        <f t="shared" si="48"/>
        <v>669577.73</v>
      </c>
      <c r="E98" s="197">
        <f t="shared" si="48"/>
        <v>0</v>
      </c>
      <c r="F98" s="197">
        <f t="shared" si="48"/>
        <v>41311.7</v>
      </c>
      <c r="G98" s="211">
        <f t="shared" si="22"/>
        <v>0</v>
      </c>
      <c r="H98" s="197">
        <f t="shared" si="48"/>
        <v>0</v>
      </c>
      <c r="I98" s="197">
        <f t="shared" si="48"/>
        <v>0</v>
      </c>
      <c r="J98" s="197">
        <f t="shared" si="48"/>
        <v>0</v>
      </c>
      <c r="K98" s="211">
        <f t="shared" si="23"/>
        <v>0</v>
      </c>
      <c r="L98" s="197">
        <f t="shared" si="48"/>
        <v>0</v>
      </c>
      <c r="M98" s="197">
        <f t="shared" si="48"/>
        <v>0</v>
      </c>
      <c r="N98" s="211">
        <f t="shared" si="24"/>
        <v>74449.89</v>
      </c>
      <c r="O98" s="197">
        <f t="shared" si="48"/>
        <v>0</v>
      </c>
      <c r="P98" s="197">
        <f t="shared" si="48"/>
        <v>74449.89</v>
      </c>
      <c r="Q98" s="197">
        <f t="shared" si="48"/>
        <v>0</v>
      </c>
      <c r="R98" s="211">
        <f t="shared" si="25"/>
        <v>0</v>
      </c>
      <c r="S98" s="197">
        <f t="shared" si="48"/>
        <v>0</v>
      </c>
      <c r="T98" s="197">
        <f t="shared" si="48"/>
        <v>0</v>
      </c>
      <c r="U98" s="197">
        <f t="shared" si="48"/>
        <v>0</v>
      </c>
      <c r="V98" s="197">
        <f t="shared" si="48"/>
        <v>0</v>
      </c>
      <c r="W98" s="197">
        <f t="shared" si="48"/>
        <v>0</v>
      </c>
      <c r="X98" s="197">
        <f t="shared" si="48"/>
        <v>0</v>
      </c>
    </row>
    <row r="99" s="182" customFormat="1" ht="15.75" customHeight="1" spans="1:24">
      <c r="A99" s="195" t="s">
        <v>50</v>
      </c>
      <c r="B99" s="203">
        <f t="shared" ref="B99:X99" si="49">ROUND(B29+B65,2)</f>
        <v>144066.55</v>
      </c>
      <c r="C99" s="197">
        <f t="shared" si="49"/>
        <v>0</v>
      </c>
      <c r="D99" s="197">
        <f t="shared" si="49"/>
        <v>20450</v>
      </c>
      <c r="E99" s="197">
        <f t="shared" si="49"/>
        <v>0</v>
      </c>
      <c r="F99" s="197">
        <f t="shared" si="49"/>
        <v>123616.55</v>
      </c>
      <c r="G99" s="211">
        <f t="shared" si="22"/>
        <v>0</v>
      </c>
      <c r="H99" s="197">
        <f t="shared" si="49"/>
        <v>0</v>
      </c>
      <c r="I99" s="197">
        <f t="shared" si="49"/>
        <v>0</v>
      </c>
      <c r="J99" s="197">
        <f t="shared" si="49"/>
        <v>0</v>
      </c>
      <c r="K99" s="211">
        <f t="shared" si="23"/>
        <v>0</v>
      </c>
      <c r="L99" s="197">
        <f t="shared" si="49"/>
        <v>0</v>
      </c>
      <c r="M99" s="197">
        <f t="shared" si="49"/>
        <v>0</v>
      </c>
      <c r="N99" s="211">
        <f t="shared" si="24"/>
        <v>0</v>
      </c>
      <c r="O99" s="197">
        <f t="shared" si="49"/>
        <v>0</v>
      </c>
      <c r="P99" s="197">
        <f t="shared" si="49"/>
        <v>0</v>
      </c>
      <c r="Q99" s="197">
        <f t="shared" si="49"/>
        <v>450</v>
      </c>
      <c r="R99" s="211">
        <f t="shared" si="25"/>
        <v>0</v>
      </c>
      <c r="S99" s="197">
        <f t="shared" si="49"/>
        <v>0</v>
      </c>
      <c r="T99" s="197">
        <f t="shared" si="49"/>
        <v>0</v>
      </c>
      <c r="U99" s="197">
        <f t="shared" si="49"/>
        <v>0</v>
      </c>
      <c r="V99" s="197">
        <f t="shared" si="49"/>
        <v>0</v>
      </c>
      <c r="W99" s="197">
        <f t="shared" si="49"/>
        <v>0</v>
      </c>
      <c r="X99" s="197">
        <f t="shared" si="49"/>
        <v>0</v>
      </c>
    </row>
    <row r="100" s="187" customFormat="1" ht="15.75" customHeight="1" spans="1:24">
      <c r="A100" s="208" t="s">
        <v>51</v>
      </c>
      <c r="B100" s="203">
        <f t="shared" ref="B100:X100" si="50">ROUND(B30+B66,2)</f>
        <v>476143806.32</v>
      </c>
      <c r="C100" s="203">
        <f t="shared" si="50"/>
        <v>26368314.41</v>
      </c>
      <c r="D100" s="203">
        <f t="shared" si="50"/>
        <v>-422283943.79</v>
      </c>
      <c r="E100" s="203">
        <f t="shared" si="50"/>
        <v>-2581797.41</v>
      </c>
      <c r="F100" s="203">
        <f t="shared" si="50"/>
        <v>479012061.63</v>
      </c>
      <c r="G100" s="203">
        <f t="shared" si="22"/>
        <v>99177487.32</v>
      </c>
      <c r="H100" s="203">
        <f t="shared" si="50"/>
        <v>55424824.13</v>
      </c>
      <c r="I100" s="203">
        <f t="shared" si="50"/>
        <v>40789395.84</v>
      </c>
      <c r="J100" s="203">
        <f t="shared" si="50"/>
        <v>2963267.35</v>
      </c>
      <c r="K100" s="203">
        <f t="shared" si="23"/>
        <v>149110238.7</v>
      </c>
      <c r="L100" s="203">
        <f t="shared" si="50"/>
        <v>148257693.94</v>
      </c>
      <c r="M100" s="203">
        <f t="shared" si="50"/>
        <v>852544.76</v>
      </c>
      <c r="N100" s="203">
        <f t="shared" si="24"/>
        <v>29726033.92</v>
      </c>
      <c r="O100" s="203">
        <f t="shared" si="50"/>
        <v>29670852.37</v>
      </c>
      <c r="P100" s="203">
        <f t="shared" si="50"/>
        <v>55181.55</v>
      </c>
      <c r="Q100" s="203">
        <f t="shared" si="50"/>
        <v>-12148054.32</v>
      </c>
      <c r="R100" s="203">
        <f t="shared" si="25"/>
        <v>117615411.54</v>
      </c>
      <c r="S100" s="203">
        <f t="shared" si="50"/>
        <v>112861703.88</v>
      </c>
      <c r="T100" s="203">
        <f t="shared" si="50"/>
        <v>-7917808.23</v>
      </c>
      <c r="U100" s="203">
        <f t="shared" si="50"/>
        <v>1034491.75</v>
      </c>
      <c r="V100" s="203">
        <f t="shared" si="50"/>
        <v>17246691.16</v>
      </c>
      <c r="W100" s="203">
        <f t="shared" si="50"/>
        <v>-1796277.49</v>
      </c>
      <c r="X100" s="203">
        <f t="shared" si="50"/>
        <v>-3813389.53</v>
      </c>
    </row>
    <row r="101" s="182" customFormat="1" ht="15.75" customHeight="1" spans="1:24">
      <c r="A101" s="195" t="s">
        <v>52</v>
      </c>
      <c r="B101" s="203">
        <f t="shared" ref="B101:X101" si="51">ROUND(B31+B67,2)</f>
        <v>117510903.43</v>
      </c>
      <c r="C101" s="197">
        <f t="shared" si="51"/>
        <v>0</v>
      </c>
      <c r="D101" s="197">
        <f t="shared" si="51"/>
        <v>117510903.43</v>
      </c>
      <c r="E101" s="197">
        <f t="shared" si="51"/>
        <v>0</v>
      </c>
      <c r="F101" s="197">
        <f t="shared" si="51"/>
        <v>0</v>
      </c>
      <c r="G101" s="211">
        <f t="shared" si="22"/>
        <v>0</v>
      </c>
      <c r="H101" s="197">
        <f t="shared" si="51"/>
        <v>0</v>
      </c>
      <c r="I101" s="197">
        <f t="shared" si="51"/>
        <v>0</v>
      </c>
      <c r="J101" s="197">
        <f t="shared" si="51"/>
        <v>0</v>
      </c>
      <c r="K101" s="211">
        <f t="shared" si="23"/>
        <v>0</v>
      </c>
      <c r="L101" s="197">
        <f t="shared" si="51"/>
        <v>0</v>
      </c>
      <c r="M101" s="197">
        <f t="shared" si="51"/>
        <v>0</v>
      </c>
      <c r="N101" s="211">
        <f t="shared" si="24"/>
        <v>0</v>
      </c>
      <c r="O101" s="197">
        <f t="shared" si="51"/>
        <v>0</v>
      </c>
      <c r="P101" s="197">
        <f t="shared" si="51"/>
        <v>0</v>
      </c>
      <c r="Q101" s="197">
        <f t="shared" si="51"/>
        <v>0</v>
      </c>
      <c r="R101" s="211">
        <f t="shared" si="25"/>
        <v>0</v>
      </c>
      <c r="S101" s="197">
        <f t="shared" si="51"/>
        <v>0</v>
      </c>
      <c r="T101" s="197">
        <f t="shared" si="51"/>
        <v>0</v>
      </c>
      <c r="U101" s="197">
        <f t="shared" si="51"/>
        <v>0</v>
      </c>
      <c r="V101" s="197">
        <f t="shared" si="51"/>
        <v>0</v>
      </c>
      <c r="W101" s="197">
        <f t="shared" si="51"/>
        <v>0</v>
      </c>
      <c r="X101" s="197">
        <f t="shared" si="51"/>
        <v>0</v>
      </c>
    </row>
    <row r="102" s="187" customFormat="1" ht="15.75" customHeight="1" spans="1:24">
      <c r="A102" s="208" t="s">
        <v>53</v>
      </c>
      <c r="B102" s="203">
        <f t="shared" ref="B102:X102" si="52">ROUND(B32+B68,2)</f>
        <v>358632902.89</v>
      </c>
      <c r="C102" s="203">
        <f t="shared" si="52"/>
        <v>26368314.41</v>
      </c>
      <c r="D102" s="203">
        <f t="shared" si="52"/>
        <v>-539794847.22</v>
      </c>
      <c r="E102" s="203">
        <f t="shared" si="52"/>
        <v>-2581797.41</v>
      </c>
      <c r="F102" s="203">
        <f t="shared" si="52"/>
        <v>479012061.63</v>
      </c>
      <c r="G102" s="203">
        <f t="shared" si="22"/>
        <v>99177487.32</v>
      </c>
      <c r="H102" s="203">
        <f t="shared" si="52"/>
        <v>55424824.13</v>
      </c>
      <c r="I102" s="203">
        <f t="shared" si="52"/>
        <v>40789395.84</v>
      </c>
      <c r="J102" s="203">
        <f t="shared" si="52"/>
        <v>2963267.35</v>
      </c>
      <c r="K102" s="203">
        <f t="shared" si="23"/>
        <v>149110238.7</v>
      </c>
      <c r="L102" s="203">
        <f t="shared" si="52"/>
        <v>148257693.94</v>
      </c>
      <c r="M102" s="203">
        <f t="shared" si="52"/>
        <v>852544.76</v>
      </c>
      <c r="N102" s="203">
        <f t="shared" si="24"/>
        <v>29726033.92</v>
      </c>
      <c r="O102" s="203">
        <f t="shared" si="52"/>
        <v>29670852.37</v>
      </c>
      <c r="P102" s="203">
        <f t="shared" si="52"/>
        <v>55181.55</v>
      </c>
      <c r="Q102" s="203">
        <f t="shared" si="52"/>
        <v>-12148054.32</v>
      </c>
      <c r="R102" s="203">
        <f t="shared" si="25"/>
        <v>117615411.54</v>
      </c>
      <c r="S102" s="203">
        <f t="shared" si="52"/>
        <v>112861703.88</v>
      </c>
      <c r="T102" s="203">
        <f t="shared" si="52"/>
        <v>-7917808.23</v>
      </c>
      <c r="U102" s="203">
        <f t="shared" si="52"/>
        <v>1034491.75</v>
      </c>
      <c r="V102" s="203">
        <f t="shared" si="52"/>
        <v>17246691.16</v>
      </c>
      <c r="W102" s="203">
        <f t="shared" si="52"/>
        <v>-1796277.49</v>
      </c>
      <c r="X102" s="203">
        <f t="shared" si="52"/>
        <v>-3813389.53</v>
      </c>
    </row>
    <row r="103" s="182" customFormat="1" ht="15.75" customHeight="1" spans="1:24">
      <c r="A103" s="195" t="s">
        <v>54</v>
      </c>
      <c r="B103" s="203">
        <f t="shared" ref="B103:X103" si="53">ROUND(B33+B69,2)</f>
        <v>-18083072.01</v>
      </c>
      <c r="C103" s="197">
        <f t="shared" si="53"/>
        <v>-18083072.01</v>
      </c>
      <c r="D103" s="197">
        <f t="shared" si="53"/>
        <v>0</v>
      </c>
      <c r="E103" s="197">
        <f t="shared" si="53"/>
        <v>0</v>
      </c>
      <c r="F103" s="197">
        <f t="shared" si="53"/>
        <v>0</v>
      </c>
      <c r="G103" s="211">
        <f t="shared" si="22"/>
        <v>0</v>
      </c>
      <c r="H103" s="197">
        <f>ROUND(H33+H69,2)</f>
        <v>0</v>
      </c>
      <c r="I103" s="197">
        <f t="shared" si="53"/>
        <v>0</v>
      </c>
      <c r="J103" s="197">
        <f t="shared" si="53"/>
        <v>0</v>
      </c>
      <c r="K103" s="211">
        <f t="shared" si="23"/>
        <v>0</v>
      </c>
      <c r="L103" s="197">
        <f>ROUND(L33+L69,2)</f>
        <v>0</v>
      </c>
      <c r="M103" s="197">
        <f t="shared" si="53"/>
        <v>0</v>
      </c>
      <c r="N103" s="211">
        <f t="shared" si="24"/>
        <v>0</v>
      </c>
      <c r="O103" s="197">
        <f t="shared" si="53"/>
        <v>0</v>
      </c>
      <c r="P103" s="197">
        <f t="shared" si="53"/>
        <v>0</v>
      </c>
      <c r="Q103" s="197">
        <f t="shared" si="53"/>
        <v>0</v>
      </c>
      <c r="R103" s="211">
        <f t="shared" si="25"/>
        <v>0</v>
      </c>
      <c r="S103" s="197">
        <f t="shared" si="53"/>
        <v>0</v>
      </c>
      <c r="T103" s="197">
        <f t="shared" si="53"/>
        <v>0</v>
      </c>
      <c r="U103" s="197">
        <f t="shared" si="53"/>
        <v>0</v>
      </c>
      <c r="V103" s="197">
        <f t="shared" si="53"/>
        <v>0</v>
      </c>
      <c r="W103" s="197">
        <f t="shared" si="53"/>
        <v>0</v>
      </c>
      <c r="X103" s="197">
        <f t="shared" si="53"/>
        <v>0</v>
      </c>
    </row>
    <row r="104" s="182" customFormat="1" ht="15.75" customHeight="1" spans="1:24">
      <c r="A104" s="195" t="s">
        <v>55</v>
      </c>
      <c r="B104" s="203">
        <f t="shared" ref="B104:X104" si="54">ROUND(B34+B70,2)</f>
        <v>340549830.88</v>
      </c>
      <c r="C104" s="197">
        <f t="shared" si="54"/>
        <v>8285242.4</v>
      </c>
      <c r="D104" s="197">
        <f t="shared" si="54"/>
        <v>-539794847.22</v>
      </c>
      <c r="E104" s="197">
        <f t="shared" si="54"/>
        <v>-2581797.41</v>
      </c>
      <c r="F104" s="197">
        <f t="shared" si="54"/>
        <v>479012061.63</v>
      </c>
      <c r="G104" s="211">
        <f t="shared" si="22"/>
        <v>99177487.32</v>
      </c>
      <c r="H104" s="197">
        <f t="shared" si="54"/>
        <v>55424824.13</v>
      </c>
      <c r="I104" s="197">
        <f t="shared" si="54"/>
        <v>40789395.84</v>
      </c>
      <c r="J104" s="197">
        <f t="shared" si="54"/>
        <v>2963267.35</v>
      </c>
      <c r="K104" s="211">
        <f t="shared" si="23"/>
        <v>149110238.7</v>
      </c>
      <c r="L104" s="197">
        <f t="shared" si="54"/>
        <v>148257693.94</v>
      </c>
      <c r="M104" s="197">
        <f t="shared" si="54"/>
        <v>852544.76</v>
      </c>
      <c r="N104" s="211">
        <f t="shared" si="24"/>
        <v>29726033.92</v>
      </c>
      <c r="O104" s="197">
        <f t="shared" si="54"/>
        <v>29670852.37</v>
      </c>
      <c r="P104" s="197">
        <f t="shared" si="54"/>
        <v>55181.55</v>
      </c>
      <c r="Q104" s="197">
        <f t="shared" si="54"/>
        <v>-12148054.32</v>
      </c>
      <c r="R104" s="211">
        <f t="shared" si="25"/>
        <v>117615411.54</v>
      </c>
      <c r="S104" s="197">
        <f t="shared" si="54"/>
        <v>112861703.88</v>
      </c>
      <c r="T104" s="197">
        <f t="shared" si="54"/>
        <v>-7917808.23</v>
      </c>
      <c r="U104" s="197">
        <f t="shared" si="54"/>
        <v>1034491.75</v>
      </c>
      <c r="V104" s="197">
        <f t="shared" si="54"/>
        <v>17246691.16</v>
      </c>
      <c r="W104" s="197">
        <f t="shared" si="54"/>
        <v>-1796277.49</v>
      </c>
      <c r="X104" s="197">
        <f t="shared" si="54"/>
        <v>-3813389.53</v>
      </c>
    </row>
    <row r="105" s="188" customFormat="1" ht="15.75" customHeight="1" spans="1:24">
      <c r="A105" s="212" t="s">
        <v>90</v>
      </c>
      <c r="B105" s="203">
        <f>ROUND(B35+B71,2)</f>
        <v>0</v>
      </c>
      <c r="C105" s="203">
        <f>ROUND(C36+C72,2)</f>
        <v>0</v>
      </c>
      <c r="D105" s="203"/>
      <c r="E105" s="203"/>
      <c r="F105" s="203">
        <f>资金!E18</f>
        <v>246287509.87</v>
      </c>
      <c r="G105" s="203">
        <f t="shared" si="22"/>
        <v>22324539.32</v>
      </c>
      <c r="H105" s="203">
        <f>资金!E9+资金!E10</f>
        <v>22315871.42</v>
      </c>
      <c r="I105" s="203"/>
      <c r="J105" s="203">
        <f>资金!E8</f>
        <v>8667.9</v>
      </c>
      <c r="K105" s="203">
        <f t="shared" si="23"/>
        <v>104408439.32</v>
      </c>
      <c r="L105" s="203">
        <f>资金!E4+资金!E5</f>
        <v>103875690.32</v>
      </c>
      <c r="M105" s="203">
        <f>资金!E6</f>
        <v>532749</v>
      </c>
      <c r="N105" s="203">
        <f t="shared" si="24"/>
        <v>58863709.12</v>
      </c>
      <c r="O105" s="203">
        <f>资金!E12+资金!E14</f>
        <v>45583735.07</v>
      </c>
      <c r="P105" s="203">
        <f>资金!E13</f>
        <v>13279974.05</v>
      </c>
      <c r="Q105" s="203">
        <v>0</v>
      </c>
      <c r="R105" s="203">
        <f t="shared" si="25"/>
        <v>0</v>
      </c>
      <c r="S105" s="203"/>
      <c r="T105" s="203"/>
      <c r="U105" s="203"/>
      <c r="V105" s="203"/>
      <c r="W105" s="203"/>
      <c r="X105" s="203"/>
    </row>
    <row r="106" s="188" customFormat="1" ht="15.75" customHeight="1" spans="1:24">
      <c r="A106" s="212" t="s">
        <v>91</v>
      </c>
      <c r="B106" s="201"/>
      <c r="C106" s="203">
        <f t="shared" ref="C106:X106" si="55">C104-C105</f>
        <v>8285242.4</v>
      </c>
      <c r="D106" s="203">
        <f t="shared" si="55"/>
        <v>-539794847.22</v>
      </c>
      <c r="E106" s="203">
        <f t="shared" si="55"/>
        <v>-2581797.41</v>
      </c>
      <c r="F106" s="203">
        <f t="shared" si="55"/>
        <v>232724551.76</v>
      </c>
      <c r="G106" s="203">
        <f t="shared" si="55"/>
        <v>76852948</v>
      </c>
      <c r="H106" s="203">
        <f t="shared" si="55"/>
        <v>33108952.71</v>
      </c>
      <c r="I106" s="203">
        <f t="shared" si="55"/>
        <v>40789395.84</v>
      </c>
      <c r="J106" s="203">
        <f t="shared" si="55"/>
        <v>2954599.45</v>
      </c>
      <c r="K106" s="203">
        <f t="shared" si="55"/>
        <v>44701799.38</v>
      </c>
      <c r="L106" s="203">
        <f t="shared" si="55"/>
        <v>44382003.62</v>
      </c>
      <c r="M106" s="203">
        <f t="shared" si="55"/>
        <v>319795.76</v>
      </c>
      <c r="N106" s="203">
        <f t="shared" si="55"/>
        <v>-29137675.2</v>
      </c>
      <c r="O106" s="203">
        <f t="shared" si="55"/>
        <v>-15912882.7</v>
      </c>
      <c r="P106" s="203">
        <f>P102-P105</f>
        <v>-13224792.5</v>
      </c>
      <c r="Q106" s="203">
        <f t="shared" si="55"/>
        <v>-12148054.32</v>
      </c>
      <c r="R106" s="203">
        <f t="shared" si="55"/>
        <v>117615411.54</v>
      </c>
      <c r="S106" s="203">
        <f t="shared" si="55"/>
        <v>112861703.88</v>
      </c>
      <c r="T106" s="203">
        <f t="shared" si="55"/>
        <v>-7917808.23</v>
      </c>
      <c r="U106" s="203">
        <f t="shared" si="55"/>
        <v>1034491.75</v>
      </c>
      <c r="V106" s="203">
        <f t="shared" si="55"/>
        <v>17246691.16</v>
      </c>
      <c r="W106" s="203">
        <f t="shared" si="55"/>
        <v>-1796277.49</v>
      </c>
      <c r="X106" s="203">
        <f t="shared" si="55"/>
        <v>-3813389.53</v>
      </c>
    </row>
    <row r="107" s="184" customFormat="1" ht="15.75" customHeight="1" spans="1:24">
      <c r="A107" s="213"/>
      <c r="B107" s="214"/>
      <c r="C107" s="214"/>
      <c r="D107" s="214"/>
      <c r="E107" s="214"/>
      <c r="F107" s="214"/>
      <c r="G107" s="214"/>
      <c r="H107" s="214"/>
      <c r="I107" s="214"/>
      <c r="J107" s="214"/>
      <c r="K107" s="214"/>
      <c r="L107" s="214">
        <f>L106-[2]累计利润调整表!$B$109</f>
        <v>-0.018918976187706</v>
      </c>
      <c r="M107" s="214">
        <f>M106-[2]累计利润调整表!$C$109</f>
        <v>0.00340460217557848</v>
      </c>
      <c r="N107" s="214"/>
      <c r="O107" s="221">
        <f>O106-[2]累计利润调整表!$D$109</f>
        <v>0.0108375996351242</v>
      </c>
      <c r="P107" s="214">
        <f>P106-[2]累计利润调整表!$E$109</f>
        <v>0.00514310225844383</v>
      </c>
      <c r="Q107" s="214"/>
      <c r="R107" s="214"/>
      <c r="S107" s="214"/>
      <c r="T107" s="214"/>
      <c r="U107" s="214"/>
      <c r="V107" s="214"/>
      <c r="W107" s="214"/>
      <c r="X107" s="214"/>
    </row>
    <row r="108" ht="14.25" customHeight="1" spans="1:19">
      <c r="A108" s="215" t="s">
        <v>56</v>
      </c>
      <c r="B108" s="216">
        <f>B104-B34</f>
        <v>0</v>
      </c>
      <c r="C108" s="216"/>
      <c r="H108" s="217">
        <f>H92-74805.22</f>
        <v>0</v>
      </c>
      <c r="I108" s="217">
        <f>I92-411462.13</f>
        <v>-0.0200000000186265</v>
      </c>
      <c r="J108" s="217"/>
      <c r="O108" s="221"/>
      <c r="P108" s="221"/>
      <c r="S108" s="217"/>
    </row>
    <row r="109" ht="14.25" customHeight="1" spans="2:24">
      <c r="B109" s="218"/>
      <c r="C109" s="218"/>
      <c r="D109" s="218"/>
      <c r="E109" s="218"/>
      <c r="F109" s="219"/>
      <c r="G109" s="218"/>
      <c r="H109" s="218"/>
      <c r="I109" s="217"/>
      <c r="J109" s="218"/>
      <c r="K109" s="218"/>
      <c r="L109" s="218"/>
      <c r="M109" s="218"/>
      <c r="N109" s="218"/>
      <c r="O109" s="218"/>
      <c r="P109" s="219"/>
      <c r="Q109" s="218"/>
      <c r="R109" s="218"/>
      <c r="S109" s="218"/>
      <c r="T109" s="218"/>
      <c r="U109" s="218"/>
      <c r="V109" s="218"/>
      <c r="W109" s="218"/>
      <c r="X109" s="218"/>
    </row>
    <row r="110" ht="14.25" customHeight="1" spans="1:24">
      <c r="A110" s="215" t="s">
        <v>92</v>
      </c>
      <c r="B110" s="219"/>
      <c r="C110" s="218"/>
      <c r="D110" s="218"/>
      <c r="E110" s="218"/>
      <c r="F110" s="218"/>
      <c r="G110" s="218"/>
      <c r="H110" s="218"/>
      <c r="I110" s="217"/>
      <c r="J110" s="218"/>
      <c r="K110" s="218"/>
      <c r="L110" s="218"/>
      <c r="M110" s="218"/>
      <c r="N110" s="218"/>
      <c r="O110" s="218"/>
      <c r="P110" s="219"/>
      <c r="Q110" s="218"/>
      <c r="R110" s="218"/>
      <c r="S110" s="218"/>
      <c r="T110" s="218"/>
      <c r="U110" s="218"/>
      <c r="V110" s="218"/>
      <c r="W110" s="218"/>
      <c r="X110" s="218"/>
    </row>
    <row r="111" ht="14.25" customHeight="1" spans="1:24">
      <c r="A111" s="215" t="s">
        <v>93</v>
      </c>
      <c r="F111" s="217">
        <f>F106-[4]累计利润调整表!$B$109</f>
        <v>0.0139589905738831</v>
      </c>
      <c r="G111" s="217"/>
      <c r="H111" s="217"/>
      <c r="I111" s="217"/>
      <c r="J111" s="217"/>
      <c r="K111" s="217"/>
      <c r="L111" s="217"/>
      <c r="M111" s="217"/>
      <c r="N111" s="217"/>
      <c r="O111" s="217"/>
      <c r="P111" s="217"/>
      <c r="Q111" s="217"/>
      <c r="R111" s="217"/>
      <c r="S111" s="217"/>
      <c r="T111" s="217"/>
      <c r="U111" s="217"/>
      <c r="V111" s="217"/>
      <c r="W111" s="217"/>
      <c r="X111" s="217"/>
    </row>
    <row r="112" ht="16.5" customHeight="1" spans="6:6">
      <c r="F112" s="217"/>
    </row>
    <row r="113" ht="16.5" customHeight="1" spans="1:24">
      <c r="A113" s="194" t="s">
        <v>94</v>
      </c>
      <c r="B113" s="193"/>
      <c r="C113" s="182"/>
      <c r="D113" s="182"/>
      <c r="E113" s="182"/>
      <c r="F113" s="182"/>
      <c r="G113" s="182"/>
      <c r="H113" s="182"/>
      <c r="I113" s="182"/>
      <c r="J113" s="182"/>
      <c r="K113" s="182"/>
      <c r="L113" s="182"/>
      <c r="M113" s="182"/>
      <c r="N113" s="182"/>
      <c r="O113" s="182"/>
      <c r="P113" s="182"/>
      <c r="Q113" s="182"/>
      <c r="R113" s="182"/>
      <c r="S113" s="182">
        <f>S115/R115</f>
        <v>0.763900705321016</v>
      </c>
      <c r="T113" s="182"/>
      <c r="U113" s="182"/>
      <c r="V113" s="182"/>
      <c r="W113" s="182"/>
      <c r="X113" s="182"/>
    </row>
    <row r="114" ht="16.5" customHeight="1" spans="1:24">
      <c r="A114" s="170" t="s">
        <v>1</v>
      </c>
      <c r="B114" s="199" t="s">
        <v>2</v>
      </c>
      <c r="C114" s="199" t="s">
        <v>3</v>
      </c>
      <c r="D114" s="199" t="s">
        <v>4</v>
      </c>
      <c r="E114" s="170" t="s">
        <v>5</v>
      </c>
      <c r="F114" s="199" t="s">
        <v>6</v>
      </c>
      <c r="G114" s="199" t="s">
        <v>7</v>
      </c>
      <c r="H114" s="199" t="s">
        <v>8</v>
      </c>
      <c r="I114" s="199" t="s">
        <v>9</v>
      </c>
      <c r="J114" s="199" t="s">
        <v>10</v>
      </c>
      <c r="K114" s="199" t="s">
        <v>11</v>
      </c>
      <c r="L114" s="199" t="s">
        <v>12</v>
      </c>
      <c r="M114" s="199" t="s">
        <v>58</v>
      </c>
      <c r="N114" s="199" t="s">
        <v>14</v>
      </c>
      <c r="O114" s="199" t="s">
        <v>15</v>
      </c>
      <c r="P114" s="199" t="s">
        <v>16</v>
      </c>
      <c r="Q114" s="199" t="s">
        <v>17</v>
      </c>
      <c r="R114" s="199" t="s">
        <v>18</v>
      </c>
      <c r="S114" s="199" t="s">
        <v>19</v>
      </c>
      <c r="T114" s="199" t="s">
        <v>20</v>
      </c>
      <c r="U114" s="199" t="s">
        <v>21</v>
      </c>
      <c r="V114" s="199" t="s">
        <v>22</v>
      </c>
      <c r="W114" s="199" t="s">
        <v>23</v>
      </c>
      <c r="X114" s="199" t="s">
        <v>24</v>
      </c>
    </row>
    <row r="115" s="189" customFormat="1" ht="16.5" customHeight="1" spans="1:24">
      <c r="A115" s="208" t="s">
        <v>25</v>
      </c>
      <c r="B115" s="203">
        <f t="shared" ref="B115:X115" si="56">ROUND(B74/10000,2)</f>
        <v>121220.75</v>
      </c>
      <c r="C115" s="203">
        <f t="shared" si="56"/>
        <v>1799.74</v>
      </c>
      <c r="D115" s="203">
        <f t="shared" si="56"/>
        <v>-18480.13</v>
      </c>
      <c r="E115" s="203">
        <f t="shared" si="56"/>
        <v>0.18</v>
      </c>
      <c r="F115" s="203">
        <f t="shared" si="56"/>
        <v>83468.83</v>
      </c>
      <c r="G115" s="203">
        <f t="shared" si="56"/>
        <v>11278.49</v>
      </c>
      <c r="H115" s="203">
        <f t="shared" si="56"/>
        <v>6039.6</v>
      </c>
      <c r="I115" s="203">
        <f t="shared" si="56"/>
        <v>4483.81</v>
      </c>
      <c r="J115" s="203">
        <f t="shared" si="56"/>
        <v>755.07</v>
      </c>
      <c r="K115" s="203">
        <f t="shared" si="56"/>
        <v>16021.52</v>
      </c>
      <c r="L115" s="203">
        <f t="shared" si="56"/>
        <v>15704.02</v>
      </c>
      <c r="M115" s="203">
        <f t="shared" si="56"/>
        <v>317.5</v>
      </c>
      <c r="N115" s="203">
        <f t="shared" si="56"/>
        <v>4212.05</v>
      </c>
      <c r="O115" s="203">
        <f t="shared" si="56"/>
        <v>3894.76</v>
      </c>
      <c r="P115" s="203">
        <f t="shared" si="56"/>
        <v>317.29</v>
      </c>
      <c r="Q115" s="203">
        <f t="shared" si="56"/>
        <v>0.49</v>
      </c>
      <c r="R115" s="203">
        <f t="shared" si="56"/>
        <v>22920.06</v>
      </c>
      <c r="S115" s="203">
        <f t="shared" si="56"/>
        <v>17508.65</v>
      </c>
      <c r="T115" s="203">
        <f t="shared" si="56"/>
        <v>1057.62</v>
      </c>
      <c r="U115" s="203">
        <f t="shared" si="56"/>
        <v>659.6</v>
      </c>
      <c r="V115" s="203">
        <f t="shared" si="56"/>
        <v>3676.6</v>
      </c>
      <c r="W115" s="203">
        <f t="shared" si="56"/>
        <v>0</v>
      </c>
      <c r="X115" s="203">
        <f t="shared" si="56"/>
        <v>17.58</v>
      </c>
    </row>
    <row r="116" ht="16.5" customHeight="1" spans="1:24">
      <c r="A116" s="195" t="s">
        <v>26</v>
      </c>
      <c r="B116" s="203">
        <f t="shared" ref="B116:X116" si="57">ROUND(B75/10000,2)</f>
        <v>20980.58</v>
      </c>
      <c r="C116" s="197">
        <f t="shared" si="57"/>
        <v>-919</v>
      </c>
      <c r="D116" s="197">
        <f t="shared" si="57"/>
        <v>-19371.11</v>
      </c>
      <c r="E116" s="197">
        <f t="shared" si="57"/>
        <v>0</v>
      </c>
      <c r="F116" s="203">
        <f t="shared" si="57"/>
        <v>42120.56</v>
      </c>
      <c r="G116" s="203">
        <f t="shared" si="57"/>
        <v>22.56</v>
      </c>
      <c r="H116" s="197">
        <f t="shared" si="57"/>
        <v>0.03</v>
      </c>
      <c r="I116" s="197">
        <f t="shared" si="57"/>
        <v>0</v>
      </c>
      <c r="J116" s="197">
        <f t="shared" si="57"/>
        <v>22.53</v>
      </c>
      <c r="K116" s="203">
        <f t="shared" si="57"/>
        <v>-2131.61</v>
      </c>
      <c r="L116" s="197">
        <f t="shared" si="57"/>
        <v>-2131.61</v>
      </c>
      <c r="M116" s="197">
        <f t="shared" si="57"/>
        <v>0</v>
      </c>
      <c r="N116" s="203">
        <f t="shared" si="57"/>
        <v>902.98</v>
      </c>
      <c r="O116" s="197">
        <f t="shared" si="57"/>
        <v>902.98</v>
      </c>
      <c r="P116" s="197">
        <f t="shared" si="57"/>
        <v>0</v>
      </c>
      <c r="Q116" s="197">
        <f t="shared" si="57"/>
        <v>0.63</v>
      </c>
      <c r="R116" s="203">
        <f t="shared" si="57"/>
        <v>356.19</v>
      </c>
      <c r="S116" s="197">
        <f t="shared" si="57"/>
        <v>313.05</v>
      </c>
      <c r="T116" s="197">
        <f t="shared" si="57"/>
        <v>4.32</v>
      </c>
      <c r="U116" s="197">
        <f t="shared" si="57"/>
        <v>0</v>
      </c>
      <c r="V116" s="197">
        <f t="shared" si="57"/>
        <v>38.82</v>
      </c>
      <c r="W116" s="197">
        <f t="shared" si="57"/>
        <v>0</v>
      </c>
      <c r="X116" s="197">
        <f t="shared" si="57"/>
        <v>0.01</v>
      </c>
    </row>
    <row r="117" ht="16.5" customHeight="1" spans="1:24">
      <c r="A117" s="195" t="s">
        <v>27</v>
      </c>
      <c r="B117" s="203">
        <f t="shared" ref="B117:X117" si="58">ROUND(B76/10000,2)</f>
        <v>56498.68</v>
      </c>
      <c r="C117" s="197">
        <f t="shared" si="58"/>
        <v>-237.87</v>
      </c>
      <c r="D117" s="197">
        <f t="shared" si="58"/>
        <v>1978.02</v>
      </c>
      <c r="E117" s="197">
        <f t="shared" si="58"/>
        <v>0</v>
      </c>
      <c r="F117" s="203">
        <f t="shared" si="58"/>
        <v>44275.64</v>
      </c>
      <c r="G117" s="203">
        <f t="shared" si="58"/>
        <v>24.94</v>
      </c>
      <c r="H117" s="197">
        <f t="shared" si="58"/>
        <v>0.03</v>
      </c>
      <c r="I117" s="197">
        <f t="shared" si="58"/>
        <v>0</v>
      </c>
      <c r="J117" s="197">
        <f t="shared" si="58"/>
        <v>24.91</v>
      </c>
      <c r="K117" s="203">
        <f t="shared" si="58"/>
        <v>9198.78</v>
      </c>
      <c r="L117" s="197">
        <f t="shared" si="58"/>
        <v>9198.78</v>
      </c>
      <c r="M117" s="197">
        <f t="shared" si="58"/>
        <v>0</v>
      </c>
      <c r="N117" s="203">
        <f t="shared" si="58"/>
        <v>902.98</v>
      </c>
      <c r="O117" s="197">
        <f t="shared" si="58"/>
        <v>902.98</v>
      </c>
      <c r="P117" s="197">
        <f t="shared" si="58"/>
        <v>0</v>
      </c>
      <c r="Q117" s="197">
        <f t="shared" si="58"/>
        <v>0.63</v>
      </c>
      <c r="R117" s="203">
        <f t="shared" si="58"/>
        <v>356.19</v>
      </c>
      <c r="S117" s="197">
        <f t="shared" si="58"/>
        <v>313.05</v>
      </c>
      <c r="T117" s="197">
        <f t="shared" si="58"/>
        <v>4.32</v>
      </c>
      <c r="U117" s="197">
        <f t="shared" si="58"/>
        <v>0</v>
      </c>
      <c r="V117" s="197">
        <f t="shared" si="58"/>
        <v>38.82</v>
      </c>
      <c r="W117" s="197">
        <f t="shared" si="58"/>
        <v>0</v>
      </c>
      <c r="X117" s="197">
        <f t="shared" si="58"/>
        <v>0.01</v>
      </c>
    </row>
    <row r="118" ht="16.5" customHeight="1" spans="1:24">
      <c r="A118" s="195" t="s">
        <v>28</v>
      </c>
      <c r="B118" s="203">
        <f t="shared" ref="B118:X118" si="59">ROUND(B77/10000,2)</f>
        <v>35518.1</v>
      </c>
      <c r="C118" s="197">
        <f t="shared" si="59"/>
        <v>681.13</v>
      </c>
      <c r="D118" s="197">
        <f t="shared" si="59"/>
        <v>21349.13</v>
      </c>
      <c r="E118" s="197">
        <f t="shared" si="59"/>
        <v>0</v>
      </c>
      <c r="F118" s="203">
        <f t="shared" si="59"/>
        <v>2155.08</v>
      </c>
      <c r="G118" s="203">
        <f t="shared" si="59"/>
        <v>2.38</v>
      </c>
      <c r="H118" s="197">
        <f t="shared" si="59"/>
        <v>0</v>
      </c>
      <c r="I118" s="197">
        <f t="shared" si="59"/>
        <v>0</v>
      </c>
      <c r="J118" s="197">
        <f t="shared" si="59"/>
        <v>2.38</v>
      </c>
      <c r="K118" s="203">
        <f t="shared" si="59"/>
        <v>11330.38</v>
      </c>
      <c r="L118" s="197">
        <f t="shared" si="59"/>
        <v>11330.38</v>
      </c>
      <c r="M118" s="197">
        <f t="shared" si="59"/>
        <v>0</v>
      </c>
      <c r="N118" s="203">
        <f t="shared" si="59"/>
        <v>0</v>
      </c>
      <c r="O118" s="197">
        <f t="shared" si="59"/>
        <v>0</v>
      </c>
      <c r="P118" s="197">
        <f t="shared" si="59"/>
        <v>0</v>
      </c>
      <c r="Q118" s="197">
        <f t="shared" si="59"/>
        <v>0</v>
      </c>
      <c r="R118" s="203">
        <f t="shared" si="59"/>
        <v>0</v>
      </c>
      <c r="S118" s="197">
        <f t="shared" si="59"/>
        <v>0</v>
      </c>
      <c r="T118" s="197">
        <f t="shared" si="59"/>
        <v>0</v>
      </c>
      <c r="U118" s="197">
        <f t="shared" si="59"/>
        <v>0</v>
      </c>
      <c r="V118" s="197">
        <f t="shared" si="59"/>
        <v>0</v>
      </c>
      <c r="W118" s="197">
        <f t="shared" si="59"/>
        <v>0</v>
      </c>
      <c r="X118" s="197">
        <f t="shared" si="59"/>
        <v>0</v>
      </c>
    </row>
    <row r="119" ht="16.5" customHeight="1" spans="1:24">
      <c r="A119" s="195" t="s">
        <v>29</v>
      </c>
      <c r="B119" s="203">
        <f t="shared" ref="B119:X119" si="60">ROUND(B78/10000,2)</f>
        <v>68541.78</v>
      </c>
      <c r="C119" s="197">
        <f t="shared" si="60"/>
        <v>11.79</v>
      </c>
      <c r="D119" s="197">
        <f t="shared" si="60"/>
        <v>-39.84</v>
      </c>
      <c r="E119" s="197">
        <f t="shared" si="60"/>
        <v>0.18</v>
      </c>
      <c r="F119" s="203">
        <f t="shared" si="60"/>
        <v>39225.37</v>
      </c>
      <c r="G119" s="203">
        <f t="shared" si="60"/>
        <v>6554.21</v>
      </c>
      <c r="H119" s="197">
        <f t="shared" si="60"/>
        <v>1428.67</v>
      </c>
      <c r="I119" s="197">
        <f t="shared" si="60"/>
        <v>4483.81</v>
      </c>
      <c r="J119" s="197">
        <f t="shared" si="60"/>
        <v>641.73</v>
      </c>
      <c r="K119" s="203">
        <f t="shared" si="60"/>
        <v>438.88</v>
      </c>
      <c r="L119" s="197">
        <f t="shared" si="60"/>
        <v>49.05</v>
      </c>
      <c r="M119" s="197">
        <f t="shared" si="60"/>
        <v>389.83</v>
      </c>
      <c r="N119" s="203">
        <f t="shared" si="60"/>
        <v>-93.43</v>
      </c>
      <c r="O119" s="197">
        <f t="shared" si="60"/>
        <v>-93.43</v>
      </c>
      <c r="P119" s="197">
        <f t="shared" si="60"/>
        <v>0</v>
      </c>
      <c r="Q119" s="197">
        <f t="shared" si="60"/>
        <v>-0.17</v>
      </c>
      <c r="R119" s="203">
        <f t="shared" si="60"/>
        <v>22444.61</v>
      </c>
      <c r="S119" s="197">
        <f t="shared" si="60"/>
        <v>17178.8</v>
      </c>
      <c r="T119" s="197">
        <f t="shared" si="60"/>
        <v>1017.9</v>
      </c>
      <c r="U119" s="197">
        <f t="shared" si="60"/>
        <v>659.13</v>
      </c>
      <c r="V119" s="197">
        <f t="shared" si="60"/>
        <v>3582.08</v>
      </c>
      <c r="W119" s="197">
        <f t="shared" si="60"/>
        <v>0</v>
      </c>
      <c r="X119" s="197">
        <f t="shared" si="60"/>
        <v>6.7</v>
      </c>
    </row>
    <row r="120" ht="16.5" customHeight="1" spans="1:24">
      <c r="A120" s="195" t="s">
        <v>30</v>
      </c>
      <c r="B120" s="203">
        <f t="shared" ref="B120:X120" si="61">ROUND(B79/10000,2)</f>
        <v>38564.13</v>
      </c>
      <c r="C120" s="197">
        <f t="shared" si="61"/>
        <v>0</v>
      </c>
      <c r="D120" s="197">
        <f t="shared" si="61"/>
        <v>0</v>
      </c>
      <c r="E120" s="197">
        <f t="shared" si="61"/>
        <v>0</v>
      </c>
      <c r="F120" s="203">
        <f t="shared" si="61"/>
        <v>38599.43</v>
      </c>
      <c r="G120" s="203">
        <f t="shared" si="61"/>
        <v>58.13</v>
      </c>
      <c r="H120" s="197">
        <f t="shared" si="61"/>
        <v>37.74</v>
      </c>
      <c r="I120" s="197">
        <f t="shared" si="61"/>
        <v>0</v>
      </c>
      <c r="J120" s="197">
        <f t="shared" si="61"/>
        <v>20.39</v>
      </c>
      <c r="K120" s="203">
        <f t="shared" si="61"/>
        <v>0</v>
      </c>
      <c r="L120" s="197">
        <f t="shared" si="61"/>
        <v>0</v>
      </c>
      <c r="M120" s="197">
        <f t="shared" si="61"/>
        <v>0</v>
      </c>
      <c r="N120" s="203">
        <f t="shared" si="61"/>
        <v>-93.43</v>
      </c>
      <c r="O120" s="197">
        <f t="shared" si="61"/>
        <v>-93.43</v>
      </c>
      <c r="P120" s="197">
        <f t="shared" si="61"/>
        <v>0</v>
      </c>
      <c r="Q120" s="197">
        <f t="shared" si="61"/>
        <v>0</v>
      </c>
      <c r="R120" s="203">
        <f t="shared" si="61"/>
        <v>0</v>
      </c>
      <c r="S120" s="197">
        <f t="shared" si="61"/>
        <v>0</v>
      </c>
      <c r="T120" s="197">
        <f t="shared" si="61"/>
        <v>0</v>
      </c>
      <c r="U120" s="197">
        <f t="shared" si="61"/>
        <v>0</v>
      </c>
      <c r="V120" s="197">
        <f t="shared" si="61"/>
        <v>0</v>
      </c>
      <c r="W120" s="197">
        <f t="shared" si="61"/>
        <v>0</v>
      </c>
      <c r="X120" s="197">
        <f t="shared" si="61"/>
        <v>0</v>
      </c>
    </row>
    <row r="121" ht="16.5" customHeight="1" spans="1:24">
      <c r="A121" s="195" t="s">
        <v>31</v>
      </c>
      <c r="B121" s="203">
        <f t="shared" ref="B121:X121" si="62">ROUND(B80/10000,2)</f>
        <v>22456.42</v>
      </c>
      <c r="C121" s="197">
        <f t="shared" si="62"/>
        <v>11.79</v>
      </c>
      <c r="D121" s="197">
        <f t="shared" si="62"/>
        <v>0</v>
      </c>
      <c r="E121" s="197">
        <f t="shared" si="62"/>
        <v>0</v>
      </c>
      <c r="F121" s="203">
        <f t="shared" si="62"/>
        <v>0</v>
      </c>
      <c r="G121" s="203">
        <f t="shared" si="62"/>
        <v>0</v>
      </c>
      <c r="H121" s="197">
        <f t="shared" si="62"/>
        <v>0</v>
      </c>
      <c r="I121" s="197">
        <f t="shared" si="62"/>
        <v>0</v>
      </c>
      <c r="J121" s="197">
        <f t="shared" si="62"/>
        <v>0</v>
      </c>
      <c r="K121" s="203">
        <f t="shared" si="62"/>
        <v>0</v>
      </c>
      <c r="L121" s="197">
        <f t="shared" si="62"/>
        <v>0</v>
      </c>
      <c r="M121" s="197">
        <f t="shared" si="62"/>
        <v>0</v>
      </c>
      <c r="N121" s="203">
        <f t="shared" si="62"/>
        <v>0</v>
      </c>
      <c r="O121" s="197">
        <f t="shared" si="62"/>
        <v>0</v>
      </c>
      <c r="P121" s="197">
        <f t="shared" si="62"/>
        <v>0</v>
      </c>
      <c r="Q121" s="197">
        <f t="shared" si="62"/>
        <v>0</v>
      </c>
      <c r="R121" s="203">
        <f t="shared" si="62"/>
        <v>22444.63</v>
      </c>
      <c r="S121" s="197">
        <f t="shared" si="62"/>
        <v>17178.8</v>
      </c>
      <c r="T121" s="197">
        <f t="shared" si="62"/>
        <v>1017.92</v>
      </c>
      <c r="U121" s="197">
        <f t="shared" si="62"/>
        <v>659.13</v>
      </c>
      <c r="V121" s="197">
        <f t="shared" si="62"/>
        <v>3582.08</v>
      </c>
      <c r="W121" s="197">
        <f t="shared" si="62"/>
        <v>0</v>
      </c>
      <c r="X121" s="197">
        <f t="shared" si="62"/>
        <v>6.7</v>
      </c>
    </row>
    <row r="122" ht="16.5" customHeight="1" spans="1:24">
      <c r="A122" s="195" t="s">
        <v>32</v>
      </c>
      <c r="B122" s="203">
        <f t="shared" ref="B122:X122" si="63">ROUND(B81/10000,2)</f>
        <v>7057.83</v>
      </c>
      <c r="C122" s="197">
        <f t="shared" si="63"/>
        <v>0</v>
      </c>
      <c r="D122" s="197">
        <f t="shared" si="63"/>
        <v>0</v>
      </c>
      <c r="E122" s="197">
        <f t="shared" si="63"/>
        <v>0</v>
      </c>
      <c r="F122" s="203">
        <f t="shared" si="63"/>
        <v>432.05</v>
      </c>
      <c r="G122" s="203">
        <f t="shared" si="63"/>
        <v>6496.19</v>
      </c>
      <c r="H122" s="197">
        <f t="shared" si="63"/>
        <v>1390.93</v>
      </c>
      <c r="I122" s="197">
        <f t="shared" si="63"/>
        <v>4483.81</v>
      </c>
      <c r="J122" s="197">
        <f t="shared" si="63"/>
        <v>621.46</v>
      </c>
      <c r="K122" s="203">
        <f t="shared" si="63"/>
        <v>129.59</v>
      </c>
      <c r="L122" s="197">
        <f t="shared" si="63"/>
        <v>0</v>
      </c>
      <c r="M122" s="197">
        <f t="shared" si="63"/>
        <v>129.59</v>
      </c>
      <c r="N122" s="203">
        <f t="shared" si="63"/>
        <v>0</v>
      </c>
      <c r="O122" s="197">
        <f t="shared" si="63"/>
        <v>0</v>
      </c>
      <c r="P122" s="197">
        <f t="shared" si="63"/>
        <v>0</v>
      </c>
      <c r="Q122" s="197">
        <f t="shared" si="63"/>
        <v>0</v>
      </c>
      <c r="R122" s="203">
        <f t="shared" si="63"/>
        <v>0</v>
      </c>
      <c r="S122" s="197">
        <f t="shared" si="63"/>
        <v>0</v>
      </c>
      <c r="T122" s="197">
        <f t="shared" si="63"/>
        <v>0</v>
      </c>
      <c r="U122" s="197">
        <f t="shared" si="63"/>
        <v>0</v>
      </c>
      <c r="V122" s="197">
        <f t="shared" si="63"/>
        <v>0</v>
      </c>
      <c r="W122" s="197">
        <f t="shared" si="63"/>
        <v>0</v>
      </c>
      <c r="X122" s="197">
        <f t="shared" si="63"/>
        <v>0</v>
      </c>
    </row>
    <row r="123" ht="16.5" customHeight="1" spans="1:24">
      <c r="A123" s="195" t="s">
        <v>33</v>
      </c>
      <c r="B123" s="203">
        <f t="shared" ref="B123:X123" si="64">ROUND(B82/10000,2)</f>
        <v>21637.9</v>
      </c>
      <c r="C123" s="197">
        <f t="shared" si="64"/>
        <v>141.02</v>
      </c>
      <c r="D123" s="197">
        <f t="shared" si="64"/>
        <v>1045.85</v>
      </c>
      <c r="E123" s="197">
        <f t="shared" si="64"/>
        <v>0</v>
      </c>
      <c r="F123" s="203">
        <f t="shared" si="64"/>
        <v>14.16</v>
      </c>
      <c r="G123" s="203">
        <f t="shared" si="64"/>
        <v>721.86</v>
      </c>
      <c r="H123" s="197">
        <f t="shared" si="64"/>
        <v>626.08</v>
      </c>
      <c r="I123" s="197">
        <f t="shared" si="64"/>
        <v>0</v>
      </c>
      <c r="J123" s="197">
        <f t="shared" si="64"/>
        <v>95.77</v>
      </c>
      <c r="K123" s="203">
        <f t="shared" si="64"/>
        <v>18488.56</v>
      </c>
      <c r="L123" s="197">
        <f t="shared" si="64"/>
        <v>18479.88</v>
      </c>
      <c r="M123" s="197">
        <f t="shared" si="64"/>
        <v>8.69</v>
      </c>
      <c r="N123" s="203">
        <f t="shared" si="64"/>
        <v>1226.44</v>
      </c>
      <c r="O123" s="197">
        <f t="shared" si="64"/>
        <v>2174.58</v>
      </c>
      <c r="P123" s="197">
        <f t="shared" si="64"/>
        <v>-948.14</v>
      </c>
      <c r="Q123" s="197">
        <f t="shared" si="64"/>
        <v>0</v>
      </c>
      <c r="R123" s="203">
        <f t="shared" si="64"/>
        <v>0</v>
      </c>
      <c r="S123" s="197">
        <f t="shared" si="64"/>
        <v>0</v>
      </c>
      <c r="T123" s="197">
        <f t="shared" si="64"/>
        <v>0</v>
      </c>
      <c r="U123" s="197">
        <f t="shared" si="64"/>
        <v>0</v>
      </c>
      <c r="V123" s="197">
        <f t="shared" si="64"/>
        <v>0</v>
      </c>
      <c r="W123" s="197">
        <f t="shared" si="64"/>
        <v>0</v>
      </c>
      <c r="X123" s="197">
        <f t="shared" si="64"/>
        <v>0</v>
      </c>
    </row>
    <row r="124" ht="16.5" customHeight="1" spans="1:24">
      <c r="A124" s="195" t="s">
        <v>34</v>
      </c>
      <c r="B124" s="203">
        <f t="shared" ref="B124:X124" si="65">ROUND(B83/10000,2)</f>
        <v>0</v>
      </c>
      <c r="C124" s="197">
        <f t="shared" si="65"/>
        <v>141.02</v>
      </c>
      <c r="D124" s="197">
        <f t="shared" si="65"/>
        <v>0</v>
      </c>
      <c r="E124" s="197">
        <f t="shared" si="65"/>
        <v>0</v>
      </c>
      <c r="F124" s="203">
        <f t="shared" si="65"/>
        <v>0</v>
      </c>
      <c r="G124" s="203">
        <f t="shared" si="65"/>
        <v>0</v>
      </c>
      <c r="H124" s="197">
        <f t="shared" si="65"/>
        <v>0</v>
      </c>
      <c r="I124" s="197">
        <f t="shared" si="65"/>
        <v>0</v>
      </c>
      <c r="J124" s="197">
        <f t="shared" si="65"/>
        <v>0</v>
      </c>
      <c r="K124" s="203">
        <f t="shared" si="65"/>
        <v>0</v>
      </c>
      <c r="L124" s="197">
        <f t="shared" si="65"/>
        <v>0</v>
      </c>
      <c r="M124" s="197">
        <f t="shared" si="65"/>
        <v>0</v>
      </c>
      <c r="N124" s="203">
        <f t="shared" si="65"/>
        <v>0</v>
      </c>
      <c r="O124" s="197">
        <f t="shared" si="65"/>
        <v>0</v>
      </c>
      <c r="P124" s="197">
        <f t="shared" si="65"/>
        <v>0</v>
      </c>
      <c r="Q124" s="197">
        <f t="shared" si="65"/>
        <v>0</v>
      </c>
      <c r="R124" s="203">
        <f t="shared" si="65"/>
        <v>0</v>
      </c>
      <c r="S124" s="197">
        <f t="shared" si="65"/>
        <v>0</v>
      </c>
      <c r="T124" s="197">
        <f t="shared" si="65"/>
        <v>0</v>
      </c>
      <c r="U124" s="197">
        <f t="shared" si="65"/>
        <v>0</v>
      </c>
      <c r="V124" s="197">
        <f t="shared" si="65"/>
        <v>0</v>
      </c>
      <c r="W124" s="197">
        <f t="shared" si="65"/>
        <v>0</v>
      </c>
      <c r="X124" s="197">
        <f t="shared" si="65"/>
        <v>0</v>
      </c>
    </row>
    <row r="125" ht="16.5" customHeight="1" spans="1:24">
      <c r="A125" s="195" t="s">
        <v>35</v>
      </c>
      <c r="B125" s="203">
        <f t="shared" ref="B125:X125" si="66">ROUND(B84/10000,2)</f>
        <v>0</v>
      </c>
      <c r="C125" s="197">
        <f t="shared" si="66"/>
        <v>0</v>
      </c>
      <c r="D125" s="197">
        <f t="shared" si="66"/>
        <v>0</v>
      </c>
      <c r="E125" s="197">
        <f t="shared" si="66"/>
        <v>0</v>
      </c>
      <c r="F125" s="203">
        <f t="shared" si="66"/>
        <v>0</v>
      </c>
      <c r="G125" s="203">
        <f t="shared" si="66"/>
        <v>0</v>
      </c>
      <c r="H125" s="197">
        <f t="shared" si="66"/>
        <v>0</v>
      </c>
      <c r="I125" s="197">
        <f t="shared" si="66"/>
        <v>0</v>
      </c>
      <c r="J125" s="197">
        <f t="shared" si="66"/>
        <v>0</v>
      </c>
      <c r="K125" s="203">
        <f t="shared" si="66"/>
        <v>0</v>
      </c>
      <c r="L125" s="197">
        <f t="shared" si="66"/>
        <v>0</v>
      </c>
      <c r="M125" s="197">
        <f t="shared" si="66"/>
        <v>0</v>
      </c>
      <c r="N125" s="203">
        <f t="shared" si="66"/>
        <v>0</v>
      </c>
      <c r="O125" s="197">
        <f t="shared" si="66"/>
        <v>0</v>
      </c>
      <c r="P125" s="197">
        <f t="shared" si="66"/>
        <v>0</v>
      </c>
      <c r="Q125" s="197">
        <f t="shared" si="66"/>
        <v>0</v>
      </c>
      <c r="R125" s="203">
        <f t="shared" si="66"/>
        <v>0</v>
      </c>
      <c r="S125" s="197">
        <f t="shared" si="66"/>
        <v>0</v>
      </c>
      <c r="T125" s="197">
        <f t="shared" si="66"/>
        <v>0</v>
      </c>
      <c r="U125" s="197">
        <f t="shared" si="66"/>
        <v>0</v>
      </c>
      <c r="V125" s="197">
        <f t="shared" si="66"/>
        <v>0</v>
      </c>
      <c r="W125" s="197">
        <f t="shared" si="66"/>
        <v>0</v>
      </c>
      <c r="X125" s="197">
        <f t="shared" si="66"/>
        <v>0</v>
      </c>
    </row>
    <row r="126" ht="16.5" customHeight="1" spans="1:24">
      <c r="A126" s="195" t="s">
        <v>36</v>
      </c>
      <c r="B126" s="203">
        <f t="shared" ref="B126:X126" si="67">ROUND(B85/10000,2)</f>
        <v>0</v>
      </c>
      <c r="C126" s="197">
        <f t="shared" si="67"/>
        <v>0</v>
      </c>
      <c r="D126" s="197">
        <f t="shared" si="67"/>
        <v>0</v>
      </c>
      <c r="E126" s="197">
        <f t="shared" si="67"/>
        <v>0</v>
      </c>
      <c r="F126" s="203">
        <f t="shared" si="67"/>
        <v>0</v>
      </c>
      <c r="G126" s="203">
        <f t="shared" si="67"/>
        <v>0</v>
      </c>
      <c r="H126" s="197">
        <f t="shared" si="67"/>
        <v>0</v>
      </c>
      <c r="I126" s="197">
        <f t="shared" si="67"/>
        <v>0</v>
      </c>
      <c r="J126" s="197">
        <f t="shared" si="67"/>
        <v>0</v>
      </c>
      <c r="K126" s="203">
        <f t="shared" si="67"/>
        <v>0</v>
      </c>
      <c r="L126" s="197">
        <f t="shared" si="67"/>
        <v>0</v>
      </c>
      <c r="M126" s="197">
        <f t="shared" si="67"/>
        <v>0</v>
      </c>
      <c r="N126" s="203">
        <f t="shared" si="67"/>
        <v>0</v>
      </c>
      <c r="O126" s="197">
        <f t="shared" si="67"/>
        <v>0</v>
      </c>
      <c r="P126" s="197">
        <f t="shared" si="67"/>
        <v>0</v>
      </c>
      <c r="Q126" s="197">
        <f t="shared" si="67"/>
        <v>0</v>
      </c>
      <c r="R126" s="203">
        <f t="shared" si="67"/>
        <v>0</v>
      </c>
      <c r="S126" s="197">
        <f t="shared" si="67"/>
        <v>0</v>
      </c>
      <c r="T126" s="197">
        <f t="shared" si="67"/>
        <v>0</v>
      </c>
      <c r="U126" s="197">
        <f t="shared" si="67"/>
        <v>0</v>
      </c>
      <c r="V126" s="197">
        <f t="shared" si="67"/>
        <v>0</v>
      </c>
      <c r="W126" s="197">
        <f t="shared" si="67"/>
        <v>0</v>
      </c>
      <c r="X126" s="197">
        <f t="shared" si="67"/>
        <v>0</v>
      </c>
    </row>
    <row r="127" ht="16.5" customHeight="1" spans="1:24">
      <c r="A127" s="195" t="s">
        <v>37</v>
      </c>
      <c r="B127" s="203">
        <f t="shared" ref="B127:X127" si="68">ROUND(B86/10000,2)</f>
        <v>0.6</v>
      </c>
      <c r="C127" s="197">
        <f t="shared" si="68"/>
        <v>0</v>
      </c>
      <c r="D127" s="197">
        <f t="shared" si="68"/>
        <v>0</v>
      </c>
      <c r="E127" s="197">
        <f t="shared" si="68"/>
        <v>0</v>
      </c>
      <c r="F127" s="203">
        <f t="shared" si="68"/>
        <v>0.6</v>
      </c>
      <c r="G127" s="203">
        <f t="shared" si="68"/>
        <v>0</v>
      </c>
      <c r="H127" s="197">
        <f t="shared" si="68"/>
        <v>0</v>
      </c>
      <c r="I127" s="197">
        <f t="shared" si="68"/>
        <v>0</v>
      </c>
      <c r="J127" s="197">
        <f t="shared" si="68"/>
        <v>0</v>
      </c>
      <c r="K127" s="203">
        <f t="shared" si="68"/>
        <v>0</v>
      </c>
      <c r="L127" s="197">
        <f t="shared" si="68"/>
        <v>0</v>
      </c>
      <c r="M127" s="197">
        <f t="shared" si="68"/>
        <v>0</v>
      </c>
      <c r="N127" s="203">
        <f t="shared" si="68"/>
        <v>0</v>
      </c>
      <c r="O127" s="197">
        <f t="shared" si="68"/>
        <v>0</v>
      </c>
      <c r="P127" s="197">
        <f t="shared" si="68"/>
        <v>0</v>
      </c>
      <c r="Q127" s="197">
        <f t="shared" si="68"/>
        <v>0</v>
      </c>
      <c r="R127" s="203">
        <f t="shared" si="68"/>
        <v>0</v>
      </c>
      <c r="S127" s="197">
        <f t="shared" si="68"/>
        <v>0</v>
      </c>
      <c r="T127" s="197">
        <f t="shared" si="68"/>
        <v>0</v>
      </c>
      <c r="U127" s="197">
        <f t="shared" si="68"/>
        <v>0</v>
      </c>
      <c r="V127" s="197">
        <f t="shared" si="68"/>
        <v>0</v>
      </c>
      <c r="W127" s="197">
        <f t="shared" si="68"/>
        <v>0</v>
      </c>
      <c r="X127" s="197">
        <f t="shared" si="68"/>
        <v>0</v>
      </c>
    </row>
    <row r="128" ht="16.5" customHeight="1" spans="1:24">
      <c r="A128" s="195" t="s">
        <v>38</v>
      </c>
      <c r="B128" s="203">
        <f t="shared" ref="B128:X128" si="69">ROUND(B87/10000,2)</f>
        <v>8133.38</v>
      </c>
      <c r="C128" s="197">
        <f t="shared" si="69"/>
        <v>2505.28</v>
      </c>
      <c r="D128" s="197">
        <f t="shared" si="69"/>
        <v>-112.12</v>
      </c>
      <c r="E128" s="197">
        <f t="shared" si="69"/>
        <v>0</v>
      </c>
      <c r="F128" s="203">
        <f t="shared" si="69"/>
        <v>358.63</v>
      </c>
      <c r="G128" s="203">
        <f t="shared" si="69"/>
        <v>3979.86</v>
      </c>
      <c r="H128" s="197">
        <f t="shared" si="69"/>
        <v>3984.82</v>
      </c>
      <c r="I128" s="197">
        <f t="shared" si="69"/>
        <v>0</v>
      </c>
      <c r="J128" s="197">
        <f t="shared" si="69"/>
        <v>-4.96</v>
      </c>
      <c r="K128" s="203">
        <f t="shared" si="69"/>
        <v>-774.32</v>
      </c>
      <c r="L128" s="197">
        <f t="shared" si="69"/>
        <v>-693.3</v>
      </c>
      <c r="M128" s="197">
        <f t="shared" si="69"/>
        <v>-81.02</v>
      </c>
      <c r="N128" s="203">
        <f t="shared" si="69"/>
        <v>2176.05</v>
      </c>
      <c r="O128" s="197">
        <f t="shared" si="69"/>
        <v>910.62</v>
      </c>
      <c r="P128" s="197">
        <f t="shared" si="69"/>
        <v>1265.43</v>
      </c>
      <c r="Q128" s="197">
        <f t="shared" si="69"/>
        <v>0</v>
      </c>
      <c r="R128" s="203">
        <f t="shared" si="69"/>
        <v>0</v>
      </c>
      <c r="S128" s="197">
        <f t="shared" si="69"/>
        <v>0</v>
      </c>
      <c r="T128" s="197">
        <f t="shared" si="69"/>
        <v>0</v>
      </c>
      <c r="U128" s="197">
        <f t="shared" si="69"/>
        <v>0</v>
      </c>
      <c r="V128" s="197">
        <f t="shared" si="69"/>
        <v>0</v>
      </c>
      <c r="W128" s="197">
        <f t="shared" si="69"/>
        <v>0</v>
      </c>
      <c r="X128" s="197">
        <f t="shared" si="69"/>
        <v>0</v>
      </c>
    </row>
    <row r="129" ht="16.5" customHeight="1" spans="1:24">
      <c r="A129" s="195" t="s">
        <v>39</v>
      </c>
      <c r="B129" s="203">
        <f t="shared" ref="B129:X129" si="70">ROUND(B88/10000,2)</f>
        <v>40.29</v>
      </c>
      <c r="C129" s="197">
        <f t="shared" si="70"/>
        <v>0</v>
      </c>
      <c r="D129" s="197">
        <f t="shared" si="70"/>
        <v>-4.41</v>
      </c>
      <c r="E129" s="197">
        <f t="shared" si="70"/>
        <v>0</v>
      </c>
      <c r="F129" s="203">
        <f t="shared" si="70"/>
        <v>44.7</v>
      </c>
      <c r="G129" s="203">
        <f t="shared" si="70"/>
        <v>0</v>
      </c>
      <c r="H129" s="197">
        <f t="shared" si="70"/>
        <v>0</v>
      </c>
      <c r="I129" s="197">
        <f t="shared" si="70"/>
        <v>0</v>
      </c>
      <c r="J129" s="197">
        <f t="shared" si="70"/>
        <v>0</v>
      </c>
      <c r="K129" s="203">
        <f t="shared" si="70"/>
        <v>0</v>
      </c>
      <c r="L129" s="197">
        <f t="shared" si="70"/>
        <v>0</v>
      </c>
      <c r="M129" s="197">
        <f t="shared" si="70"/>
        <v>0</v>
      </c>
      <c r="N129" s="203">
        <f t="shared" si="70"/>
        <v>0</v>
      </c>
      <c r="O129" s="197">
        <f t="shared" si="70"/>
        <v>0</v>
      </c>
      <c r="P129" s="197">
        <f t="shared" si="70"/>
        <v>0</v>
      </c>
      <c r="Q129" s="197">
        <f t="shared" si="70"/>
        <v>0</v>
      </c>
      <c r="R129" s="203">
        <f t="shared" si="70"/>
        <v>0</v>
      </c>
      <c r="S129" s="197">
        <f t="shared" si="70"/>
        <v>0</v>
      </c>
      <c r="T129" s="197">
        <f t="shared" si="70"/>
        <v>0</v>
      </c>
      <c r="U129" s="197">
        <f t="shared" si="70"/>
        <v>0</v>
      </c>
      <c r="V129" s="197">
        <f t="shared" si="70"/>
        <v>0</v>
      </c>
      <c r="W129" s="197">
        <f t="shared" si="70"/>
        <v>0</v>
      </c>
      <c r="X129" s="197">
        <f t="shared" si="70"/>
        <v>0</v>
      </c>
    </row>
    <row r="130" ht="16.5" customHeight="1" spans="1:24">
      <c r="A130" s="195" t="s">
        <v>40</v>
      </c>
      <c r="B130" s="203">
        <f t="shared" ref="B130:X130" si="71">ROUND(B89/10000,2)</f>
        <v>1869.1</v>
      </c>
      <c r="C130" s="197">
        <f t="shared" si="71"/>
        <v>60.65</v>
      </c>
      <c r="D130" s="197">
        <f t="shared" si="71"/>
        <v>0</v>
      </c>
      <c r="E130" s="197">
        <f t="shared" si="71"/>
        <v>0</v>
      </c>
      <c r="F130" s="203">
        <f t="shared" si="71"/>
        <v>1689.19</v>
      </c>
      <c r="G130" s="203">
        <f t="shared" si="71"/>
        <v>0</v>
      </c>
      <c r="H130" s="197">
        <f t="shared" si="71"/>
        <v>0</v>
      </c>
      <c r="I130" s="197">
        <f t="shared" si="71"/>
        <v>0</v>
      </c>
      <c r="J130" s="197">
        <f t="shared" si="71"/>
        <v>0</v>
      </c>
      <c r="K130" s="203">
        <f t="shared" si="71"/>
        <v>0</v>
      </c>
      <c r="L130" s="197">
        <f t="shared" si="71"/>
        <v>0</v>
      </c>
      <c r="M130" s="197">
        <f t="shared" si="71"/>
        <v>0</v>
      </c>
      <c r="N130" s="203">
        <f t="shared" si="71"/>
        <v>0</v>
      </c>
      <c r="O130" s="197">
        <f t="shared" si="71"/>
        <v>0</v>
      </c>
      <c r="P130" s="197">
        <f t="shared" si="71"/>
        <v>0</v>
      </c>
      <c r="Q130" s="197">
        <f t="shared" si="71"/>
        <v>0</v>
      </c>
      <c r="R130" s="203">
        <f t="shared" si="71"/>
        <v>119.26</v>
      </c>
      <c r="S130" s="197">
        <f t="shared" si="71"/>
        <v>16.81</v>
      </c>
      <c r="T130" s="197">
        <f t="shared" si="71"/>
        <v>35.41</v>
      </c>
      <c r="U130" s="197">
        <f t="shared" si="71"/>
        <v>0.47</v>
      </c>
      <c r="V130" s="197">
        <f t="shared" si="71"/>
        <v>55.71</v>
      </c>
      <c r="W130" s="197">
        <f t="shared" si="71"/>
        <v>0</v>
      </c>
      <c r="X130" s="197">
        <f t="shared" si="71"/>
        <v>10.87</v>
      </c>
    </row>
    <row r="131" ht="16.5" customHeight="1" spans="1:24">
      <c r="A131" s="195" t="s">
        <v>41</v>
      </c>
      <c r="B131" s="203">
        <f t="shared" ref="B131:X131" si="72">ROUND(B90/10000,2)</f>
        <v>17.13</v>
      </c>
      <c r="C131" s="197">
        <f t="shared" si="72"/>
        <v>0</v>
      </c>
      <c r="D131" s="197">
        <f t="shared" si="72"/>
        <v>1.52</v>
      </c>
      <c r="E131" s="197">
        <f t="shared" si="72"/>
        <v>0</v>
      </c>
      <c r="F131" s="203">
        <f t="shared" si="72"/>
        <v>15.61</v>
      </c>
      <c r="G131" s="203">
        <f t="shared" si="72"/>
        <v>0</v>
      </c>
      <c r="H131" s="197">
        <f t="shared" si="72"/>
        <v>0</v>
      </c>
      <c r="I131" s="197">
        <f t="shared" si="72"/>
        <v>0</v>
      </c>
      <c r="J131" s="197">
        <f t="shared" si="72"/>
        <v>0</v>
      </c>
      <c r="K131" s="203">
        <f t="shared" si="72"/>
        <v>0</v>
      </c>
      <c r="L131" s="197">
        <f t="shared" si="72"/>
        <v>0</v>
      </c>
      <c r="M131" s="197">
        <f t="shared" si="72"/>
        <v>0</v>
      </c>
      <c r="N131" s="203">
        <f t="shared" si="72"/>
        <v>0</v>
      </c>
      <c r="O131" s="197">
        <f t="shared" si="72"/>
        <v>0</v>
      </c>
      <c r="P131" s="197">
        <f t="shared" si="72"/>
        <v>0</v>
      </c>
      <c r="Q131" s="197">
        <f t="shared" si="72"/>
        <v>0.02</v>
      </c>
      <c r="R131" s="203">
        <f t="shared" si="72"/>
        <v>0</v>
      </c>
      <c r="S131" s="197">
        <f t="shared" si="72"/>
        <v>0</v>
      </c>
      <c r="T131" s="197">
        <f t="shared" si="72"/>
        <v>0</v>
      </c>
      <c r="U131" s="197">
        <f t="shared" si="72"/>
        <v>0</v>
      </c>
      <c r="V131" s="197">
        <f t="shared" si="72"/>
        <v>0</v>
      </c>
      <c r="W131" s="197">
        <f t="shared" si="72"/>
        <v>0</v>
      </c>
      <c r="X131" s="197">
        <f t="shared" si="72"/>
        <v>0</v>
      </c>
    </row>
    <row r="132" s="189" customFormat="1" ht="16.5" customHeight="1" spans="1:24">
      <c r="A132" s="208" t="s">
        <v>42</v>
      </c>
      <c r="B132" s="203">
        <f t="shared" ref="B132:X132" si="73">ROUND(B91/10000,2)</f>
        <v>73670.98</v>
      </c>
      <c r="C132" s="203">
        <f t="shared" si="73"/>
        <v>-837.09</v>
      </c>
      <c r="D132" s="203">
        <f t="shared" si="73"/>
        <v>23813.67</v>
      </c>
      <c r="E132" s="203">
        <f t="shared" si="73"/>
        <v>258.36</v>
      </c>
      <c r="F132" s="203">
        <f t="shared" si="73"/>
        <v>35559.4</v>
      </c>
      <c r="G132" s="203">
        <f t="shared" si="73"/>
        <v>1360.74</v>
      </c>
      <c r="H132" s="203">
        <f t="shared" si="73"/>
        <v>497.12</v>
      </c>
      <c r="I132" s="203">
        <f t="shared" si="73"/>
        <v>404.87</v>
      </c>
      <c r="J132" s="203">
        <f t="shared" si="73"/>
        <v>458.75</v>
      </c>
      <c r="K132" s="203">
        <f t="shared" si="73"/>
        <v>1110.49</v>
      </c>
      <c r="L132" s="203">
        <f t="shared" si="73"/>
        <v>878.25</v>
      </c>
      <c r="M132" s="203">
        <f t="shared" si="73"/>
        <v>232.24</v>
      </c>
      <c r="N132" s="203">
        <f t="shared" si="73"/>
        <v>1246.89</v>
      </c>
      <c r="O132" s="203">
        <f t="shared" si="73"/>
        <v>927.67</v>
      </c>
      <c r="P132" s="203">
        <f t="shared" si="73"/>
        <v>319.22</v>
      </c>
      <c r="Q132" s="203">
        <f t="shared" si="73"/>
        <v>1215.25</v>
      </c>
      <c r="R132" s="203">
        <f t="shared" si="73"/>
        <v>11158.52</v>
      </c>
      <c r="S132" s="203">
        <f t="shared" si="73"/>
        <v>6222.48</v>
      </c>
      <c r="T132" s="203">
        <f t="shared" si="73"/>
        <v>1849.41</v>
      </c>
      <c r="U132" s="203">
        <f t="shared" si="73"/>
        <v>556.15</v>
      </c>
      <c r="V132" s="203">
        <f t="shared" si="73"/>
        <v>1951.93</v>
      </c>
      <c r="W132" s="203">
        <f t="shared" si="73"/>
        <v>179.63</v>
      </c>
      <c r="X132" s="203">
        <f t="shared" si="73"/>
        <v>398.92</v>
      </c>
    </row>
    <row r="133" ht="16.5" customHeight="1" spans="1:24">
      <c r="A133" s="195" t="s">
        <v>43</v>
      </c>
      <c r="B133" s="203">
        <f t="shared" ref="B133:X133" si="74">ROUND(B92/10000,2)</f>
        <v>921.22</v>
      </c>
      <c r="C133" s="197">
        <f t="shared" si="74"/>
        <v>1.54</v>
      </c>
      <c r="D133" s="197">
        <f t="shared" si="74"/>
        <v>-62.13</v>
      </c>
      <c r="E133" s="197">
        <f t="shared" si="74"/>
        <v>-0.02</v>
      </c>
      <c r="F133" s="203">
        <f t="shared" si="74"/>
        <v>584.81</v>
      </c>
      <c r="G133" s="203">
        <f t="shared" si="74"/>
        <v>53.15</v>
      </c>
      <c r="H133" s="197">
        <f t="shared" si="74"/>
        <v>7.48</v>
      </c>
      <c r="I133" s="197">
        <f t="shared" si="74"/>
        <v>41.15</v>
      </c>
      <c r="J133" s="197">
        <f t="shared" si="74"/>
        <v>4.53</v>
      </c>
      <c r="K133" s="203">
        <f t="shared" si="74"/>
        <v>179.73</v>
      </c>
      <c r="L133" s="197">
        <f t="shared" si="74"/>
        <v>176.91</v>
      </c>
      <c r="M133" s="197">
        <f t="shared" si="74"/>
        <v>2.82</v>
      </c>
      <c r="N133" s="203">
        <f t="shared" si="74"/>
        <v>5.34</v>
      </c>
      <c r="O133" s="197">
        <f t="shared" si="74"/>
        <v>14.73</v>
      </c>
      <c r="P133" s="197">
        <f t="shared" si="74"/>
        <v>-9.39</v>
      </c>
      <c r="Q133" s="197">
        <f t="shared" si="74"/>
        <v>-7.85</v>
      </c>
      <c r="R133" s="203">
        <f t="shared" si="74"/>
        <v>158.81</v>
      </c>
      <c r="S133" s="197">
        <f t="shared" si="74"/>
        <v>122.72</v>
      </c>
      <c r="T133" s="197">
        <f t="shared" si="74"/>
        <v>7.15</v>
      </c>
      <c r="U133" s="197">
        <f t="shared" si="74"/>
        <v>4.54</v>
      </c>
      <c r="V133" s="197">
        <f t="shared" si="74"/>
        <v>25.62</v>
      </c>
      <c r="W133" s="197">
        <f t="shared" si="74"/>
        <v>0.13</v>
      </c>
      <c r="X133" s="197">
        <f t="shared" si="74"/>
        <v>-1.33</v>
      </c>
    </row>
    <row r="134" ht="16.5" customHeight="1" spans="1:24">
      <c r="A134" s="195" t="s">
        <v>44</v>
      </c>
      <c r="B134" s="203">
        <f t="shared" ref="B134:X134" si="75">ROUND(B93/10000,2)</f>
        <v>69389</v>
      </c>
      <c r="C134" s="197">
        <f t="shared" si="75"/>
        <v>-838.62</v>
      </c>
      <c r="D134" s="197">
        <f t="shared" si="75"/>
        <v>23875.8</v>
      </c>
      <c r="E134" s="197">
        <f t="shared" si="75"/>
        <v>258.39</v>
      </c>
      <c r="F134" s="203">
        <f t="shared" si="75"/>
        <v>31583.86</v>
      </c>
      <c r="G134" s="203">
        <f t="shared" si="75"/>
        <v>1307.58</v>
      </c>
      <c r="H134" s="197">
        <f t="shared" si="75"/>
        <v>489.64</v>
      </c>
      <c r="I134" s="197">
        <f t="shared" si="75"/>
        <v>363.72</v>
      </c>
      <c r="J134" s="197">
        <f t="shared" si="75"/>
        <v>454.22</v>
      </c>
      <c r="K134" s="203">
        <f t="shared" si="75"/>
        <v>960.73</v>
      </c>
      <c r="L134" s="197">
        <f t="shared" si="75"/>
        <v>731.31</v>
      </c>
      <c r="M134" s="197">
        <f t="shared" si="75"/>
        <v>229.42</v>
      </c>
      <c r="N134" s="203">
        <f t="shared" si="75"/>
        <v>1241.55</v>
      </c>
      <c r="O134" s="197">
        <f t="shared" si="75"/>
        <v>912.94</v>
      </c>
      <c r="P134" s="197">
        <f t="shared" si="75"/>
        <v>328.61</v>
      </c>
      <c r="Q134" s="197">
        <f t="shared" si="75"/>
        <v>1223.1</v>
      </c>
      <c r="R134" s="203">
        <f t="shared" si="75"/>
        <v>10999.71</v>
      </c>
      <c r="S134" s="197">
        <f t="shared" si="75"/>
        <v>6099.77</v>
      </c>
      <c r="T134" s="197">
        <f t="shared" si="75"/>
        <v>1842.26</v>
      </c>
      <c r="U134" s="197">
        <f t="shared" si="75"/>
        <v>551.62</v>
      </c>
      <c r="V134" s="197">
        <f t="shared" si="75"/>
        <v>1926.31</v>
      </c>
      <c r="W134" s="197">
        <f t="shared" si="75"/>
        <v>179.5</v>
      </c>
      <c r="X134" s="197">
        <f t="shared" si="75"/>
        <v>400.26</v>
      </c>
    </row>
    <row r="135" ht="16.5" customHeight="1" spans="1:24">
      <c r="A135" s="195" t="s">
        <v>45</v>
      </c>
      <c r="B135" s="203">
        <f t="shared" ref="B135:X135" si="76">ROUND(B94/10000,2)</f>
        <v>3070.22</v>
      </c>
      <c r="C135" s="197">
        <f t="shared" si="76"/>
        <v>0</v>
      </c>
      <c r="D135" s="197">
        <f t="shared" si="76"/>
        <v>0</v>
      </c>
      <c r="E135" s="197">
        <f t="shared" si="76"/>
        <v>0</v>
      </c>
      <c r="F135" s="203">
        <f t="shared" si="76"/>
        <v>3100.19</v>
      </c>
      <c r="G135" s="203">
        <f t="shared" si="76"/>
        <v>0</v>
      </c>
      <c r="H135" s="197">
        <f t="shared" si="76"/>
        <v>0</v>
      </c>
      <c r="I135" s="197">
        <f t="shared" si="76"/>
        <v>0</v>
      </c>
      <c r="J135" s="197">
        <f t="shared" si="76"/>
        <v>0</v>
      </c>
      <c r="K135" s="203">
        <f t="shared" si="76"/>
        <v>-29.97</v>
      </c>
      <c r="L135" s="197">
        <f t="shared" si="76"/>
        <v>-29.97</v>
      </c>
      <c r="M135" s="197">
        <f t="shared" si="76"/>
        <v>0</v>
      </c>
      <c r="N135" s="203">
        <f t="shared" si="76"/>
        <v>0</v>
      </c>
      <c r="O135" s="197">
        <f t="shared" si="76"/>
        <v>0</v>
      </c>
      <c r="P135" s="197">
        <f t="shared" si="76"/>
        <v>0</v>
      </c>
      <c r="Q135" s="197">
        <f t="shared" si="76"/>
        <v>0</v>
      </c>
      <c r="R135" s="203">
        <f t="shared" si="76"/>
        <v>0</v>
      </c>
      <c r="S135" s="197">
        <f t="shared" si="76"/>
        <v>0</v>
      </c>
      <c r="T135" s="197">
        <f t="shared" si="76"/>
        <v>0</v>
      </c>
      <c r="U135" s="197">
        <f t="shared" si="76"/>
        <v>0</v>
      </c>
      <c r="V135" s="197">
        <f t="shared" si="76"/>
        <v>0</v>
      </c>
      <c r="W135" s="197">
        <f t="shared" si="76"/>
        <v>0</v>
      </c>
      <c r="X135" s="197">
        <f t="shared" si="76"/>
        <v>0</v>
      </c>
    </row>
    <row r="136" ht="16.5" customHeight="1" spans="1:24">
      <c r="A136" s="195" t="s">
        <v>46</v>
      </c>
      <c r="B136" s="203">
        <f t="shared" ref="B136:X136" si="77">ROUND(B95/10000,2)</f>
        <v>0</v>
      </c>
      <c r="C136" s="197">
        <f t="shared" si="77"/>
        <v>0</v>
      </c>
      <c r="D136" s="197">
        <f t="shared" si="77"/>
        <v>0</v>
      </c>
      <c r="E136" s="197">
        <f t="shared" si="77"/>
        <v>0</v>
      </c>
      <c r="F136" s="203">
        <f t="shared" si="77"/>
        <v>0</v>
      </c>
      <c r="G136" s="203">
        <f t="shared" si="77"/>
        <v>0</v>
      </c>
      <c r="H136" s="197">
        <f t="shared" si="77"/>
        <v>0</v>
      </c>
      <c r="I136" s="197">
        <f t="shared" si="77"/>
        <v>0</v>
      </c>
      <c r="J136" s="197">
        <f t="shared" si="77"/>
        <v>0</v>
      </c>
      <c r="K136" s="203">
        <f t="shared" si="77"/>
        <v>0</v>
      </c>
      <c r="L136" s="197">
        <f t="shared" si="77"/>
        <v>0</v>
      </c>
      <c r="M136" s="197">
        <f t="shared" si="77"/>
        <v>0</v>
      </c>
      <c r="N136" s="203">
        <f t="shared" si="77"/>
        <v>0</v>
      </c>
      <c r="O136" s="197">
        <f t="shared" si="77"/>
        <v>0</v>
      </c>
      <c r="P136" s="197">
        <f t="shared" si="77"/>
        <v>0</v>
      </c>
      <c r="Q136" s="197">
        <f t="shared" si="77"/>
        <v>0</v>
      </c>
      <c r="R136" s="203">
        <f t="shared" si="77"/>
        <v>0</v>
      </c>
      <c r="S136" s="197">
        <f t="shared" si="77"/>
        <v>0</v>
      </c>
      <c r="T136" s="197">
        <f t="shared" si="77"/>
        <v>0</v>
      </c>
      <c r="U136" s="197">
        <f t="shared" si="77"/>
        <v>0</v>
      </c>
      <c r="V136" s="197">
        <f t="shared" si="77"/>
        <v>0</v>
      </c>
      <c r="W136" s="197">
        <f t="shared" si="77"/>
        <v>0</v>
      </c>
      <c r="X136" s="197">
        <f t="shared" si="77"/>
        <v>0</v>
      </c>
    </row>
    <row r="137" ht="16.5" customHeight="1" spans="1:24">
      <c r="A137" s="195" t="s">
        <v>47</v>
      </c>
      <c r="B137" s="203">
        <f t="shared" ref="B137:X137" si="78">ROUND(B96/10000,2)</f>
        <v>290.53</v>
      </c>
      <c r="C137" s="197">
        <f t="shared" si="78"/>
        <v>0</v>
      </c>
      <c r="D137" s="197">
        <f t="shared" si="78"/>
        <v>0</v>
      </c>
      <c r="E137" s="197">
        <f t="shared" si="78"/>
        <v>0</v>
      </c>
      <c r="F137" s="203">
        <f t="shared" si="78"/>
        <v>290.53</v>
      </c>
      <c r="G137" s="203">
        <f t="shared" si="78"/>
        <v>0</v>
      </c>
      <c r="H137" s="197">
        <f t="shared" si="78"/>
        <v>0</v>
      </c>
      <c r="I137" s="197">
        <f t="shared" si="78"/>
        <v>0</v>
      </c>
      <c r="J137" s="197">
        <f t="shared" si="78"/>
        <v>0</v>
      </c>
      <c r="K137" s="203">
        <f t="shared" si="78"/>
        <v>0</v>
      </c>
      <c r="L137" s="197">
        <f t="shared" si="78"/>
        <v>0</v>
      </c>
      <c r="M137" s="197">
        <f t="shared" si="78"/>
        <v>0</v>
      </c>
      <c r="N137" s="203">
        <f t="shared" si="78"/>
        <v>0</v>
      </c>
      <c r="O137" s="197">
        <f t="shared" si="78"/>
        <v>0</v>
      </c>
      <c r="P137" s="197">
        <f t="shared" si="78"/>
        <v>0</v>
      </c>
      <c r="Q137" s="197">
        <f t="shared" si="78"/>
        <v>0</v>
      </c>
      <c r="R137" s="203">
        <f t="shared" si="78"/>
        <v>0</v>
      </c>
      <c r="S137" s="197">
        <f t="shared" si="78"/>
        <v>0</v>
      </c>
      <c r="T137" s="197">
        <f t="shared" si="78"/>
        <v>0</v>
      </c>
      <c r="U137" s="197">
        <f t="shared" si="78"/>
        <v>0</v>
      </c>
      <c r="V137" s="197">
        <f t="shared" si="78"/>
        <v>0</v>
      </c>
      <c r="W137" s="197">
        <f t="shared" si="78"/>
        <v>0</v>
      </c>
      <c r="X137" s="197">
        <f t="shared" si="78"/>
        <v>0</v>
      </c>
    </row>
    <row r="138" ht="16.5" customHeight="1" spans="1:24">
      <c r="A138" s="195" t="s">
        <v>48</v>
      </c>
      <c r="B138" s="203">
        <f t="shared" ref="B138:X138" si="79">ROUND(B97/10000,2)</f>
        <v>47550.25</v>
      </c>
      <c r="C138" s="197">
        <f t="shared" si="79"/>
        <v>2636.83</v>
      </c>
      <c r="D138" s="197">
        <f t="shared" si="79"/>
        <v>-42293.31</v>
      </c>
      <c r="E138" s="197">
        <f t="shared" si="79"/>
        <v>-258.18</v>
      </c>
      <c r="F138" s="203">
        <f t="shared" si="79"/>
        <v>47909.44</v>
      </c>
      <c r="G138" s="203">
        <f t="shared" si="79"/>
        <v>9917.75</v>
      </c>
      <c r="H138" s="197">
        <f t="shared" si="79"/>
        <v>5542.48</v>
      </c>
      <c r="I138" s="197">
        <f t="shared" si="79"/>
        <v>4078.94</v>
      </c>
      <c r="J138" s="197">
        <f t="shared" si="79"/>
        <v>296.33</v>
      </c>
      <c r="K138" s="203">
        <f t="shared" si="79"/>
        <v>14911.02</v>
      </c>
      <c r="L138" s="197">
        <f t="shared" si="79"/>
        <v>14825.77</v>
      </c>
      <c r="M138" s="197">
        <f t="shared" si="79"/>
        <v>85.25</v>
      </c>
      <c r="N138" s="203">
        <f t="shared" si="79"/>
        <v>2965.16</v>
      </c>
      <c r="O138" s="197">
        <f t="shared" si="79"/>
        <v>2967.09</v>
      </c>
      <c r="P138" s="197">
        <f t="shared" si="79"/>
        <v>-1.93</v>
      </c>
      <c r="Q138" s="197">
        <f t="shared" si="79"/>
        <v>-1214.76</v>
      </c>
      <c r="R138" s="203">
        <f t="shared" si="79"/>
        <v>11761.54</v>
      </c>
      <c r="S138" s="197">
        <f t="shared" si="79"/>
        <v>11286.17</v>
      </c>
      <c r="T138" s="197">
        <f t="shared" si="79"/>
        <v>-791.78</v>
      </c>
      <c r="U138" s="197">
        <f t="shared" si="79"/>
        <v>103.45</v>
      </c>
      <c r="V138" s="197">
        <f t="shared" si="79"/>
        <v>1724.67</v>
      </c>
      <c r="W138" s="197">
        <f t="shared" si="79"/>
        <v>-179.63</v>
      </c>
      <c r="X138" s="197">
        <f t="shared" si="79"/>
        <v>-381.34</v>
      </c>
    </row>
    <row r="139" ht="16.5" customHeight="1" spans="1:24">
      <c r="A139" s="195" t="s">
        <v>49</v>
      </c>
      <c r="B139" s="203">
        <f t="shared" ref="B139:X139" si="80">ROUND(B98/10000,2)</f>
        <v>78.53</v>
      </c>
      <c r="C139" s="197">
        <f t="shared" si="80"/>
        <v>0</v>
      </c>
      <c r="D139" s="197">
        <f t="shared" si="80"/>
        <v>66.96</v>
      </c>
      <c r="E139" s="197">
        <f t="shared" si="80"/>
        <v>0</v>
      </c>
      <c r="F139" s="203">
        <f t="shared" si="80"/>
        <v>4.13</v>
      </c>
      <c r="G139" s="203">
        <f t="shared" si="80"/>
        <v>0</v>
      </c>
      <c r="H139" s="197">
        <f t="shared" si="80"/>
        <v>0</v>
      </c>
      <c r="I139" s="197">
        <f t="shared" si="80"/>
        <v>0</v>
      </c>
      <c r="J139" s="197">
        <f t="shared" si="80"/>
        <v>0</v>
      </c>
      <c r="K139" s="203">
        <f t="shared" si="80"/>
        <v>0</v>
      </c>
      <c r="L139" s="197">
        <f t="shared" si="80"/>
        <v>0</v>
      </c>
      <c r="M139" s="197">
        <f t="shared" si="80"/>
        <v>0</v>
      </c>
      <c r="N139" s="203">
        <f t="shared" si="80"/>
        <v>7.44</v>
      </c>
      <c r="O139" s="197">
        <f t="shared" si="80"/>
        <v>0</v>
      </c>
      <c r="P139" s="197">
        <f t="shared" si="80"/>
        <v>7.44</v>
      </c>
      <c r="Q139" s="197">
        <f t="shared" si="80"/>
        <v>0</v>
      </c>
      <c r="R139" s="203">
        <f t="shared" si="80"/>
        <v>0</v>
      </c>
      <c r="S139" s="197">
        <f t="shared" si="80"/>
        <v>0</v>
      </c>
      <c r="T139" s="197">
        <f t="shared" si="80"/>
        <v>0</v>
      </c>
      <c r="U139" s="197">
        <f t="shared" si="80"/>
        <v>0</v>
      </c>
      <c r="V139" s="197">
        <f t="shared" si="80"/>
        <v>0</v>
      </c>
      <c r="W139" s="197">
        <f t="shared" si="80"/>
        <v>0</v>
      </c>
      <c r="X139" s="197">
        <f t="shared" si="80"/>
        <v>0</v>
      </c>
    </row>
    <row r="140" ht="16.5" customHeight="1" spans="1:24">
      <c r="A140" s="195" t="s">
        <v>50</v>
      </c>
      <c r="B140" s="203">
        <f t="shared" ref="B140:X140" si="81">ROUND(B99/10000,2)</f>
        <v>14.41</v>
      </c>
      <c r="C140" s="197">
        <f t="shared" si="81"/>
        <v>0</v>
      </c>
      <c r="D140" s="197">
        <f t="shared" si="81"/>
        <v>2.05</v>
      </c>
      <c r="E140" s="197">
        <f t="shared" si="81"/>
        <v>0</v>
      </c>
      <c r="F140" s="203">
        <f t="shared" si="81"/>
        <v>12.36</v>
      </c>
      <c r="G140" s="203">
        <f t="shared" si="81"/>
        <v>0</v>
      </c>
      <c r="H140" s="197">
        <f t="shared" si="81"/>
        <v>0</v>
      </c>
      <c r="I140" s="197">
        <f t="shared" si="81"/>
        <v>0</v>
      </c>
      <c r="J140" s="197">
        <f t="shared" si="81"/>
        <v>0</v>
      </c>
      <c r="K140" s="203">
        <f t="shared" si="81"/>
        <v>0</v>
      </c>
      <c r="L140" s="197">
        <f t="shared" si="81"/>
        <v>0</v>
      </c>
      <c r="M140" s="197">
        <f t="shared" si="81"/>
        <v>0</v>
      </c>
      <c r="N140" s="203">
        <f t="shared" si="81"/>
        <v>0</v>
      </c>
      <c r="O140" s="197">
        <f t="shared" si="81"/>
        <v>0</v>
      </c>
      <c r="P140" s="197">
        <f t="shared" si="81"/>
        <v>0</v>
      </c>
      <c r="Q140" s="197">
        <f t="shared" si="81"/>
        <v>0.05</v>
      </c>
      <c r="R140" s="203">
        <f t="shared" si="81"/>
        <v>0</v>
      </c>
      <c r="S140" s="197">
        <f t="shared" si="81"/>
        <v>0</v>
      </c>
      <c r="T140" s="197">
        <f t="shared" si="81"/>
        <v>0</v>
      </c>
      <c r="U140" s="197">
        <f t="shared" si="81"/>
        <v>0</v>
      </c>
      <c r="V140" s="197">
        <f t="shared" si="81"/>
        <v>0</v>
      </c>
      <c r="W140" s="197">
        <f t="shared" si="81"/>
        <v>0</v>
      </c>
      <c r="X140" s="197">
        <f t="shared" si="81"/>
        <v>0</v>
      </c>
    </row>
    <row r="141" ht="16.5" customHeight="1" spans="1:24">
      <c r="A141" s="195" t="s">
        <v>51</v>
      </c>
      <c r="B141" s="203">
        <f t="shared" ref="B141:X141" si="82">ROUND(B100/10000,2)</f>
        <v>47614.38</v>
      </c>
      <c r="C141" s="197">
        <f t="shared" si="82"/>
        <v>2636.83</v>
      </c>
      <c r="D141" s="197">
        <f t="shared" si="82"/>
        <v>-42228.39</v>
      </c>
      <c r="E141" s="197">
        <f t="shared" si="82"/>
        <v>-258.18</v>
      </c>
      <c r="F141" s="203">
        <f t="shared" si="82"/>
        <v>47901.21</v>
      </c>
      <c r="G141" s="203">
        <f t="shared" si="82"/>
        <v>9917.75</v>
      </c>
      <c r="H141" s="197">
        <f t="shared" si="82"/>
        <v>5542.48</v>
      </c>
      <c r="I141" s="197">
        <f t="shared" si="82"/>
        <v>4078.94</v>
      </c>
      <c r="J141" s="197">
        <f t="shared" si="82"/>
        <v>296.33</v>
      </c>
      <c r="K141" s="203">
        <f t="shared" si="82"/>
        <v>14911.02</v>
      </c>
      <c r="L141" s="197">
        <f t="shared" si="82"/>
        <v>14825.77</v>
      </c>
      <c r="M141" s="197">
        <f t="shared" si="82"/>
        <v>85.25</v>
      </c>
      <c r="N141" s="203">
        <f t="shared" si="82"/>
        <v>2972.6</v>
      </c>
      <c r="O141" s="197">
        <f t="shared" si="82"/>
        <v>2967.09</v>
      </c>
      <c r="P141" s="197">
        <f t="shared" si="82"/>
        <v>5.52</v>
      </c>
      <c r="Q141" s="197">
        <f t="shared" si="82"/>
        <v>-1214.81</v>
      </c>
      <c r="R141" s="203">
        <f t="shared" si="82"/>
        <v>11761.54</v>
      </c>
      <c r="S141" s="197">
        <f t="shared" si="82"/>
        <v>11286.17</v>
      </c>
      <c r="T141" s="197">
        <f t="shared" si="82"/>
        <v>-791.78</v>
      </c>
      <c r="U141" s="197">
        <f t="shared" si="82"/>
        <v>103.45</v>
      </c>
      <c r="V141" s="197">
        <f t="shared" si="82"/>
        <v>1724.67</v>
      </c>
      <c r="W141" s="197">
        <f t="shared" si="82"/>
        <v>-179.63</v>
      </c>
      <c r="X141" s="197">
        <f t="shared" si="82"/>
        <v>-381.34</v>
      </c>
    </row>
    <row r="142" ht="16.5" customHeight="1" spans="1:24">
      <c r="A142" s="195" t="s">
        <v>52</v>
      </c>
      <c r="B142" s="203">
        <f t="shared" ref="B142:X142" si="83">ROUND(B101/10000,2)</f>
        <v>11751.09</v>
      </c>
      <c r="C142" s="197">
        <f t="shared" si="83"/>
        <v>0</v>
      </c>
      <c r="D142" s="197">
        <f t="shared" si="83"/>
        <v>11751.09</v>
      </c>
      <c r="E142" s="197">
        <f t="shared" si="83"/>
        <v>0</v>
      </c>
      <c r="F142" s="203">
        <f t="shared" si="83"/>
        <v>0</v>
      </c>
      <c r="G142" s="203">
        <f t="shared" si="83"/>
        <v>0</v>
      </c>
      <c r="H142" s="197">
        <f t="shared" si="83"/>
        <v>0</v>
      </c>
      <c r="I142" s="197">
        <f t="shared" si="83"/>
        <v>0</v>
      </c>
      <c r="J142" s="197">
        <f t="shared" si="83"/>
        <v>0</v>
      </c>
      <c r="K142" s="203">
        <f t="shared" si="83"/>
        <v>0</v>
      </c>
      <c r="L142" s="197">
        <f t="shared" si="83"/>
        <v>0</v>
      </c>
      <c r="M142" s="197">
        <f t="shared" si="83"/>
        <v>0</v>
      </c>
      <c r="N142" s="203">
        <f t="shared" si="83"/>
        <v>0</v>
      </c>
      <c r="O142" s="197">
        <f t="shared" si="83"/>
        <v>0</v>
      </c>
      <c r="P142" s="197">
        <f t="shared" si="83"/>
        <v>0</v>
      </c>
      <c r="Q142" s="197">
        <f t="shared" si="83"/>
        <v>0</v>
      </c>
      <c r="R142" s="203">
        <f t="shared" si="83"/>
        <v>0</v>
      </c>
      <c r="S142" s="197">
        <f t="shared" si="83"/>
        <v>0</v>
      </c>
      <c r="T142" s="197">
        <f t="shared" si="83"/>
        <v>0</v>
      </c>
      <c r="U142" s="197">
        <f t="shared" si="83"/>
        <v>0</v>
      </c>
      <c r="V142" s="197">
        <f t="shared" si="83"/>
        <v>0</v>
      </c>
      <c r="W142" s="197">
        <f t="shared" si="83"/>
        <v>0</v>
      </c>
      <c r="X142" s="197">
        <f t="shared" si="83"/>
        <v>0</v>
      </c>
    </row>
    <row r="143" s="189" customFormat="1" ht="16.5" customHeight="1" spans="1:24">
      <c r="A143" s="208" t="s">
        <v>53</v>
      </c>
      <c r="B143" s="203">
        <f t="shared" ref="B143:X143" si="84">ROUND(B102/10000,2)</f>
        <v>35863.29</v>
      </c>
      <c r="C143" s="203">
        <f t="shared" si="84"/>
        <v>2636.83</v>
      </c>
      <c r="D143" s="203">
        <f t="shared" si="84"/>
        <v>-53979.48</v>
      </c>
      <c r="E143" s="203">
        <f t="shared" si="84"/>
        <v>-258.18</v>
      </c>
      <c r="F143" s="203">
        <f t="shared" si="84"/>
        <v>47901.21</v>
      </c>
      <c r="G143" s="203">
        <f t="shared" si="84"/>
        <v>9917.75</v>
      </c>
      <c r="H143" s="203">
        <f t="shared" si="84"/>
        <v>5542.48</v>
      </c>
      <c r="I143" s="203">
        <f t="shared" si="84"/>
        <v>4078.94</v>
      </c>
      <c r="J143" s="203">
        <f t="shared" si="84"/>
        <v>296.33</v>
      </c>
      <c r="K143" s="203">
        <f t="shared" si="84"/>
        <v>14911.02</v>
      </c>
      <c r="L143" s="203">
        <f t="shared" si="84"/>
        <v>14825.77</v>
      </c>
      <c r="M143" s="203">
        <f t="shared" si="84"/>
        <v>85.25</v>
      </c>
      <c r="N143" s="203">
        <f t="shared" si="84"/>
        <v>2972.6</v>
      </c>
      <c r="O143" s="203">
        <f t="shared" si="84"/>
        <v>2967.09</v>
      </c>
      <c r="P143" s="203">
        <f t="shared" si="84"/>
        <v>5.52</v>
      </c>
      <c r="Q143" s="203">
        <f t="shared" si="84"/>
        <v>-1214.81</v>
      </c>
      <c r="R143" s="203">
        <f t="shared" si="84"/>
        <v>11761.54</v>
      </c>
      <c r="S143" s="203">
        <f t="shared" si="84"/>
        <v>11286.17</v>
      </c>
      <c r="T143" s="203">
        <f t="shared" si="84"/>
        <v>-791.78</v>
      </c>
      <c r="U143" s="203">
        <f t="shared" si="84"/>
        <v>103.45</v>
      </c>
      <c r="V143" s="203">
        <f t="shared" si="84"/>
        <v>1724.67</v>
      </c>
      <c r="W143" s="203">
        <f t="shared" si="84"/>
        <v>-179.63</v>
      </c>
      <c r="X143" s="203">
        <f t="shared" si="84"/>
        <v>-381.34</v>
      </c>
    </row>
    <row r="144" ht="16.5" customHeight="1" spans="1:24">
      <c r="A144" s="195" t="s">
        <v>54</v>
      </c>
      <c r="B144" s="203">
        <f t="shared" ref="B144:X144" si="85">ROUND(B103/10000,2)</f>
        <v>-1808.31</v>
      </c>
      <c r="C144" s="197">
        <f t="shared" si="85"/>
        <v>-1808.31</v>
      </c>
      <c r="D144" s="197">
        <f t="shared" si="85"/>
        <v>0</v>
      </c>
      <c r="E144" s="197">
        <f t="shared" si="85"/>
        <v>0</v>
      </c>
      <c r="F144" s="203">
        <f t="shared" si="85"/>
        <v>0</v>
      </c>
      <c r="G144" s="203">
        <f t="shared" si="85"/>
        <v>0</v>
      </c>
      <c r="H144" s="197">
        <f t="shared" si="85"/>
        <v>0</v>
      </c>
      <c r="I144" s="197">
        <f t="shared" si="85"/>
        <v>0</v>
      </c>
      <c r="J144" s="197">
        <f t="shared" si="85"/>
        <v>0</v>
      </c>
      <c r="K144" s="203">
        <f t="shared" si="85"/>
        <v>0</v>
      </c>
      <c r="L144" s="197">
        <f t="shared" si="85"/>
        <v>0</v>
      </c>
      <c r="M144" s="197">
        <f t="shared" si="85"/>
        <v>0</v>
      </c>
      <c r="N144" s="203">
        <f t="shared" si="85"/>
        <v>0</v>
      </c>
      <c r="O144" s="197">
        <f t="shared" si="85"/>
        <v>0</v>
      </c>
      <c r="P144" s="197">
        <f t="shared" si="85"/>
        <v>0</v>
      </c>
      <c r="Q144" s="197">
        <f t="shared" si="85"/>
        <v>0</v>
      </c>
      <c r="R144" s="203">
        <f t="shared" si="85"/>
        <v>0</v>
      </c>
      <c r="S144" s="197">
        <f t="shared" si="85"/>
        <v>0</v>
      </c>
      <c r="T144" s="197">
        <f t="shared" si="85"/>
        <v>0</v>
      </c>
      <c r="U144" s="197">
        <f t="shared" si="85"/>
        <v>0</v>
      </c>
      <c r="V144" s="197">
        <f t="shared" si="85"/>
        <v>0</v>
      </c>
      <c r="W144" s="197">
        <f t="shared" si="85"/>
        <v>0</v>
      </c>
      <c r="X144" s="197">
        <f t="shared" si="85"/>
        <v>0</v>
      </c>
    </row>
    <row r="145" ht="16.5" customHeight="1" spans="1:24">
      <c r="A145" s="195" t="s">
        <v>55</v>
      </c>
      <c r="B145" s="203">
        <f t="shared" ref="B145:X145" si="86">ROUND(B104/10000,2)</f>
        <v>34054.98</v>
      </c>
      <c r="C145" s="197">
        <f t="shared" si="86"/>
        <v>828.52</v>
      </c>
      <c r="D145" s="197">
        <f t="shared" si="86"/>
        <v>-53979.48</v>
      </c>
      <c r="E145" s="197">
        <f t="shared" si="86"/>
        <v>-258.18</v>
      </c>
      <c r="F145" s="203">
        <f t="shared" si="86"/>
        <v>47901.21</v>
      </c>
      <c r="G145" s="203">
        <f t="shared" si="86"/>
        <v>9917.75</v>
      </c>
      <c r="H145" s="197">
        <f t="shared" si="86"/>
        <v>5542.48</v>
      </c>
      <c r="I145" s="197">
        <f t="shared" si="86"/>
        <v>4078.94</v>
      </c>
      <c r="J145" s="197">
        <f t="shared" si="86"/>
        <v>296.33</v>
      </c>
      <c r="K145" s="203">
        <f t="shared" si="86"/>
        <v>14911.02</v>
      </c>
      <c r="L145" s="197">
        <f t="shared" si="86"/>
        <v>14825.77</v>
      </c>
      <c r="M145" s="197">
        <f t="shared" si="86"/>
        <v>85.25</v>
      </c>
      <c r="N145" s="203">
        <f t="shared" si="86"/>
        <v>2972.6</v>
      </c>
      <c r="O145" s="197">
        <f t="shared" si="86"/>
        <v>2967.09</v>
      </c>
      <c r="P145" s="197">
        <f t="shared" si="86"/>
        <v>5.52</v>
      </c>
      <c r="Q145" s="197">
        <f t="shared" si="86"/>
        <v>-1214.81</v>
      </c>
      <c r="R145" s="203">
        <f t="shared" si="86"/>
        <v>11761.54</v>
      </c>
      <c r="S145" s="197">
        <f t="shared" si="86"/>
        <v>11286.17</v>
      </c>
      <c r="T145" s="197">
        <f t="shared" si="86"/>
        <v>-791.78</v>
      </c>
      <c r="U145" s="197">
        <f t="shared" si="86"/>
        <v>103.45</v>
      </c>
      <c r="V145" s="197">
        <f t="shared" si="86"/>
        <v>1724.67</v>
      </c>
      <c r="W145" s="197">
        <f t="shared" si="86"/>
        <v>-179.63</v>
      </c>
      <c r="X145" s="197">
        <f t="shared" si="86"/>
        <v>-381.34</v>
      </c>
    </row>
    <row r="146" s="189" customFormat="1" ht="16.5" customHeight="1" spans="1:24">
      <c r="A146" s="212" t="s">
        <v>90</v>
      </c>
      <c r="B146" s="203">
        <f t="shared" ref="B146:X146" si="87">ROUND(B105/10000,2)</f>
        <v>0</v>
      </c>
      <c r="C146" s="203">
        <f t="shared" si="87"/>
        <v>0</v>
      </c>
      <c r="D146" s="203">
        <f t="shared" si="87"/>
        <v>0</v>
      </c>
      <c r="E146" s="203">
        <f t="shared" si="87"/>
        <v>0</v>
      </c>
      <c r="F146" s="203">
        <f t="shared" si="87"/>
        <v>24628.75</v>
      </c>
      <c r="G146" s="203">
        <f t="shared" si="87"/>
        <v>2232.45</v>
      </c>
      <c r="H146" s="203">
        <f t="shared" si="87"/>
        <v>2231.59</v>
      </c>
      <c r="I146" s="203">
        <f t="shared" si="87"/>
        <v>0</v>
      </c>
      <c r="J146" s="203">
        <f t="shared" si="87"/>
        <v>0.87</v>
      </c>
      <c r="K146" s="203">
        <f t="shared" si="87"/>
        <v>10440.84</v>
      </c>
      <c r="L146" s="203">
        <f t="shared" si="87"/>
        <v>10387.57</v>
      </c>
      <c r="M146" s="203">
        <f t="shared" si="87"/>
        <v>53.27</v>
      </c>
      <c r="N146" s="203">
        <f t="shared" si="87"/>
        <v>5886.37</v>
      </c>
      <c r="O146" s="203">
        <f t="shared" si="87"/>
        <v>4558.37</v>
      </c>
      <c r="P146" s="203">
        <f t="shared" si="87"/>
        <v>1328</v>
      </c>
      <c r="Q146" s="203">
        <f t="shared" si="87"/>
        <v>0</v>
      </c>
      <c r="R146" s="203">
        <f t="shared" si="87"/>
        <v>0</v>
      </c>
      <c r="S146" s="203">
        <f t="shared" si="87"/>
        <v>0</v>
      </c>
      <c r="T146" s="203">
        <f t="shared" si="87"/>
        <v>0</v>
      </c>
      <c r="U146" s="203">
        <f t="shared" si="87"/>
        <v>0</v>
      </c>
      <c r="V146" s="203">
        <f t="shared" si="87"/>
        <v>0</v>
      </c>
      <c r="W146" s="203">
        <f t="shared" si="87"/>
        <v>0</v>
      </c>
      <c r="X146" s="203">
        <f t="shared" si="87"/>
        <v>0</v>
      </c>
    </row>
    <row r="147" s="189" customFormat="1" ht="16.5" customHeight="1" spans="1:24">
      <c r="A147" s="222" t="s">
        <v>91</v>
      </c>
      <c r="B147" s="223">
        <f t="shared" ref="B147:X147" si="88">ROUND(B106/10000,2)</f>
        <v>0</v>
      </c>
      <c r="C147" s="223">
        <f t="shared" si="88"/>
        <v>828.52</v>
      </c>
      <c r="D147" s="223">
        <f t="shared" si="88"/>
        <v>-53979.48</v>
      </c>
      <c r="E147" s="223">
        <f t="shared" si="88"/>
        <v>-258.18</v>
      </c>
      <c r="F147" s="223">
        <f t="shared" si="88"/>
        <v>23272.46</v>
      </c>
      <c r="G147" s="223">
        <f t="shared" si="88"/>
        <v>7685.29</v>
      </c>
      <c r="H147" s="223">
        <f t="shared" si="88"/>
        <v>3310.9</v>
      </c>
      <c r="I147" s="223">
        <f t="shared" si="88"/>
        <v>4078.94</v>
      </c>
      <c r="J147" s="223">
        <f t="shared" si="88"/>
        <v>295.46</v>
      </c>
      <c r="K147" s="223">
        <f t="shared" si="88"/>
        <v>4470.18</v>
      </c>
      <c r="L147" s="223">
        <f t="shared" si="88"/>
        <v>4438.2</v>
      </c>
      <c r="M147" s="223">
        <f t="shared" si="88"/>
        <v>31.98</v>
      </c>
      <c r="N147" s="223">
        <f t="shared" si="88"/>
        <v>-2913.77</v>
      </c>
      <c r="O147" s="223">
        <f t="shared" si="88"/>
        <v>-1591.29</v>
      </c>
      <c r="P147" s="223">
        <f t="shared" si="88"/>
        <v>-1322.48</v>
      </c>
      <c r="Q147" s="223">
        <f t="shared" si="88"/>
        <v>-1214.81</v>
      </c>
      <c r="R147" s="223">
        <f t="shared" si="88"/>
        <v>11761.54</v>
      </c>
      <c r="S147" s="223">
        <f t="shared" si="88"/>
        <v>11286.17</v>
      </c>
      <c r="T147" s="223">
        <f t="shared" si="88"/>
        <v>-791.78</v>
      </c>
      <c r="U147" s="223">
        <f t="shared" si="88"/>
        <v>103.45</v>
      </c>
      <c r="V147" s="223">
        <f t="shared" si="88"/>
        <v>1724.67</v>
      </c>
      <c r="W147" s="223">
        <f t="shared" si="88"/>
        <v>-179.63</v>
      </c>
      <c r="X147" s="223">
        <f t="shared" si="88"/>
        <v>-381.34</v>
      </c>
    </row>
    <row r="148" customHeight="1" spans="1:24">
      <c r="A148" s="222" t="s">
        <v>95</v>
      </c>
      <c r="B148" s="224">
        <f>D148+E148+F148+G148+K148+N148+Q148+R148</f>
        <v>1727</v>
      </c>
      <c r="C148" s="224"/>
      <c r="D148" s="224">
        <f>人数!N121-考核利润表!F148-考核利润表!G148-考核利润表!K148-考核利润表!N148-考核利润表!Q148-考核利润表!R148-E148</f>
        <v>370</v>
      </c>
      <c r="E148" s="224">
        <f>VLOOKUP(E3,人数!$A$1:$N$200,14,0)</f>
        <v>8</v>
      </c>
      <c r="F148" s="224">
        <f>人数!N120</f>
        <v>1103</v>
      </c>
      <c r="G148" s="224">
        <f>SUM(H148:J148)</f>
        <v>53</v>
      </c>
      <c r="H148" s="224">
        <f>VLOOKUP(H3,人数!$A$1:$N$200,14,0)</f>
        <v>21</v>
      </c>
      <c r="I148" s="224">
        <f>VLOOKUP(I3,人数!$A$1:$N$200,14,0)</f>
        <v>11</v>
      </c>
      <c r="J148" s="224">
        <f>VLOOKUP(J3,人数!$A$1:$N$200,14,0)</f>
        <v>21</v>
      </c>
      <c r="K148" s="224">
        <f>SUM(L148:M148)</f>
        <v>21</v>
      </c>
      <c r="L148" s="224">
        <f>VLOOKUP(L3,人数!$A$1:$N$200,14,0)</f>
        <v>16</v>
      </c>
      <c r="M148" s="224">
        <f>VLOOKUP(M3,人数!$A$1:$N$200,14,0)</f>
        <v>5</v>
      </c>
      <c r="N148" s="224">
        <f>SUM(O148:P148)</f>
        <v>26</v>
      </c>
      <c r="O148" s="224">
        <f>VLOOKUP(O3,人数!$A$1:$N$200,14,0)</f>
        <v>18</v>
      </c>
      <c r="P148" s="224">
        <f>VLOOKUP(P3,人数!$A$1:$N$200,14,0)</f>
        <v>8</v>
      </c>
      <c r="Q148" s="224">
        <f>人数!N35</f>
        <v>10</v>
      </c>
      <c r="R148" s="224">
        <f>SUM(S148:X148)</f>
        <v>136</v>
      </c>
      <c r="S148" s="224">
        <f>VLOOKUP(S3,人数!$A$1:$N$200,14,0)</f>
        <v>48</v>
      </c>
      <c r="T148" s="224">
        <f>VLOOKUP(T3,人数!$A$1:$N$200,14,0)</f>
        <v>30</v>
      </c>
      <c r="U148" s="224">
        <f>VLOOKUP(U3,人数!$A$1:$N$200,14,0)</f>
        <v>23</v>
      </c>
      <c r="V148" s="224">
        <f>VLOOKUP(V3,人数!$A$1:$N$200,14,0)</f>
        <v>12</v>
      </c>
      <c r="W148" s="224">
        <f>VLOOKUP(W3,人数!$A$1:$N$200,14,0)</f>
        <v>9</v>
      </c>
      <c r="X148" s="224">
        <f>VLOOKUP(X3,人数!$A$1:$N$200,14,0)</f>
        <v>14</v>
      </c>
    </row>
    <row r="149" customHeight="1" spans="1:24">
      <c r="A149" s="222" t="s">
        <v>96</v>
      </c>
      <c r="B149" s="224">
        <f>B115/B148</f>
        <v>70.1915170816445</v>
      </c>
      <c r="C149" s="224"/>
      <c r="D149" s="224">
        <f t="shared" ref="C149:X149" si="89">D115/D148</f>
        <v>-49.9462972972973</v>
      </c>
      <c r="E149" s="224">
        <f t="shared" si="89"/>
        <v>0.0225</v>
      </c>
      <c r="F149" s="224">
        <f t="shared" si="89"/>
        <v>75.674369900272</v>
      </c>
      <c r="G149" s="224">
        <f t="shared" si="89"/>
        <v>212.801698113208</v>
      </c>
      <c r="H149" s="224">
        <f t="shared" si="89"/>
        <v>287.6</v>
      </c>
      <c r="I149" s="224">
        <f t="shared" si="89"/>
        <v>407.619090909091</v>
      </c>
      <c r="J149" s="224">
        <f t="shared" si="89"/>
        <v>35.9557142857143</v>
      </c>
      <c r="K149" s="224">
        <f t="shared" si="89"/>
        <v>762.929523809524</v>
      </c>
      <c r="L149" s="224">
        <f t="shared" si="89"/>
        <v>981.50125</v>
      </c>
      <c r="M149" s="224">
        <f t="shared" si="89"/>
        <v>63.5</v>
      </c>
      <c r="N149" s="224">
        <f t="shared" si="89"/>
        <v>162.001923076923</v>
      </c>
      <c r="O149" s="224">
        <f t="shared" si="89"/>
        <v>216.375555555556</v>
      </c>
      <c r="P149" s="224">
        <f t="shared" si="89"/>
        <v>39.66125</v>
      </c>
      <c r="Q149" s="224">
        <f t="shared" si="89"/>
        <v>0.049</v>
      </c>
      <c r="R149" s="224">
        <f t="shared" si="89"/>
        <v>168.529852941176</v>
      </c>
      <c r="S149" s="224">
        <f t="shared" si="89"/>
        <v>364.763541666667</v>
      </c>
      <c r="T149" s="224">
        <f t="shared" si="89"/>
        <v>35.254</v>
      </c>
      <c r="U149" s="224">
        <f t="shared" si="89"/>
        <v>28.6782608695652</v>
      </c>
      <c r="V149" s="224">
        <f t="shared" si="89"/>
        <v>306.383333333333</v>
      </c>
      <c r="W149" s="224">
        <f t="shared" si="89"/>
        <v>0</v>
      </c>
      <c r="X149" s="224">
        <f t="shared" si="89"/>
        <v>1.25571428571429</v>
      </c>
    </row>
    <row r="150" customHeight="1" spans="1:24">
      <c r="A150" s="222" t="s">
        <v>97</v>
      </c>
      <c r="B150" s="224">
        <f>B143/B148</f>
        <v>20.7662362478286</v>
      </c>
      <c r="C150" s="224"/>
      <c r="D150" s="224">
        <f t="shared" ref="C150:X150" si="90">D143/D148</f>
        <v>-145.890486486487</v>
      </c>
      <c r="E150" s="224">
        <f t="shared" si="90"/>
        <v>-32.2725</v>
      </c>
      <c r="F150" s="224">
        <f t="shared" si="90"/>
        <v>43.4281142339075</v>
      </c>
      <c r="G150" s="224">
        <f t="shared" si="90"/>
        <v>187.127358490566</v>
      </c>
      <c r="H150" s="224">
        <f t="shared" si="90"/>
        <v>263.927619047619</v>
      </c>
      <c r="I150" s="224">
        <f t="shared" si="90"/>
        <v>370.812727272727</v>
      </c>
      <c r="J150" s="224">
        <f t="shared" si="90"/>
        <v>14.1109523809524</v>
      </c>
      <c r="K150" s="224">
        <f t="shared" si="90"/>
        <v>710.048571428571</v>
      </c>
      <c r="L150" s="224">
        <f t="shared" si="90"/>
        <v>926.610625</v>
      </c>
      <c r="M150" s="224">
        <f t="shared" si="90"/>
        <v>17.05</v>
      </c>
      <c r="N150" s="224">
        <f t="shared" si="90"/>
        <v>114.330769230769</v>
      </c>
      <c r="O150" s="224">
        <f t="shared" si="90"/>
        <v>164.838333333333</v>
      </c>
      <c r="P150" s="224">
        <f t="shared" si="90"/>
        <v>0.69</v>
      </c>
      <c r="Q150" s="224">
        <f t="shared" si="90"/>
        <v>-121.481</v>
      </c>
      <c r="R150" s="224">
        <f t="shared" si="90"/>
        <v>86.4819117647059</v>
      </c>
      <c r="S150" s="224">
        <f t="shared" si="90"/>
        <v>235.128541666667</v>
      </c>
      <c r="T150" s="224">
        <f t="shared" si="90"/>
        <v>-26.3926666666667</v>
      </c>
      <c r="U150" s="224">
        <f t="shared" si="90"/>
        <v>4.49782608695652</v>
      </c>
      <c r="V150" s="224">
        <f t="shared" si="90"/>
        <v>143.7225</v>
      </c>
      <c r="W150" s="224">
        <f t="shared" si="90"/>
        <v>-19.9588888888889</v>
      </c>
      <c r="X150" s="224">
        <f t="shared" si="90"/>
        <v>-27.2385714285714</v>
      </c>
    </row>
    <row r="151" customHeight="1" spans="15:15">
      <c r="O151" s="191">
        <f>(资金!D12+资金!D14)/10000</f>
        <v>99455.421972</v>
      </c>
    </row>
    <row r="152" customHeight="1" spans="2:28">
      <c r="B152" s="191">
        <f>B133/B115</f>
        <v>0.00759952400888462</v>
      </c>
      <c r="C152" s="191">
        <f t="shared" ref="C152:J152" si="91">C133/C115</f>
        <v>0.000855679153655528</v>
      </c>
      <c r="D152" s="191">
        <f t="shared" si="91"/>
        <v>0.0033619893366551</v>
      </c>
      <c r="E152" s="191">
        <f t="shared" si="91"/>
        <v>-0.111111111111111</v>
      </c>
      <c r="F152" s="191">
        <f t="shared" si="91"/>
        <v>0.00700632799093985</v>
      </c>
      <c r="G152" s="191">
        <f t="shared" si="91"/>
        <v>0.00471251027398171</v>
      </c>
      <c r="H152" s="191">
        <f t="shared" si="91"/>
        <v>0.00123849261540499</v>
      </c>
      <c r="I152" s="191">
        <f t="shared" si="91"/>
        <v>0.0091774629165821</v>
      </c>
      <c r="J152" s="191">
        <f t="shared" si="91"/>
        <v>0.00599944376018118</v>
      </c>
      <c r="K152" s="191">
        <f t="shared" ref="K152:AB152" si="92">K133/K115</f>
        <v>0.0112180367405839</v>
      </c>
      <c r="L152" s="191">
        <f t="shared" si="92"/>
        <v>0.0112652683835094</v>
      </c>
      <c r="M152" s="191">
        <f t="shared" si="92"/>
        <v>0.00888188976377953</v>
      </c>
      <c r="N152" s="191">
        <f t="shared" si="92"/>
        <v>0.00126779121805297</v>
      </c>
      <c r="O152" s="191">
        <f t="shared" si="92"/>
        <v>0.00378200453943247</v>
      </c>
      <c r="P152" s="191">
        <f t="shared" si="92"/>
        <v>-0.0295943773834662</v>
      </c>
      <c r="Q152" s="191">
        <f t="shared" si="92"/>
        <v>-16.0204081632653</v>
      </c>
      <c r="R152" s="191">
        <f t="shared" si="92"/>
        <v>0.00692886493316335</v>
      </c>
      <c r="S152" s="191">
        <f t="shared" si="92"/>
        <v>0.00700910692714744</v>
      </c>
      <c r="T152" s="191">
        <f t="shared" si="92"/>
        <v>0.00676046216977743</v>
      </c>
      <c r="U152" s="191">
        <f t="shared" si="92"/>
        <v>0.00688295936931474</v>
      </c>
      <c r="V152" s="191">
        <f t="shared" si="92"/>
        <v>0.00696839471250612</v>
      </c>
      <c r="W152" s="191" t="e">
        <f t="shared" si="92"/>
        <v>#DIV/0!</v>
      </c>
      <c r="X152" s="191">
        <f t="shared" si="92"/>
        <v>-0.0756541524459613</v>
      </c>
      <c r="Y152" s="191" t="e">
        <f t="shared" si="92"/>
        <v>#DIV/0!</v>
      </c>
      <c r="Z152" s="191" t="e">
        <f t="shared" si="92"/>
        <v>#DIV/0!</v>
      </c>
      <c r="AA152" s="191" t="e">
        <f t="shared" si="92"/>
        <v>#DIV/0!</v>
      </c>
      <c r="AB152" s="191" t="e">
        <f t="shared" si="92"/>
        <v>#DIV/0!</v>
      </c>
    </row>
    <row r="153" customHeight="1" spans="16:16">
      <c r="P153" s="191">
        <v>3</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89"/>
  <sheetViews>
    <sheetView workbookViewId="0">
      <selection activeCell="G387" sqref="G387:G388"/>
    </sheetView>
  </sheetViews>
  <sheetFormatPr defaultColWidth="9" defaultRowHeight="13.5"/>
  <cols>
    <col min="4" max="4" width="12.625" customWidth="1"/>
    <col min="5" max="5" width="32.5" customWidth="1"/>
  </cols>
  <sheetData>
    <row r="1" spans="1:10">
      <c r="A1">
        <v>2019</v>
      </c>
      <c r="B1">
        <v>2019</v>
      </c>
      <c r="G1" t="s">
        <v>699</v>
      </c>
      <c r="H1" t="s">
        <v>700</v>
      </c>
      <c r="J1" t="s">
        <v>930</v>
      </c>
    </row>
    <row r="2" spans="1:11">
      <c r="A2" t="s">
        <v>690</v>
      </c>
      <c r="B2" t="s">
        <v>691</v>
      </c>
      <c r="C2" t="s">
        <v>931</v>
      </c>
      <c r="D2" t="s">
        <v>692</v>
      </c>
      <c r="E2" t="s">
        <v>694</v>
      </c>
      <c r="F2" t="s">
        <v>932</v>
      </c>
      <c r="G2" t="s">
        <v>684</v>
      </c>
      <c r="H2" t="s">
        <v>684</v>
      </c>
      <c r="I2" t="s">
        <v>933</v>
      </c>
      <c r="J2" t="s">
        <v>684</v>
      </c>
      <c r="K2" t="s">
        <v>934</v>
      </c>
    </row>
    <row r="3" hidden="1" spans="1:11">
      <c r="A3">
        <v>1</v>
      </c>
      <c r="B3">
        <v>29</v>
      </c>
      <c r="C3" t="s">
        <v>935</v>
      </c>
      <c r="D3" t="s">
        <v>936</v>
      </c>
      <c r="E3" t="s">
        <v>937</v>
      </c>
      <c r="F3" t="s">
        <v>938</v>
      </c>
      <c r="G3">
        <v>77586.21</v>
      </c>
      <c r="H3">
        <v>0</v>
      </c>
      <c r="I3" t="s">
        <v>939</v>
      </c>
      <c r="J3">
        <v>77586.21</v>
      </c>
      <c r="K3" t="s">
        <v>940</v>
      </c>
    </row>
    <row r="4" hidden="1" spans="5:10">
      <c r="E4" t="s">
        <v>772</v>
      </c>
      <c r="G4">
        <v>77586.21</v>
      </c>
      <c r="H4">
        <v>0</v>
      </c>
      <c r="I4" t="s">
        <v>939</v>
      </c>
      <c r="J4">
        <v>77586.21</v>
      </c>
    </row>
    <row r="5" hidden="1" spans="5:10">
      <c r="E5" t="s">
        <v>809</v>
      </c>
      <c r="G5">
        <v>77586.21</v>
      </c>
      <c r="H5">
        <v>0</v>
      </c>
      <c r="I5" t="s">
        <v>939</v>
      </c>
      <c r="J5">
        <v>77586.21</v>
      </c>
    </row>
    <row r="6" hidden="1" spans="1:11">
      <c r="A6">
        <v>2</v>
      </c>
      <c r="B6">
        <v>14</v>
      </c>
      <c r="C6" t="s">
        <v>941</v>
      </c>
      <c r="D6" t="s">
        <v>942</v>
      </c>
      <c r="E6" t="s">
        <v>943</v>
      </c>
      <c r="F6" t="s">
        <v>944</v>
      </c>
      <c r="G6">
        <v>5126.61</v>
      </c>
      <c r="H6">
        <v>0</v>
      </c>
      <c r="I6" t="s">
        <v>939</v>
      </c>
      <c r="J6">
        <v>82712.82</v>
      </c>
      <c r="K6" t="s">
        <v>945</v>
      </c>
    </row>
    <row r="7" hidden="1" spans="5:10">
      <c r="E7" t="s">
        <v>772</v>
      </c>
      <c r="G7">
        <v>5126.61</v>
      </c>
      <c r="H7">
        <v>0</v>
      </c>
      <c r="I7" t="s">
        <v>939</v>
      </c>
      <c r="J7">
        <v>82712.82</v>
      </c>
    </row>
    <row r="8" hidden="1" spans="5:10">
      <c r="E8" t="s">
        <v>809</v>
      </c>
      <c r="G8">
        <v>82712.82</v>
      </c>
      <c r="H8">
        <v>0</v>
      </c>
      <c r="I8" t="s">
        <v>939</v>
      </c>
      <c r="J8">
        <v>82712.82</v>
      </c>
    </row>
    <row r="9" hidden="1" spans="1:11">
      <c r="A9">
        <v>3</v>
      </c>
      <c r="B9">
        <v>31</v>
      </c>
      <c r="C9" t="s">
        <v>946</v>
      </c>
      <c r="D9" t="s">
        <v>947</v>
      </c>
      <c r="E9" t="s">
        <v>948</v>
      </c>
      <c r="F9" t="s">
        <v>949</v>
      </c>
      <c r="G9">
        <v>1552</v>
      </c>
      <c r="H9">
        <v>0</v>
      </c>
      <c r="I9" t="s">
        <v>939</v>
      </c>
      <c r="J9">
        <v>84264.82</v>
      </c>
      <c r="K9" t="s">
        <v>950</v>
      </c>
    </row>
    <row r="10" hidden="1" spans="1:11">
      <c r="A10">
        <v>3</v>
      </c>
      <c r="B10">
        <v>31</v>
      </c>
      <c r="C10" t="s">
        <v>946</v>
      </c>
      <c r="D10" t="s">
        <v>947</v>
      </c>
      <c r="E10" t="s">
        <v>951</v>
      </c>
      <c r="F10" t="s">
        <v>949</v>
      </c>
      <c r="G10">
        <v>89</v>
      </c>
      <c r="H10">
        <v>0</v>
      </c>
      <c r="I10" t="s">
        <v>939</v>
      </c>
      <c r="J10">
        <v>84353.82</v>
      </c>
      <c r="K10" t="s">
        <v>950</v>
      </c>
    </row>
    <row r="11" hidden="1" spans="1:11">
      <c r="A11">
        <v>3</v>
      </c>
      <c r="B11">
        <v>31</v>
      </c>
      <c r="C11" t="s">
        <v>952</v>
      </c>
      <c r="D11" t="s">
        <v>953</v>
      </c>
      <c r="E11" t="s">
        <v>948</v>
      </c>
      <c r="F11" t="s">
        <v>949</v>
      </c>
      <c r="G11">
        <v>128</v>
      </c>
      <c r="H11">
        <v>0</v>
      </c>
      <c r="I11" t="s">
        <v>939</v>
      </c>
      <c r="J11">
        <v>84481.82</v>
      </c>
      <c r="K11" t="s">
        <v>950</v>
      </c>
    </row>
    <row r="12" hidden="1" spans="1:11">
      <c r="A12">
        <v>3</v>
      </c>
      <c r="B12">
        <v>31</v>
      </c>
      <c r="C12" t="s">
        <v>952</v>
      </c>
      <c r="D12" t="s">
        <v>953</v>
      </c>
      <c r="E12" t="s">
        <v>951</v>
      </c>
      <c r="F12" t="s">
        <v>949</v>
      </c>
      <c r="G12">
        <v>7</v>
      </c>
      <c r="H12">
        <v>0</v>
      </c>
      <c r="I12" t="s">
        <v>939</v>
      </c>
      <c r="J12">
        <v>84488.82</v>
      </c>
      <c r="K12" t="s">
        <v>950</v>
      </c>
    </row>
    <row r="13" hidden="1" spans="1:11">
      <c r="A13">
        <v>3</v>
      </c>
      <c r="B13">
        <v>31</v>
      </c>
      <c r="C13" t="s">
        <v>954</v>
      </c>
      <c r="D13" t="s">
        <v>955</v>
      </c>
      <c r="E13" t="s">
        <v>948</v>
      </c>
      <c r="F13" t="s">
        <v>949</v>
      </c>
      <c r="G13">
        <v>1582</v>
      </c>
      <c r="H13">
        <v>0</v>
      </c>
      <c r="I13" t="s">
        <v>939</v>
      </c>
      <c r="J13">
        <v>86070.82</v>
      </c>
      <c r="K13" t="s">
        <v>950</v>
      </c>
    </row>
    <row r="14" hidden="1" spans="1:11">
      <c r="A14">
        <v>3</v>
      </c>
      <c r="B14">
        <v>31</v>
      </c>
      <c r="C14" t="s">
        <v>954</v>
      </c>
      <c r="D14" t="s">
        <v>955</v>
      </c>
      <c r="E14" t="s">
        <v>951</v>
      </c>
      <c r="F14" t="s">
        <v>949</v>
      </c>
      <c r="G14">
        <v>91</v>
      </c>
      <c r="H14">
        <v>0</v>
      </c>
      <c r="I14" t="s">
        <v>939</v>
      </c>
      <c r="J14">
        <v>86161.82</v>
      </c>
      <c r="K14" t="s">
        <v>950</v>
      </c>
    </row>
    <row r="15" hidden="1" spans="1:11">
      <c r="A15">
        <v>3</v>
      </c>
      <c r="B15">
        <v>31</v>
      </c>
      <c r="C15" t="s">
        <v>956</v>
      </c>
      <c r="D15" t="s">
        <v>957</v>
      </c>
      <c r="E15" t="s">
        <v>948</v>
      </c>
      <c r="F15" t="s">
        <v>949</v>
      </c>
      <c r="G15">
        <v>654</v>
      </c>
      <c r="H15">
        <v>0</v>
      </c>
      <c r="I15" t="s">
        <v>939</v>
      </c>
      <c r="J15">
        <v>86815.82</v>
      </c>
      <c r="K15" t="s">
        <v>950</v>
      </c>
    </row>
    <row r="16" hidden="1" spans="1:11">
      <c r="A16">
        <v>3</v>
      </c>
      <c r="B16">
        <v>31</v>
      </c>
      <c r="C16" t="s">
        <v>956</v>
      </c>
      <c r="D16" t="s">
        <v>957</v>
      </c>
      <c r="E16" t="s">
        <v>951</v>
      </c>
      <c r="F16" t="s">
        <v>949</v>
      </c>
      <c r="G16">
        <v>38</v>
      </c>
      <c r="H16">
        <v>0</v>
      </c>
      <c r="I16" t="s">
        <v>939</v>
      </c>
      <c r="J16">
        <v>86853.82</v>
      </c>
      <c r="K16" t="s">
        <v>950</v>
      </c>
    </row>
    <row r="17" hidden="1" spans="1:11">
      <c r="A17">
        <v>3</v>
      </c>
      <c r="B17">
        <v>31</v>
      </c>
      <c r="C17" t="s">
        <v>958</v>
      </c>
      <c r="D17" t="s">
        <v>957</v>
      </c>
      <c r="E17" t="s">
        <v>948</v>
      </c>
      <c r="F17" t="s">
        <v>949</v>
      </c>
      <c r="G17">
        <v>4479</v>
      </c>
      <c r="H17">
        <v>0</v>
      </c>
      <c r="I17" t="s">
        <v>939</v>
      </c>
      <c r="J17">
        <v>91332.82</v>
      </c>
      <c r="K17" t="s">
        <v>950</v>
      </c>
    </row>
    <row r="18" hidden="1" spans="1:11">
      <c r="A18">
        <v>3</v>
      </c>
      <c r="B18">
        <v>31</v>
      </c>
      <c r="C18" t="s">
        <v>958</v>
      </c>
      <c r="D18" t="s">
        <v>957</v>
      </c>
      <c r="E18" t="s">
        <v>951</v>
      </c>
      <c r="F18" t="s">
        <v>949</v>
      </c>
      <c r="G18">
        <v>258</v>
      </c>
      <c r="H18">
        <v>0</v>
      </c>
      <c r="I18" t="s">
        <v>939</v>
      </c>
      <c r="J18">
        <v>91590.82</v>
      </c>
      <c r="K18" t="s">
        <v>950</v>
      </c>
    </row>
    <row r="19" hidden="1" spans="1:11">
      <c r="A19">
        <v>3</v>
      </c>
      <c r="B19">
        <v>31</v>
      </c>
      <c r="C19" t="s">
        <v>959</v>
      </c>
      <c r="D19" t="s">
        <v>960</v>
      </c>
      <c r="E19" t="s">
        <v>948</v>
      </c>
      <c r="F19" t="s">
        <v>949</v>
      </c>
      <c r="G19">
        <v>3779</v>
      </c>
      <c r="H19">
        <v>0</v>
      </c>
      <c r="I19" t="s">
        <v>939</v>
      </c>
      <c r="J19">
        <v>95369.82</v>
      </c>
      <c r="K19" t="s">
        <v>950</v>
      </c>
    </row>
    <row r="20" hidden="1" spans="1:11">
      <c r="A20">
        <v>3</v>
      </c>
      <c r="B20">
        <v>31</v>
      </c>
      <c r="C20" t="s">
        <v>961</v>
      </c>
      <c r="D20" t="s">
        <v>960</v>
      </c>
      <c r="E20" t="s">
        <v>948</v>
      </c>
      <c r="F20" t="s">
        <v>949</v>
      </c>
      <c r="G20">
        <v>820</v>
      </c>
      <c r="H20">
        <v>0</v>
      </c>
      <c r="I20" t="s">
        <v>939</v>
      </c>
      <c r="J20">
        <v>96189.82</v>
      </c>
      <c r="K20" t="s">
        <v>950</v>
      </c>
    </row>
    <row r="21" hidden="1" spans="1:11">
      <c r="A21">
        <v>3</v>
      </c>
      <c r="B21">
        <v>31</v>
      </c>
      <c r="C21" t="s">
        <v>962</v>
      </c>
      <c r="D21" t="s">
        <v>960</v>
      </c>
      <c r="E21" t="s">
        <v>948</v>
      </c>
      <c r="F21" t="s">
        <v>949</v>
      </c>
      <c r="G21">
        <v>623</v>
      </c>
      <c r="H21">
        <v>0</v>
      </c>
      <c r="I21" t="s">
        <v>939</v>
      </c>
      <c r="J21">
        <v>96812.82</v>
      </c>
      <c r="K21" t="s">
        <v>950</v>
      </c>
    </row>
    <row r="22" hidden="1" spans="1:11">
      <c r="A22">
        <v>3</v>
      </c>
      <c r="B22">
        <v>31</v>
      </c>
      <c r="C22" t="s">
        <v>961</v>
      </c>
      <c r="D22" t="s">
        <v>960</v>
      </c>
      <c r="E22" t="s">
        <v>951</v>
      </c>
      <c r="F22" t="s">
        <v>949</v>
      </c>
      <c r="G22">
        <v>47</v>
      </c>
      <c r="H22">
        <v>0</v>
      </c>
      <c r="I22" t="s">
        <v>939</v>
      </c>
      <c r="J22">
        <v>96859.82</v>
      </c>
      <c r="K22" t="s">
        <v>950</v>
      </c>
    </row>
    <row r="23" hidden="1" spans="1:11">
      <c r="A23">
        <v>3</v>
      </c>
      <c r="B23">
        <v>31</v>
      </c>
      <c r="C23" t="s">
        <v>962</v>
      </c>
      <c r="D23" t="s">
        <v>960</v>
      </c>
      <c r="E23" t="s">
        <v>951</v>
      </c>
      <c r="F23" t="s">
        <v>949</v>
      </c>
      <c r="G23">
        <v>36</v>
      </c>
      <c r="H23">
        <v>0</v>
      </c>
      <c r="I23" t="s">
        <v>939</v>
      </c>
      <c r="J23">
        <v>96895.82</v>
      </c>
      <c r="K23" t="s">
        <v>950</v>
      </c>
    </row>
    <row r="24" hidden="1" spans="1:11">
      <c r="A24">
        <v>3</v>
      </c>
      <c r="B24">
        <v>31</v>
      </c>
      <c r="C24" t="s">
        <v>959</v>
      </c>
      <c r="D24" t="s">
        <v>960</v>
      </c>
      <c r="E24" t="s">
        <v>951</v>
      </c>
      <c r="F24" t="s">
        <v>949</v>
      </c>
      <c r="G24">
        <v>218</v>
      </c>
      <c r="H24">
        <v>0</v>
      </c>
      <c r="I24" t="s">
        <v>939</v>
      </c>
      <c r="J24">
        <v>97113.82</v>
      </c>
      <c r="K24" t="s">
        <v>950</v>
      </c>
    </row>
    <row r="25" hidden="1" spans="1:11">
      <c r="A25">
        <v>3</v>
      </c>
      <c r="B25">
        <v>31</v>
      </c>
      <c r="C25" t="s">
        <v>963</v>
      </c>
      <c r="D25" t="s">
        <v>964</v>
      </c>
      <c r="E25" t="s">
        <v>948</v>
      </c>
      <c r="F25" t="s">
        <v>949</v>
      </c>
      <c r="G25">
        <v>356</v>
      </c>
      <c r="H25">
        <v>0</v>
      </c>
      <c r="I25" t="s">
        <v>939</v>
      </c>
      <c r="J25">
        <v>97469.82</v>
      </c>
      <c r="K25" t="s">
        <v>950</v>
      </c>
    </row>
    <row r="26" hidden="1" spans="1:11">
      <c r="A26">
        <v>3</v>
      </c>
      <c r="B26">
        <v>31</v>
      </c>
      <c r="C26" t="s">
        <v>963</v>
      </c>
      <c r="D26" t="s">
        <v>964</v>
      </c>
      <c r="E26" t="s">
        <v>951</v>
      </c>
      <c r="F26" t="s">
        <v>949</v>
      </c>
      <c r="G26">
        <v>21</v>
      </c>
      <c r="H26">
        <v>0</v>
      </c>
      <c r="I26" t="s">
        <v>939</v>
      </c>
      <c r="J26">
        <v>97490.82</v>
      </c>
      <c r="K26" t="s">
        <v>950</v>
      </c>
    </row>
    <row r="27" hidden="1" spans="1:11">
      <c r="A27">
        <v>3</v>
      </c>
      <c r="B27">
        <v>31</v>
      </c>
      <c r="C27" t="s">
        <v>965</v>
      </c>
      <c r="D27" t="s">
        <v>966</v>
      </c>
      <c r="E27" t="s">
        <v>948</v>
      </c>
      <c r="F27" t="s">
        <v>949</v>
      </c>
      <c r="G27">
        <v>734</v>
      </c>
      <c r="H27">
        <v>0</v>
      </c>
      <c r="I27" t="s">
        <v>939</v>
      </c>
      <c r="J27">
        <v>98224.82</v>
      </c>
      <c r="K27" t="s">
        <v>950</v>
      </c>
    </row>
    <row r="28" hidden="1" spans="1:11">
      <c r="A28">
        <v>3</v>
      </c>
      <c r="B28">
        <v>31</v>
      </c>
      <c r="C28" t="s">
        <v>967</v>
      </c>
      <c r="D28" t="s">
        <v>966</v>
      </c>
      <c r="E28" t="s">
        <v>948</v>
      </c>
      <c r="F28" t="s">
        <v>949</v>
      </c>
      <c r="G28">
        <v>1550</v>
      </c>
      <c r="H28">
        <v>0</v>
      </c>
      <c r="I28" t="s">
        <v>939</v>
      </c>
      <c r="J28">
        <v>99774.82</v>
      </c>
      <c r="K28" t="s">
        <v>950</v>
      </c>
    </row>
    <row r="29" hidden="1" spans="1:11">
      <c r="A29">
        <v>3</v>
      </c>
      <c r="B29">
        <v>31</v>
      </c>
      <c r="C29" t="s">
        <v>965</v>
      </c>
      <c r="D29" t="s">
        <v>966</v>
      </c>
      <c r="E29" t="s">
        <v>951</v>
      </c>
      <c r="F29" t="s">
        <v>949</v>
      </c>
      <c r="G29">
        <v>42</v>
      </c>
      <c r="H29">
        <v>0</v>
      </c>
      <c r="I29" t="s">
        <v>939</v>
      </c>
      <c r="J29">
        <v>99816.82</v>
      </c>
      <c r="K29" t="s">
        <v>950</v>
      </c>
    </row>
    <row r="30" hidden="1" spans="1:11">
      <c r="A30">
        <v>3</v>
      </c>
      <c r="B30">
        <v>31</v>
      </c>
      <c r="C30" t="s">
        <v>967</v>
      </c>
      <c r="D30" t="s">
        <v>966</v>
      </c>
      <c r="E30" t="s">
        <v>951</v>
      </c>
      <c r="F30" t="s">
        <v>949</v>
      </c>
      <c r="G30">
        <v>89</v>
      </c>
      <c r="H30">
        <v>0</v>
      </c>
      <c r="I30" t="s">
        <v>939</v>
      </c>
      <c r="J30">
        <v>99905.82</v>
      </c>
      <c r="K30" t="s">
        <v>950</v>
      </c>
    </row>
    <row r="31" hidden="1" spans="1:11">
      <c r="A31">
        <v>3</v>
      </c>
      <c r="B31">
        <v>31</v>
      </c>
      <c r="C31" t="s">
        <v>968</v>
      </c>
      <c r="D31" t="s">
        <v>969</v>
      </c>
      <c r="E31" t="s">
        <v>948</v>
      </c>
      <c r="F31" t="s">
        <v>949</v>
      </c>
      <c r="G31">
        <v>8647</v>
      </c>
      <c r="H31">
        <v>0</v>
      </c>
      <c r="I31" t="s">
        <v>939</v>
      </c>
      <c r="J31">
        <v>108552.82</v>
      </c>
      <c r="K31" t="s">
        <v>950</v>
      </c>
    </row>
    <row r="32" hidden="1" spans="1:11">
      <c r="A32">
        <v>3</v>
      </c>
      <c r="B32">
        <v>31</v>
      </c>
      <c r="C32" t="s">
        <v>970</v>
      </c>
      <c r="D32" t="s">
        <v>969</v>
      </c>
      <c r="E32" t="s">
        <v>948</v>
      </c>
      <c r="F32" t="s">
        <v>949</v>
      </c>
      <c r="G32">
        <v>972</v>
      </c>
      <c r="H32">
        <v>0</v>
      </c>
      <c r="I32" t="s">
        <v>939</v>
      </c>
      <c r="J32">
        <v>109524.82</v>
      </c>
      <c r="K32" t="s">
        <v>950</v>
      </c>
    </row>
    <row r="33" hidden="1" spans="1:11">
      <c r="A33">
        <v>3</v>
      </c>
      <c r="B33">
        <v>31</v>
      </c>
      <c r="C33" t="s">
        <v>971</v>
      </c>
      <c r="D33" t="s">
        <v>969</v>
      </c>
      <c r="E33" t="s">
        <v>948</v>
      </c>
      <c r="F33" t="s">
        <v>949</v>
      </c>
      <c r="G33">
        <v>294</v>
      </c>
      <c r="H33">
        <v>0</v>
      </c>
      <c r="I33" t="s">
        <v>939</v>
      </c>
      <c r="J33">
        <v>109818.82</v>
      </c>
      <c r="K33" t="s">
        <v>950</v>
      </c>
    </row>
    <row r="34" hidden="1" spans="1:11">
      <c r="A34">
        <v>3</v>
      </c>
      <c r="B34">
        <v>31</v>
      </c>
      <c r="C34" t="s">
        <v>972</v>
      </c>
      <c r="D34" t="s">
        <v>969</v>
      </c>
      <c r="E34" t="s">
        <v>948</v>
      </c>
      <c r="F34" t="s">
        <v>949</v>
      </c>
      <c r="G34">
        <v>5225</v>
      </c>
      <c r="H34">
        <v>0</v>
      </c>
      <c r="I34" t="s">
        <v>939</v>
      </c>
      <c r="J34">
        <v>115043.82</v>
      </c>
      <c r="K34" t="s">
        <v>950</v>
      </c>
    </row>
    <row r="35" hidden="1" spans="1:11">
      <c r="A35">
        <v>3</v>
      </c>
      <c r="B35">
        <v>31</v>
      </c>
      <c r="C35" t="s">
        <v>970</v>
      </c>
      <c r="D35" t="s">
        <v>969</v>
      </c>
      <c r="E35" t="s">
        <v>951</v>
      </c>
      <c r="F35" t="s">
        <v>949</v>
      </c>
      <c r="G35">
        <v>56</v>
      </c>
      <c r="H35">
        <v>0</v>
      </c>
      <c r="I35" t="s">
        <v>939</v>
      </c>
      <c r="J35">
        <v>115099.82</v>
      </c>
      <c r="K35" t="s">
        <v>950</v>
      </c>
    </row>
    <row r="36" hidden="1" spans="1:11">
      <c r="A36">
        <v>3</v>
      </c>
      <c r="B36">
        <v>31</v>
      </c>
      <c r="C36" t="s">
        <v>972</v>
      </c>
      <c r="D36" t="s">
        <v>969</v>
      </c>
      <c r="E36" t="s">
        <v>951</v>
      </c>
      <c r="F36" t="s">
        <v>949</v>
      </c>
      <c r="G36">
        <v>301</v>
      </c>
      <c r="H36">
        <v>0</v>
      </c>
      <c r="I36" t="s">
        <v>939</v>
      </c>
      <c r="J36">
        <v>115400.82</v>
      </c>
      <c r="K36" t="s">
        <v>950</v>
      </c>
    </row>
    <row r="37" hidden="1" spans="1:11">
      <c r="A37">
        <v>3</v>
      </c>
      <c r="B37">
        <v>31</v>
      </c>
      <c r="C37" t="s">
        <v>971</v>
      </c>
      <c r="D37" t="s">
        <v>969</v>
      </c>
      <c r="E37" t="s">
        <v>951</v>
      </c>
      <c r="F37" t="s">
        <v>949</v>
      </c>
      <c r="G37">
        <v>17</v>
      </c>
      <c r="H37">
        <v>0</v>
      </c>
      <c r="I37" t="s">
        <v>939</v>
      </c>
      <c r="J37">
        <v>115417.82</v>
      </c>
      <c r="K37" t="s">
        <v>950</v>
      </c>
    </row>
    <row r="38" hidden="1" spans="1:11">
      <c r="A38">
        <v>3</v>
      </c>
      <c r="B38">
        <v>31</v>
      </c>
      <c r="C38" t="s">
        <v>968</v>
      </c>
      <c r="D38" t="s">
        <v>969</v>
      </c>
      <c r="E38" t="s">
        <v>951</v>
      </c>
      <c r="F38" t="s">
        <v>949</v>
      </c>
      <c r="G38">
        <v>498</v>
      </c>
      <c r="H38">
        <v>0</v>
      </c>
      <c r="I38" t="s">
        <v>939</v>
      </c>
      <c r="J38">
        <v>115915.82</v>
      </c>
      <c r="K38" t="s">
        <v>950</v>
      </c>
    </row>
    <row r="39" hidden="1" spans="1:11">
      <c r="A39">
        <v>3</v>
      </c>
      <c r="B39">
        <v>31</v>
      </c>
      <c r="C39" t="s">
        <v>973</v>
      </c>
      <c r="D39" t="s">
        <v>974</v>
      </c>
      <c r="E39" t="s">
        <v>948</v>
      </c>
      <c r="F39" t="s">
        <v>949</v>
      </c>
      <c r="G39">
        <v>1169</v>
      </c>
      <c r="H39">
        <v>0</v>
      </c>
      <c r="I39" t="s">
        <v>939</v>
      </c>
      <c r="J39">
        <v>117084.82</v>
      </c>
      <c r="K39" t="s">
        <v>950</v>
      </c>
    </row>
    <row r="40" hidden="1" spans="1:11">
      <c r="A40">
        <v>3</v>
      </c>
      <c r="B40">
        <v>31</v>
      </c>
      <c r="C40" t="s">
        <v>973</v>
      </c>
      <c r="D40" t="s">
        <v>974</v>
      </c>
      <c r="E40" t="s">
        <v>951</v>
      </c>
      <c r="F40" t="s">
        <v>949</v>
      </c>
      <c r="G40">
        <v>67</v>
      </c>
      <c r="H40">
        <v>0</v>
      </c>
      <c r="I40" t="s">
        <v>939</v>
      </c>
      <c r="J40">
        <v>117151.82</v>
      </c>
      <c r="K40" t="s">
        <v>950</v>
      </c>
    </row>
    <row r="41" hidden="1" spans="1:11">
      <c r="A41">
        <v>3</v>
      </c>
      <c r="B41">
        <v>31</v>
      </c>
      <c r="C41" t="s">
        <v>975</v>
      </c>
      <c r="D41" t="s">
        <v>976</v>
      </c>
      <c r="E41" t="s">
        <v>948</v>
      </c>
      <c r="F41" t="s">
        <v>949</v>
      </c>
      <c r="G41">
        <v>8</v>
      </c>
      <c r="H41">
        <v>0</v>
      </c>
      <c r="I41" t="s">
        <v>939</v>
      </c>
      <c r="J41">
        <v>117159.82</v>
      </c>
      <c r="K41" t="s">
        <v>950</v>
      </c>
    </row>
    <row r="42" hidden="1" spans="1:11">
      <c r="A42">
        <v>3</v>
      </c>
      <c r="B42">
        <v>31</v>
      </c>
      <c r="C42" t="s">
        <v>977</v>
      </c>
      <c r="D42" t="s">
        <v>976</v>
      </c>
      <c r="E42" t="s">
        <v>948</v>
      </c>
      <c r="F42" t="s">
        <v>949</v>
      </c>
      <c r="G42">
        <v>6600.48</v>
      </c>
      <c r="H42">
        <v>0</v>
      </c>
      <c r="I42" t="s">
        <v>939</v>
      </c>
      <c r="J42">
        <v>123760.3</v>
      </c>
      <c r="K42" t="s">
        <v>950</v>
      </c>
    </row>
    <row r="43" hidden="1" spans="1:11">
      <c r="A43">
        <v>3</v>
      </c>
      <c r="B43">
        <v>31</v>
      </c>
      <c r="C43" t="s">
        <v>978</v>
      </c>
      <c r="D43" t="s">
        <v>976</v>
      </c>
      <c r="E43" t="s">
        <v>948</v>
      </c>
      <c r="F43" t="s">
        <v>949</v>
      </c>
      <c r="G43">
        <v>1267.48</v>
      </c>
      <c r="H43">
        <v>0</v>
      </c>
      <c r="I43" t="s">
        <v>939</v>
      </c>
      <c r="J43">
        <v>125027.78</v>
      </c>
      <c r="K43" t="s">
        <v>950</v>
      </c>
    </row>
    <row r="44" hidden="1" spans="1:11">
      <c r="A44">
        <v>3</v>
      </c>
      <c r="B44">
        <v>31</v>
      </c>
      <c r="C44" t="s">
        <v>979</v>
      </c>
      <c r="D44" t="s">
        <v>976</v>
      </c>
      <c r="E44" t="s">
        <v>948</v>
      </c>
      <c r="F44" t="s">
        <v>980</v>
      </c>
      <c r="G44">
        <v>123</v>
      </c>
      <c r="H44">
        <v>0</v>
      </c>
      <c r="I44" t="s">
        <v>939</v>
      </c>
      <c r="J44">
        <v>125150.78</v>
      </c>
      <c r="K44" t="s">
        <v>950</v>
      </c>
    </row>
    <row r="45" hidden="1" spans="1:11">
      <c r="A45">
        <v>3</v>
      </c>
      <c r="B45">
        <v>31</v>
      </c>
      <c r="C45" t="s">
        <v>981</v>
      </c>
      <c r="D45" t="s">
        <v>976</v>
      </c>
      <c r="E45" t="s">
        <v>948</v>
      </c>
      <c r="F45" t="s">
        <v>949</v>
      </c>
      <c r="G45">
        <v>920</v>
      </c>
      <c r="H45">
        <v>0</v>
      </c>
      <c r="I45" t="s">
        <v>939</v>
      </c>
      <c r="J45">
        <v>126070.78</v>
      </c>
      <c r="K45" t="s">
        <v>950</v>
      </c>
    </row>
    <row r="46" hidden="1" spans="1:11">
      <c r="A46">
        <v>3</v>
      </c>
      <c r="B46">
        <v>31</v>
      </c>
      <c r="C46" t="s">
        <v>977</v>
      </c>
      <c r="D46" t="s">
        <v>976</v>
      </c>
      <c r="E46" t="s">
        <v>951</v>
      </c>
      <c r="F46" t="s">
        <v>949</v>
      </c>
      <c r="G46">
        <v>371</v>
      </c>
      <c r="H46">
        <v>0</v>
      </c>
      <c r="I46" t="s">
        <v>939</v>
      </c>
      <c r="J46">
        <v>126441.78</v>
      </c>
      <c r="K46" t="s">
        <v>950</v>
      </c>
    </row>
    <row r="47" hidden="1" spans="1:11">
      <c r="A47">
        <v>3</v>
      </c>
      <c r="B47">
        <v>31</v>
      </c>
      <c r="C47" t="s">
        <v>978</v>
      </c>
      <c r="D47" t="s">
        <v>976</v>
      </c>
      <c r="E47" t="s">
        <v>951</v>
      </c>
      <c r="F47" t="s">
        <v>949</v>
      </c>
      <c r="G47">
        <v>63</v>
      </c>
      <c r="H47">
        <v>0</v>
      </c>
      <c r="I47" t="s">
        <v>939</v>
      </c>
      <c r="J47">
        <v>126504.78</v>
      </c>
      <c r="K47" t="s">
        <v>950</v>
      </c>
    </row>
    <row r="48" hidden="1" spans="1:11">
      <c r="A48">
        <v>3</v>
      </c>
      <c r="B48">
        <v>31</v>
      </c>
      <c r="C48" t="s">
        <v>979</v>
      </c>
      <c r="D48" t="s">
        <v>976</v>
      </c>
      <c r="E48" t="s">
        <v>951</v>
      </c>
      <c r="F48" t="s">
        <v>980</v>
      </c>
      <c r="G48">
        <v>8.89</v>
      </c>
      <c r="H48">
        <v>0</v>
      </c>
      <c r="I48" t="s">
        <v>939</v>
      </c>
      <c r="J48">
        <v>126513.67</v>
      </c>
      <c r="K48" t="s">
        <v>950</v>
      </c>
    </row>
    <row r="49" hidden="1" spans="1:11">
      <c r="A49">
        <v>3</v>
      </c>
      <c r="B49">
        <v>31</v>
      </c>
      <c r="C49" t="s">
        <v>981</v>
      </c>
      <c r="D49" t="s">
        <v>976</v>
      </c>
      <c r="E49" t="s">
        <v>951</v>
      </c>
      <c r="F49" t="s">
        <v>949</v>
      </c>
      <c r="G49">
        <v>53</v>
      </c>
      <c r="H49">
        <v>0</v>
      </c>
      <c r="I49" t="s">
        <v>939</v>
      </c>
      <c r="J49">
        <v>126566.67</v>
      </c>
      <c r="K49" t="s">
        <v>950</v>
      </c>
    </row>
    <row r="50" hidden="1" spans="1:11">
      <c r="A50">
        <v>3</v>
      </c>
      <c r="B50">
        <v>31</v>
      </c>
      <c r="C50" t="s">
        <v>982</v>
      </c>
      <c r="D50" t="s">
        <v>983</v>
      </c>
      <c r="E50" t="s">
        <v>984</v>
      </c>
      <c r="G50">
        <v>173.56</v>
      </c>
      <c r="H50">
        <v>0</v>
      </c>
      <c r="I50" t="s">
        <v>939</v>
      </c>
      <c r="J50">
        <v>126740.23</v>
      </c>
      <c r="K50" t="s">
        <v>945</v>
      </c>
    </row>
    <row r="51" hidden="1" spans="1:11">
      <c r="A51">
        <v>3</v>
      </c>
      <c r="B51">
        <v>31</v>
      </c>
      <c r="C51" t="s">
        <v>985</v>
      </c>
      <c r="D51" t="s">
        <v>986</v>
      </c>
      <c r="E51" t="s">
        <v>948</v>
      </c>
      <c r="F51" t="s">
        <v>949</v>
      </c>
      <c r="G51">
        <v>142</v>
      </c>
      <c r="H51">
        <v>0</v>
      </c>
      <c r="I51" t="s">
        <v>939</v>
      </c>
      <c r="J51">
        <v>126882.23</v>
      </c>
      <c r="K51" t="s">
        <v>950</v>
      </c>
    </row>
    <row r="52" hidden="1" spans="1:11">
      <c r="A52">
        <v>3</v>
      </c>
      <c r="B52">
        <v>31</v>
      </c>
      <c r="C52" t="s">
        <v>987</v>
      </c>
      <c r="D52" t="s">
        <v>986</v>
      </c>
      <c r="E52" t="s">
        <v>948</v>
      </c>
      <c r="F52" t="s">
        <v>949</v>
      </c>
      <c r="G52">
        <v>4513</v>
      </c>
      <c r="H52">
        <v>0</v>
      </c>
      <c r="I52" t="s">
        <v>939</v>
      </c>
      <c r="J52">
        <v>131395.23</v>
      </c>
      <c r="K52" t="s">
        <v>950</v>
      </c>
    </row>
    <row r="53" hidden="1" spans="1:11">
      <c r="A53">
        <v>3</v>
      </c>
      <c r="B53">
        <v>31</v>
      </c>
      <c r="C53" t="s">
        <v>985</v>
      </c>
      <c r="D53" t="s">
        <v>986</v>
      </c>
      <c r="E53" t="s">
        <v>951</v>
      </c>
      <c r="F53" t="s">
        <v>949</v>
      </c>
      <c r="G53">
        <v>8</v>
      </c>
      <c r="H53">
        <v>0</v>
      </c>
      <c r="I53" t="s">
        <v>939</v>
      </c>
      <c r="J53">
        <v>131403.23</v>
      </c>
      <c r="K53" t="s">
        <v>950</v>
      </c>
    </row>
    <row r="54" hidden="1" spans="1:11">
      <c r="A54">
        <v>3</v>
      </c>
      <c r="B54">
        <v>31</v>
      </c>
      <c r="C54" t="s">
        <v>987</v>
      </c>
      <c r="D54" t="s">
        <v>986</v>
      </c>
      <c r="E54" t="s">
        <v>951</v>
      </c>
      <c r="F54" t="s">
        <v>949</v>
      </c>
      <c r="G54">
        <v>260</v>
      </c>
      <c r="H54">
        <v>0</v>
      </c>
      <c r="I54" t="s">
        <v>939</v>
      </c>
      <c r="J54">
        <v>131663.23</v>
      </c>
      <c r="K54" t="s">
        <v>950</v>
      </c>
    </row>
    <row r="55" hidden="1" spans="1:11">
      <c r="A55">
        <v>3</v>
      </c>
      <c r="B55">
        <v>31</v>
      </c>
      <c r="C55" t="s">
        <v>988</v>
      </c>
      <c r="D55" t="s">
        <v>989</v>
      </c>
      <c r="E55" t="s">
        <v>951</v>
      </c>
      <c r="F55" t="s">
        <v>949</v>
      </c>
      <c r="G55">
        <v>531</v>
      </c>
      <c r="H55">
        <v>0</v>
      </c>
      <c r="I55" t="s">
        <v>939</v>
      </c>
      <c r="J55">
        <v>132194.23</v>
      </c>
      <c r="K55" t="s">
        <v>950</v>
      </c>
    </row>
    <row r="56" hidden="1" spans="1:11">
      <c r="A56">
        <v>3</v>
      </c>
      <c r="B56">
        <v>31</v>
      </c>
      <c r="C56" t="s">
        <v>990</v>
      </c>
      <c r="D56" t="s">
        <v>989</v>
      </c>
      <c r="E56" t="s">
        <v>948</v>
      </c>
      <c r="F56" t="s">
        <v>949</v>
      </c>
      <c r="G56">
        <v>1380</v>
      </c>
      <c r="H56">
        <v>0</v>
      </c>
      <c r="I56" t="s">
        <v>939</v>
      </c>
      <c r="J56">
        <v>133574.23</v>
      </c>
      <c r="K56" t="s">
        <v>950</v>
      </c>
    </row>
    <row r="57" hidden="1" spans="1:11">
      <c r="A57">
        <v>3</v>
      </c>
      <c r="B57">
        <v>31</v>
      </c>
      <c r="C57" t="s">
        <v>991</v>
      </c>
      <c r="D57" t="s">
        <v>989</v>
      </c>
      <c r="E57" t="s">
        <v>948</v>
      </c>
      <c r="F57" t="s">
        <v>949</v>
      </c>
      <c r="G57">
        <v>1570</v>
      </c>
      <c r="H57">
        <v>0</v>
      </c>
      <c r="I57" t="s">
        <v>939</v>
      </c>
      <c r="J57">
        <v>135144.23</v>
      </c>
      <c r="K57" t="s">
        <v>950</v>
      </c>
    </row>
    <row r="58" hidden="1" spans="1:11">
      <c r="A58">
        <v>3</v>
      </c>
      <c r="B58">
        <v>31</v>
      </c>
      <c r="C58" t="s">
        <v>992</v>
      </c>
      <c r="D58" t="s">
        <v>989</v>
      </c>
      <c r="E58" t="s">
        <v>948</v>
      </c>
      <c r="F58" t="s">
        <v>949</v>
      </c>
      <c r="G58">
        <v>717</v>
      </c>
      <c r="H58">
        <v>0</v>
      </c>
      <c r="I58" t="s">
        <v>939</v>
      </c>
      <c r="J58">
        <v>135861.23</v>
      </c>
      <c r="K58" t="s">
        <v>950</v>
      </c>
    </row>
    <row r="59" hidden="1" spans="1:11">
      <c r="A59">
        <v>3</v>
      </c>
      <c r="B59">
        <v>31</v>
      </c>
      <c r="C59" t="s">
        <v>993</v>
      </c>
      <c r="D59" t="s">
        <v>989</v>
      </c>
      <c r="E59" t="s">
        <v>948</v>
      </c>
      <c r="F59" t="s">
        <v>949</v>
      </c>
      <c r="G59">
        <v>598</v>
      </c>
      <c r="H59">
        <v>0</v>
      </c>
      <c r="I59" t="s">
        <v>939</v>
      </c>
      <c r="J59">
        <v>136459.23</v>
      </c>
      <c r="K59" t="s">
        <v>950</v>
      </c>
    </row>
    <row r="60" hidden="1" spans="1:11">
      <c r="A60">
        <v>3</v>
      </c>
      <c r="B60">
        <v>31</v>
      </c>
      <c r="C60" t="s">
        <v>993</v>
      </c>
      <c r="D60" t="s">
        <v>989</v>
      </c>
      <c r="E60" t="s">
        <v>951</v>
      </c>
      <c r="F60" t="s">
        <v>949</v>
      </c>
      <c r="G60">
        <v>34</v>
      </c>
      <c r="H60">
        <v>0</v>
      </c>
      <c r="I60" t="s">
        <v>939</v>
      </c>
      <c r="J60">
        <v>136493.23</v>
      </c>
      <c r="K60" t="s">
        <v>950</v>
      </c>
    </row>
    <row r="61" hidden="1" spans="1:11">
      <c r="A61">
        <v>3</v>
      </c>
      <c r="B61">
        <v>31</v>
      </c>
      <c r="C61" t="s">
        <v>992</v>
      </c>
      <c r="D61" t="s">
        <v>989</v>
      </c>
      <c r="E61" t="s">
        <v>951</v>
      </c>
      <c r="F61" t="s">
        <v>949</v>
      </c>
      <c r="G61">
        <v>41</v>
      </c>
      <c r="H61">
        <v>0</v>
      </c>
      <c r="I61" t="s">
        <v>939</v>
      </c>
      <c r="J61">
        <v>136534.23</v>
      </c>
      <c r="K61" t="s">
        <v>950</v>
      </c>
    </row>
    <row r="62" hidden="1" spans="1:11">
      <c r="A62">
        <v>3</v>
      </c>
      <c r="B62">
        <v>31</v>
      </c>
      <c r="C62" t="s">
        <v>991</v>
      </c>
      <c r="D62" t="s">
        <v>989</v>
      </c>
      <c r="E62" t="s">
        <v>951</v>
      </c>
      <c r="F62" t="s">
        <v>949</v>
      </c>
      <c r="G62">
        <v>90</v>
      </c>
      <c r="H62">
        <v>0</v>
      </c>
      <c r="I62" t="s">
        <v>939</v>
      </c>
      <c r="J62">
        <v>136624.23</v>
      </c>
      <c r="K62" t="s">
        <v>950</v>
      </c>
    </row>
    <row r="63" hidden="1" spans="1:11">
      <c r="A63">
        <v>3</v>
      </c>
      <c r="B63">
        <v>31</v>
      </c>
      <c r="C63" t="s">
        <v>988</v>
      </c>
      <c r="D63" t="s">
        <v>989</v>
      </c>
      <c r="E63" t="s">
        <v>948</v>
      </c>
      <c r="F63" t="s">
        <v>949</v>
      </c>
      <c r="G63">
        <v>9387.48</v>
      </c>
      <c r="H63">
        <v>0</v>
      </c>
      <c r="I63" t="s">
        <v>939</v>
      </c>
      <c r="J63">
        <v>146011.71</v>
      </c>
      <c r="K63" t="s">
        <v>950</v>
      </c>
    </row>
    <row r="64" hidden="1" spans="1:11">
      <c r="A64">
        <v>3</v>
      </c>
      <c r="B64">
        <v>31</v>
      </c>
      <c r="C64" t="s">
        <v>990</v>
      </c>
      <c r="D64" t="s">
        <v>989</v>
      </c>
      <c r="E64" t="s">
        <v>951</v>
      </c>
      <c r="F64" t="s">
        <v>949</v>
      </c>
      <c r="G64">
        <v>80</v>
      </c>
      <c r="H64">
        <v>0</v>
      </c>
      <c r="I64" t="s">
        <v>939</v>
      </c>
      <c r="J64">
        <v>146091.71</v>
      </c>
      <c r="K64" t="s">
        <v>950</v>
      </c>
    </row>
    <row r="65" hidden="1" spans="1:11">
      <c r="A65">
        <v>3</v>
      </c>
      <c r="B65">
        <v>31</v>
      </c>
      <c r="C65" t="s">
        <v>994</v>
      </c>
      <c r="D65" t="s">
        <v>995</v>
      </c>
      <c r="E65" t="s">
        <v>948</v>
      </c>
      <c r="F65" t="s">
        <v>949</v>
      </c>
      <c r="G65">
        <v>841</v>
      </c>
      <c r="H65">
        <v>0</v>
      </c>
      <c r="I65" t="s">
        <v>939</v>
      </c>
      <c r="J65">
        <v>146932.71</v>
      </c>
      <c r="K65" t="s">
        <v>950</v>
      </c>
    </row>
    <row r="66" hidden="1" spans="1:11">
      <c r="A66">
        <v>3</v>
      </c>
      <c r="B66">
        <v>31</v>
      </c>
      <c r="C66" t="s">
        <v>996</v>
      </c>
      <c r="D66" t="s">
        <v>995</v>
      </c>
      <c r="E66" t="s">
        <v>948</v>
      </c>
      <c r="F66" t="s">
        <v>949</v>
      </c>
      <c r="G66">
        <v>2215</v>
      </c>
      <c r="H66">
        <v>0</v>
      </c>
      <c r="I66" t="s">
        <v>939</v>
      </c>
      <c r="J66">
        <v>149147.71</v>
      </c>
      <c r="K66" t="s">
        <v>950</v>
      </c>
    </row>
    <row r="67" hidden="1" spans="1:11">
      <c r="A67">
        <v>3</v>
      </c>
      <c r="B67">
        <v>31</v>
      </c>
      <c r="C67" t="s">
        <v>996</v>
      </c>
      <c r="D67" t="s">
        <v>995</v>
      </c>
      <c r="E67" t="s">
        <v>951</v>
      </c>
      <c r="F67" t="s">
        <v>949</v>
      </c>
      <c r="G67">
        <v>128</v>
      </c>
      <c r="H67">
        <v>0</v>
      </c>
      <c r="I67" t="s">
        <v>939</v>
      </c>
      <c r="J67">
        <v>149275.71</v>
      </c>
      <c r="K67" t="s">
        <v>950</v>
      </c>
    </row>
    <row r="68" hidden="1" spans="1:11">
      <c r="A68">
        <v>3</v>
      </c>
      <c r="B68">
        <v>31</v>
      </c>
      <c r="C68" t="s">
        <v>994</v>
      </c>
      <c r="D68" t="s">
        <v>995</v>
      </c>
      <c r="E68" t="s">
        <v>951</v>
      </c>
      <c r="F68" t="s">
        <v>949</v>
      </c>
      <c r="G68">
        <v>48</v>
      </c>
      <c r="H68">
        <v>0</v>
      </c>
      <c r="I68" t="s">
        <v>939</v>
      </c>
      <c r="J68">
        <v>149323.71</v>
      </c>
      <c r="K68" t="s">
        <v>950</v>
      </c>
    </row>
    <row r="69" hidden="1" spans="1:11">
      <c r="A69">
        <v>3</v>
      </c>
      <c r="B69">
        <v>31</v>
      </c>
      <c r="C69" t="s">
        <v>997</v>
      </c>
      <c r="D69" t="s">
        <v>998</v>
      </c>
      <c r="E69" t="s">
        <v>948</v>
      </c>
      <c r="F69" t="s">
        <v>949</v>
      </c>
      <c r="G69">
        <v>1307.48</v>
      </c>
      <c r="H69">
        <v>0</v>
      </c>
      <c r="I69" t="s">
        <v>939</v>
      </c>
      <c r="J69">
        <v>150631.19</v>
      </c>
      <c r="K69" t="s">
        <v>950</v>
      </c>
    </row>
    <row r="70" hidden="1" spans="1:11">
      <c r="A70">
        <v>3</v>
      </c>
      <c r="B70">
        <v>31</v>
      </c>
      <c r="C70" t="s">
        <v>999</v>
      </c>
      <c r="D70" t="s">
        <v>998</v>
      </c>
      <c r="E70" t="s">
        <v>948</v>
      </c>
      <c r="F70" t="s">
        <v>949</v>
      </c>
      <c r="G70">
        <v>1759</v>
      </c>
      <c r="H70">
        <v>0</v>
      </c>
      <c r="I70" t="s">
        <v>939</v>
      </c>
      <c r="J70">
        <v>152390.19</v>
      </c>
      <c r="K70" t="s">
        <v>950</v>
      </c>
    </row>
    <row r="71" hidden="1" spans="1:11">
      <c r="A71">
        <v>3</v>
      </c>
      <c r="B71">
        <v>31</v>
      </c>
      <c r="C71" t="s">
        <v>997</v>
      </c>
      <c r="D71" t="s">
        <v>998</v>
      </c>
      <c r="E71" t="s">
        <v>951</v>
      </c>
      <c r="F71" t="s">
        <v>949</v>
      </c>
      <c r="G71">
        <v>65</v>
      </c>
      <c r="H71">
        <v>0</v>
      </c>
      <c r="I71" t="s">
        <v>939</v>
      </c>
      <c r="J71">
        <v>152455.19</v>
      </c>
      <c r="K71" t="s">
        <v>950</v>
      </c>
    </row>
    <row r="72" hidden="1" spans="1:11">
      <c r="A72">
        <v>3</v>
      </c>
      <c r="B72">
        <v>31</v>
      </c>
      <c r="C72" t="s">
        <v>999</v>
      </c>
      <c r="D72" t="s">
        <v>998</v>
      </c>
      <c r="E72" t="s">
        <v>951</v>
      </c>
      <c r="F72" t="s">
        <v>949</v>
      </c>
      <c r="G72">
        <v>101</v>
      </c>
      <c r="H72">
        <v>0</v>
      </c>
      <c r="I72" t="s">
        <v>939</v>
      </c>
      <c r="J72">
        <v>152556.19</v>
      </c>
      <c r="K72" t="s">
        <v>950</v>
      </c>
    </row>
    <row r="73" hidden="1" spans="1:11">
      <c r="A73">
        <v>3</v>
      </c>
      <c r="B73">
        <v>31</v>
      </c>
      <c r="C73" t="s">
        <v>1000</v>
      </c>
      <c r="D73" t="s">
        <v>1001</v>
      </c>
      <c r="E73" t="s">
        <v>948</v>
      </c>
      <c r="F73" t="s">
        <v>949</v>
      </c>
      <c r="G73">
        <v>3452.48</v>
      </c>
      <c r="H73">
        <v>0</v>
      </c>
      <c r="I73" t="s">
        <v>939</v>
      </c>
      <c r="J73">
        <v>156008.67</v>
      </c>
      <c r="K73" t="s">
        <v>950</v>
      </c>
    </row>
    <row r="74" hidden="1" spans="1:11">
      <c r="A74">
        <v>3</v>
      </c>
      <c r="B74">
        <v>31</v>
      </c>
      <c r="C74" t="s">
        <v>1002</v>
      </c>
      <c r="D74" t="s">
        <v>1001</v>
      </c>
      <c r="E74" t="s">
        <v>948</v>
      </c>
      <c r="F74" t="s">
        <v>949</v>
      </c>
      <c r="G74">
        <v>1989</v>
      </c>
      <c r="H74">
        <v>0</v>
      </c>
      <c r="I74" t="s">
        <v>939</v>
      </c>
      <c r="J74">
        <v>157997.67</v>
      </c>
      <c r="K74" t="s">
        <v>950</v>
      </c>
    </row>
    <row r="75" hidden="1" spans="1:11">
      <c r="A75">
        <v>3</v>
      </c>
      <c r="B75">
        <v>31</v>
      </c>
      <c r="C75" t="s">
        <v>1003</v>
      </c>
      <c r="D75" t="s">
        <v>1001</v>
      </c>
      <c r="E75" t="s">
        <v>948</v>
      </c>
      <c r="F75" t="s">
        <v>949</v>
      </c>
      <c r="G75">
        <v>10277.48</v>
      </c>
      <c r="H75">
        <v>0</v>
      </c>
      <c r="I75" t="s">
        <v>939</v>
      </c>
      <c r="J75">
        <v>168275.15</v>
      </c>
      <c r="K75" t="s">
        <v>950</v>
      </c>
    </row>
    <row r="76" hidden="1" spans="1:11">
      <c r="A76">
        <v>3</v>
      </c>
      <c r="B76">
        <v>31</v>
      </c>
      <c r="C76" t="s">
        <v>1002</v>
      </c>
      <c r="D76" t="s">
        <v>1001</v>
      </c>
      <c r="E76" t="s">
        <v>951</v>
      </c>
      <c r="F76" t="s">
        <v>949</v>
      </c>
      <c r="G76">
        <v>115</v>
      </c>
      <c r="H76">
        <v>0</v>
      </c>
      <c r="I76" t="s">
        <v>939</v>
      </c>
      <c r="J76">
        <v>168390.15</v>
      </c>
      <c r="K76" t="s">
        <v>950</v>
      </c>
    </row>
    <row r="77" hidden="1" spans="1:11">
      <c r="A77">
        <v>3</v>
      </c>
      <c r="B77">
        <v>31</v>
      </c>
      <c r="C77" t="s">
        <v>1000</v>
      </c>
      <c r="D77" t="s">
        <v>1001</v>
      </c>
      <c r="E77" t="s">
        <v>951</v>
      </c>
      <c r="F77" t="s">
        <v>949</v>
      </c>
      <c r="G77">
        <v>189</v>
      </c>
      <c r="H77">
        <v>0</v>
      </c>
      <c r="I77" t="s">
        <v>939</v>
      </c>
      <c r="J77">
        <v>168579.15</v>
      </c>
      <c r="K77" t="s">
        <v>950</v>
      </c>
    </row>
    <row r="78" hidden="1" spans="1:11">
      <c r="A78">
        <v>3</v>
      </c>
      <c r="B78">
        <v>31</v>
      </c>
      <c r="C78" t="s">
        <v>1003</v>
      </c>
      <c r="D78" t="s">
        <v>1001</v>
      </c>
      <c r="E78" t="s">
        <v>951</v>
      </c>
      <c r="F78" t="s">
        <v>949</v>
      </c>
      <c r="G78">
        <v>582</v>
      </c>
      <c r="H78">
        <v>0</v>
      </c>
      <c r="I78" t="s">
        <v>939</v>
      </c>
      <c r="J78">
        <v>169161.15</v>
      </c>
      <c r="K78" t="s">
        <v>950</v>
      </c>
    </row>
    <row r="79" hidden="1" spans="1:11">
      <c r="A79">
        <v>3</v>
      </c>
      <c r="B79">
        <v>31</v>
      </c>
      <c r="C79" t="s">
        <v>1004</v>
      </c>
      <c r="D79" t="s">
        <v>1005</v>
      </c>
      <c r="E79" t="s">
        <v>951</v>
      </c>
      <c r="F79" t="s">
        <v>949</v>
      </c>
      <c r="G79">
        <v>33</v>
      </c>
      <c r="H79">
        <v>0</v>
      </c>
      <c r="I79" t="s">
        <v>939</v>
      </c>
      <c r="J79">
        <v>169194.15</v>
      </c>
      <c r="K79" t="s">
        <v>950</v>
      </c>
    </row>
    <row r="80" hidden="1" spans="1:11">
      <c r="A80">
        <v>3</v>
      </c>
      <c r="B80">
        <v>31</v>
      </c>
      <c r="C80" t="s">
        <v>1006</v>
      </c>
      <c r="D80" t="s">
        <v>1005</v>
      </c>
      <c r="E80" t="s">
        <v>948</v>
      </c>
      <c r="F80" t="s">
        <v>949</v>
      </c>
      <c r="G80">
        <v>131</v>
      </c>
      <c r="H80">
        <v>0</v>
      </c>
      <c r="I80" t="s">
        <v>939</v>
      </c>
      <c r="J80">
        <v>169325.15</v>
      </c>
      <c r="K80" t="s">
        <v>950</v>
      </c>
    </row>
    <row r="81" hidden="1" spans="1:11">
      <c r="A81">
        <v>3</v>
      </c>
      <c r="B81">
        <v>31</v>
      </c>
      <c r="C81" t="s">
        <v>1007</v>
      </c>
      <c r="D81" t="s">
        <v>1005</v>
      </c>
      <c r="E81" t="s">
        <v>948</v>
      </c>
      <c r="F81" t="s">
        <v>949</v>
      </c>
      <c r="G81">
        <v>1996</v>
      </c>
      <c r="H81">
        <v>0</v>
      </c>
      <c r="I81" t="s">
        <v>939</v>
      </c>
      <c r="J81">
        <v>171321.15</v>
      </c>
      <c r="K81" t="s">
        <v>950</v>
      </c>
    </row>
    <row r="82" hidden="1" spans="1:11">
      <c r="A82">
        <v>3</v>
      </c>
      <c r="B82">
        <v>31</v>
      </c>
      <c r="C82" t="s">
        <v>1007</v>
      </c>
      <c r="D82" t="s">
        <v>1005</v>
      </c>
      <c r="E82" t="s">
        <v>951</v>
      </c>
      <c r="F82" t="s">
        <v>949</v>
      </c>
      <c r="G82">
        <v>115</v>
      </c>
      <c r="H82">
        <v>0</v>
      </c>
      <c r="I82" t="s">
        <v>939</v>
      </c>
      <c r="J82">
        <v>171436.15</v>
      </c>
      <c r="K82" t="s">
        <v>950</v>
      </c>
    </row>
    <row r="83" hidden="1" spans="1:11">
      <c r="A83">
        <v>3</v>
      </c>
      <c r="B83">
        <v>31</v>
      </c>
      <c r="C83" t="s">
        <v>1006</v>
      </c>
      <c r="D83" t="s">
        <v>1005</v>
      </c>
      <c r="E83" t="s">
        <v>951</v>
      </c>
      <c r="F83" t="s">
        <v>949</v>
      </c>
      <c r="G83">
        <v>8</v>
      </c>
      <c r="H83">
        <v>0</v>
      </c>
      <c r="I83" t="s">
        <v>939</v>
      </c>
      <c r="J83">
        <v>171444.15</v>
      </c>
      <c r="K83" t="s">
        <v>950</v>
      </c>
    </row>
    <row r="84" hidden="1" spans="1:11">
      <c r="A84">
        <v>3</v>
      </c>
      <c r="B84">
        <v>31</v>
      </c>
      <c r="C84" t="s">
        <v>1004</v>
      </c>
      <c r="D84" t="s">
        <v>1005</v>
      </c>
      <c r="E84" t="s">
        <v>948</v>
      </c>
      <c r="F84" t="s">
        <v>949</v>
      </c>
      <c r="G84">
        <v>747.48</v>
      </c>
      <c r="H84">
        <v>0</v>
      </c>
      <c r="I84" t="s">
        <v>939</v>
      </c>
      <c r="J84">
        <v>172191.63</v>
      </c>
      <c r="K84" t="s">
        <v>950</v>
      </c>
    </row>
    <row r="85" hidden="1" spans="1:11">
      <c r="A85">
        <v>3</v>
      </c>
      <c r="B85">
        <v>31</v>
      </c>
      <c r="C85" t="s">
        <v>1008</v>
      </c>
      <c r="D85" t="s">
        <v>1009</v>
      </c>
      <c r="E85" t="s">
        <v>948</v>
      </c>
      <c r="F85" t="s">
        <v>949</v>
      </c>
      <c r="G85">
        <v>288</v>
      </c>
      <c r="H85">
        <v>0</v>
      </c>
      <c r="I85" t="s">
        <v>939</v>
      </c>
      <c r="J85">
        <v>172479.63</v>
      </c>
      <c r="K85" t="s">
        <v>950</v>
      </c>
    </row>
    <row r="86" hidden="1" spans="1:11">
      <c r="A86">
        <v>3</v>
      </c>
      <c r="B86">
        <v>31</v>
      </c>
      <c r="C86" t="s">
        <v>1008</v>
      </c>
      <c r="D86" t="s">
        <v>1009</v>
      </c>
      <c r="E86" t="s">
        <v>951</v>
      </c>
      <c r="F86" t="s">
        <v>949</v>
      </c>
      <c r="G86">
        <v>17</v>
      </c>
      <c r="H86">
        <v>0</v>
      </c>
      <c r="I86" t="s">
        <v>939</v>
      </c>
      <c r="J86">
        <v>172496.63</v>
      </c>
      <c r="K86" t="s">
        <v>950</v>
      </c>
    </row>
    <row r="87" hidden="1" spans="1:11">
      <c r="A87">
        <v>3</v>
      </c>
      <c r="B87">
        <v>31</v>
      </c>
      <c r="C87" t="s">
        <v>1010</v>
      </c>
      <c r="D87" t="s">
        <v>1011</v>
      </c>
      <c r="E87" t="s">
        <v>948</v>
      </c>
      <c r="F87" t="s">
        <v>949</v>
      </c>
      <c r="G87">
        <v>6047</v>
      </c>
      <c r="H87">
        <v>0</v>
      </c>
      <c r="I87" t="s">
        <v>939</v>
      </c>
      <c r="J87">
        <v>178543.63</v>
      </c>
      <c r="K87" t="s">
        <v>950</v>
      </c>
    </row>
    <row r="88" hidden="1" spans="1:11">
      <c r="A88">
        <v>3</v>
      </c>
      <c r="B88">
        <v>31</v>
      </c>
      <c r="C88" t="s">
        <v>1012</v>
      </c>
      <c r="D88" t="s">
        <v>1011</v>
      </c>
      <c r="E88" t="s">
        <v>948</v>
      </c>
      <c r="F88" t="s">
        <v>949</v>
      </c>
      <c r="G88">
        <v>13541</v>
      </c>
      <c r="H88">
        <v>0</v>
      </c>
      <c r="I88" t="s">
        <v>939</v>
      </c>
      <c r="J88">
        <v>192084.63</v>
      </c>
      <c r="K88" t="s">
        <v>950</v>
      </c>
    </row>
    <row r="89" hidden="1" spans="1:11">
      <c r="A89">
        <v>3</v>
      </c>
      <c r="B89">
        <v>31</v>
      </c>
      <c r="C89" t="s">
        <v>1013</v>
      </c>
      <c r="D89" t="s">
        <v>1011</v>
      </c>
      <c r="E89" t="s">
        <v>948</v>
      </c>
      <c r="F89" t="s">
        <v>949</v>
      </c>
      <c r="G89">
        <v>10041</v>
      </c>
      <c r="H89">
        <v>0</v>
      </c>
      <c r="I89" t="s">
        <v>939</v>
      </c>
      <c r="J89">
        <v>202125.63</v>
      </c>
      <c r="K89" t="s">
        <v>950</v>
      </c>
    </row>
    <row r="90" hidden="1" spans="1:11">
      <c r="A90">
        <v>3</v>
      </c>
      <c r="B90">
        <v>31</v>
      </c>
      <c r="C90" t="s">
        <v>1010</v>
      </c>
      <c r="D90" t="s">
        <v>1011</v>
      </c>
      <c r="E90" t="s">
        <v>951</v>
      </c>
      <c r="F90" t="s">
        <v>949</v>
      </c>
      <c r="G90">
        <v>349</v>
      </c>
      <c r="H90">
        <v>0</v>
      </c>
      <c r="I90" t="s">
        <v>939</v>
      </c>
      <c r="J90">
        <v>202474.63</v>
      </c>
      <c r="K90" t="s">
        <v>950</v>
      </c>
    </row>
    <row r="91" hidden="1" spans="1:11">
      <c r="A91">
        <v>3</v>
      </c>
      <c r="B91">
        <v>31</v>
      </c>
      <c r="C91" t="s">
        <v>1014</v>
      </c>
      <c r="D91" t="s">
        <v>1011</v>
      </c>
      <c r="E91" t="s">
        <v>948</v>
      </c>
      <c r="F91" t="s">
        <v>949</v>
      </c>
      <c r="G91">
        <v>3395</v>
      </c>
      <c r="H91">
        <v>0</v>
      </c>
      <c r="I91" t="s">
        <v>939</v>
      </c>
      <c r="J91">
        <v>205869.63</v>
      </c>
      <c r="K91" t="s">
        <v>950</v>
      </c>
    </row>
    <row r="92" hidden="1" spans="1:11">
      <c r="A92">
        <v>3</v>
      </c>
      <c r="B92">
        <v>31</v>
      </c>
      <c r="C92" t="s">
        <v>1013</v>
      </c>
      <c r="D92" t="s">
        <v>1011</v>
      </c>
      <c r="E92" t="s">
        <v>951</v>
      </c>
      <c r="F92" t="s">
        <v>949</v>
      </c>
      <c r="G92">
        <v>579</v>
      </c>
      <c r="H92">
        <v>0</v>
      </c>
      <c r="I92" t="s">
        <v>939</v>
      </c>
      <c r="J92">
        <v>206448.63</v>
      </c>
      <c r="K92" t="s">
        <v>950</v>
      </c>
    </row>
    <row r="93" hidden="1" spans="1:11">
      <c r="A93">
        <v>3</v>
      </c>
      <c r="B93">
        <v>31</v>
      </c>
      <c r="C93" t="s">
        <v>1012</v>
      </c>
      <c r="D93" t="s">
        <v>1011</v>
      </c>
      <c r="E93" t="s">
        <v>951</v>
      </c>
      <c r="F93" t="s">
        <v>949</v>
      </c>
      <c r="G93">
        <v>521</v>
      </c>
      <c r="H93">
        <v>0</v>
      </c>
      <c r="I93" t="s">
        <v>939</v>
      </c>
      <c r="J93">
        <v>206969.63</v>
      </c>
      <c r="K93" t="s">
        <v>950</v>
      </c>
    </row>
    <row r="94" hidden="1" spans="1:11">
      <c r="A94">
        <v>3</v>
      </c>
      <c r="B94">
        <v>31</v>
      </c>
      <c r="C94" t="s">
        <v>1014</v>
      </c>
      <c r="D94" t="s">
        <v>1011</v>
      </c>
      <c r="E94" t="s">
        <v>951</v>
      </c>
      <c r="F94" t="s">
        <v>949</v>
      </c>
      <c r="G94">
        <v>196</v>
      </c>
      <c r="H94">
        <v>0</v>
      </c>
      <c r="I94" t="s">
        <v>939</v>
      </c>
      <c r="J94">
        <v>207165.63</v>
      </c>
      <c r="K94" t="s">
        <v>950</v>
      </c>
    </row>
    <row r="95" hidden="1" spans="1:11">
      <c r="A95">
        <v>3</v>
      </c>
      <c r="B95">
        <v>31</v>
      </c>
      <c r="C95" t="s">
        <v>1015</v>
      </c>
      <c r="D95" t="s">
        <v>1016</v>
      </c>
      <c r="E95" t="s">
        <v>948</v>
      </c>
      <c r="F95" t="s">
        <v>949</v>
      </c>
      <c r="G95">
        <v>2181</v>
      </c>
      <c r="H95">
        <v>0</v>
      </c>
      <c r="I95" t="s">
        <v>939</v>
      </c>
      <c r="J95">
        <v>209346.63</v>
      </c>
      <c r="K95" t="s">
        <v>950</v>
      </c>
    </row>
    <row r="96" hidden="1" spans="1:11">
      <c r="A96">
        <v>3</v>
      </c>
      <c r="B96">
        <v>31</v>
      </c>
      <c r="C96" t="s">
        <v>1017</v>
      </c>
      <c r="D96" t="s">
        <v>1016</v>
      </c>
      <c r="E96" t="s">
        <v>948</v>
      </c>
      <c r="F96" t="s">
        <v>949</v>
      </c>
      <c r="G96">
        <v>1943</v>
      </c>
      <c r="H96">
        <v>0</v>
      </c>
      <c r="I96" t="s">
        <v>939</v>
      </c>
      <c r="J96">
        <v>211289.63</v>
      </c>
      <c r="K96" t="s">
        <v>950</v>
      </c>
    </row>
    <row r="97" hidden="1" spans="1:11">
      <c r="A97">
        <v>3</v>
      </c>
      <c r="B97">
        <v>31</v>
      </c>
      <c r="C97" t="s">
        <v>1017</v>
      </c>
      <c r="D97" t="s">
        <v>1016</v>
      </c>
      <c r="E97" t="s">
        <v>951</v>
      </c>
      <c r="F97" t="s">
        <v>949</v>
      </c>
      <c r="G97">
        <v>112</v>
      </c>
      <c r="H97">
        <v>0</v>
      </c>
      <c r="I97" t="s">
        <v>939</v>
      </c>
      <c r="J97">
        <v>211401.63</v>
      </c>
      <c r="K97" t="s">
        <v>950</v>
      </c>
    </row>
    <row r="98" hidden="1" spans="1:11">
      <c r="A98">
        <v>3</v>
      </c>
      <c r="B98">
        <v>31</v>
      </c>
      <c r="C98" t="s">
        <v>1015</v>
      </c>
      <c r="D98" t="s">
        <v>1016</v>
      </c>
      <c r="E98" t="s">
        <v>951</v>
      </c>
      <c r="F98" t="s">
        <v>949</v>
      </c>
      <c r="G98">
        <v>126</v>
      </c>
      <c r="H98">
        <v>0</v>
      </c>
      <c r="I98" t="s">
        <v>939</v>
      </c>
      <c r="J98">
        <v>211527.63</v>
      </c>
      <c r="K98" t="s">
        <v>950</v>
      </c>
    </row>
    <row r="99" hidden="1" spans="1:11">
      <c r="A99">
        <v>3</v>
      </c>
      <c r="B99">
        <v>31</v>
      </c>
      <c r="C99" t="s">
        <v>1018</v>
      </c>
      <c r="D99" t="s">
        <v>1019</v>
      </c>
      <c r="E99" t="s">
        <v>948</v>
      </c>
      <c r="F99" t="s">
        <v>949</v>
      </c>
      <c r="G99">
        <v>10988.48</v>
      </c>
      <c r="H99">
        <v>0</v>
      </c>
      <c r="I99" t="s">
        <v>939</v>
      </c>
      <c r="J99">
        <v>222516.11</v>
      </c>
      <c r="K99" t="s">
        <v>950</v>
      </c>
    </row>
    <row r="100" hidden="1" spans="1:11">
      <c r="A100">
        <v>3</v>
      </c>
      <c r="B100">
        <v>31</v>
      </c>
      <c r="C100" t="s">
        <v>1018</v>
      </c>
      <c r="D100" t="s">
        <v>1019</v>
      </c>
      <c r="E100" t="s">
        <v>951</v>
      </c>
      <c r="F100" t="s">
        <v>949</v>
      </c>
      <c r="G100">
        <v>623</v>
      </c>
      <c r="H100">
        <v>0</v>
      </c>
      <c r="I100" t="s">
        <v>939</v>
      </c>
      <c r="J100">
        <v>223139.11</v>
      </c>
      <c r="K100" t="s">
        <v>950</v>
      </c>
    </row>
    <row r="101" hidden="1" spans="1:11">
      <c r="A101">
        <v>3</v>
      </c>
      <c r="B101">
        <v>31</v>
      </c>
      <c r="C101" t="s">
        <v>1020</v>
      </c>
      <c r="D101" t="s">
        <v>1021</v>
      </c>
      <c r="E101" t="s">
        <v>948</v>
      </c>
      <c r="F101" t="s">
        <v>949</v>
      </c>
      <c r="G101">
        <v>3428.48</v>
      </c>
      <c r="H101">
        <v>0</v>
      </c>
      <c r="I101" t="s">
        <v>939</v>
      </c>
      <c r="J101">
        <v>226567.59</v>
      </c>
      <c r="K101" t="s">
        <v>950</v>
      </c>
    </row>
    <row r="102" hidden="1" spans="1:11">
      <c r="A102">
        <v>3</v>
      </c>
      <c r="B102">
        <v>31</v>
      </c>
      <c r="C102" t="s">
        <v>1022</v>
      </c>
      <c r="D102" t="s">
        <v>1021</v>
      </c>
      <c r="E102" t="s">
        <v>948</v>
      </c>
      <c r="F102" t="s">
        <v>949</v>
      </c>
      <c r="G102">
        <v>3369</v>
      </c>
      <c r="H102">
        <v>0</v>
      </c>
      <c r="I102" t="s">
        <v>939</v>
      </c>
      <c r="J102">
        <v>229936.59</v>
      </c>
      <c r="K102" t="s">
        <v>950</v>
      </c>
    </row>
    <row r="103" hidden="1" spans="1:11">
      <c r="A103">
        <v>3</v>
      </c>
      <c r="B103">
        <v>31</v>
      </c>
      <c r="C103" t="s">
        <v>1022</v>
      </c>
      <c r="D103" t="s">
        <v>1021</v>
      </c>
      <c r="E103" t="s">
        <v>951</v>
      </c>
      <c r="F103" t="s">
        <v>949</v>
      </c>
      <c r="G103">
        <v>194</v>
      </c>
      <c r="H103">
        <v>0</v>
      </c>
      <c r="I103" t="s">
        <v>939</v>
      </c>
      <c r="J103">
        <v>230130.59</v>
      </c>
      <c r="K103" t="s">
        <v>950</v>
      </c>
    </row>
    <row r="104" hidden="1" spans="1:11">
      <c r="A104">
        <v>3</v>
      </c>
      <c r="B104">
        <v>31</v>
      </c>
      <c r="C104" t="s">
        <v>1020</v>
      </c>
      <c r="D104" t="s">
        <v>1021</v>
      </c>
      <c r="E104" t="s">
        <v>951</v>
      </c>
      <c r="F104" t="s">
        <v>949</v>
      </c>
      <c r="G104">
        <v>188</v>
      </c>
      <c r="H104">
        <v>0</v>
      </c>
      <c r="I104" t="s">
        <v>939</v>
      </c>
      <c r="J104">
        <v>230318.59</v>
      </c>
      <c r="K104" t="s">
        <v>950</v>
      </c>
    </row>
    <row r="105" hidden="1" spans="1:11">
      <c r="A105">
        <v>3</v>
      </c>
      <c r="B105">
        <v>31</v>
      </c>
      <c r="C105" t="s">
        <v>1023</v>
      </c>
      <c r="D105" t="s">
        <v>1024</v>
      </c>
      <c r="E105" t="s">
        <v>948</v>
      </c>
      <c r="F105" t="s">
        <v>949</v>
      </c>
      <c r="G105">
        <v>41728.48</v>
      </c>
      <c r="H105">
        <v>0</v>
      </c>
      <c r="I105" t="s">
        <v>939</v>
      </c>
      <c r="J105">
        <v>272047.07</v>
      </c>
      <c r="K105" t="s">
        <v>950</v>
      </c>
    </row>
    <row r="106" hidden="1" spans="1:11">
      <c r="A106">
        <v>3</v>
      </c>
      <c r="B106">
        <v>31</v>
      </c>
      <c r="C106" t="s">
        <v>1025</v>
      </c>
      <c r="D106" t="s">
        <v>1024</v>
      </c>
      <c r="E106" t="s">
        <v>948</v>
      </c>
      <c r="F106" t="s">
        <v>949</v>
      </c>
      <c r="G106">
        <v>13855.48</v>
      </c>
      <c r="H106">
        <v>0</v>
      </c>
      <c r="I106" t="s">
        <v>939</v>
      </c>
      <c r="J106">
        <v>285902.55</v>
      </c>
      <c r="K106" t="s">
        <v>950</v>
      </c>
    </row>
    <row r="107" hidden="1" spans="1:11">
      <c r="A107">
        <v>3</v>
      </c>
      <c r="B107">
        <v>31</v>
      </c>
      <c r="C107" t="s">
        <v>1023</v>
      </c>
      <c r="D107" t="s">
        <v>1024</v>
      </c>
      <c r="E107" t="s">
        <v>951</v>
      </c>
      <c r="F107" t="s">
        <v>949</v>
      </c>
      <c r="G107">
        <v>2136</v>
      </c>
      <c r="H107">
        <v>0</v>
      </c>
      <c r="I107" t="s">
        <v>939</v>
      </c>
      <c r="J107">
        <v>288038.55</v>
      </c>
      <c r="K107" t="s">
        <v>950</v>
      </c>
    </row>
    <row r="108" hidden="1" spans="1:11">
      <c r="A108">
        <v>3</v>
      </c>
      <c r="B108">
        <v>31</v>
      </c>
      <c r="C108" t="s">
        <v>1025</v>
      </c>
      <c r="D108" t="s">
        <v>1024</v>
      </c>
      <c r="E108" t="s">
        <v>951</v>
      </c>
      <c r="F108" t="s">
        <v>949</v>
      </c>
      <c r="G108">
        <v>789</v>
      </c>
      <c r="H108">
        <v>0</v>
      </c>
      <c r="I108" t="s">
        <v>939</v>
      </c>
      <c r="J108">
        <v>288827.55</v>
      </c>
      <c r="K108" t="s">
        <v>950</v>
      </c>
    </row>
    <row r="109" hidden="1" spans="1:11">
      <c r="A109">
        <v>3</v>
      </c>
      <c r="B109">
        <v>31</v>
      </c>
      <c r="C109" t="s">
        <v>1026</v>
      </c>
      <c r="D109" t="s">
        <v>1027</v>
      </c>
      <c r="E109" t="s">
        <v>948</v>
      </c>
      <c r="F109" t="s">
        <v>949</v>
      </c>
      <c r="G109">
        <v>13463</v>
      </c>
      <c r="H109">
        <v>0</v>
      </c>
      <c r="I109" t="s">
        <v>939</v>
      </c>
      <c r="J109">
        <v>302290.55</v>
      </c>
      <c r="K109" t="s">
        <v>950</v>
      </c>
    </row>
    <row r="110" hidden="1" spans="1:11">
      <c r="A110">
        <v>3</v>
      </c>
      <c r="B110">
        <v>31</v>
      </c>
      <c r="C110" t="s">
        <v>1026</v>
      </c>
      <c r="D110" t="s">
        <v>1027</v>
      </c>
      <c r="E110" t="s">
        <v>951</v>
      </c>
      <c r="F110" t="s">
        <v>949</v>
      </c>
      <c r="G110">
        <v>776</v>
      </c>
      <c r="H110">
        <v>0</v>
      </c>
      <c r="I110" t="s">
        <v>939</v>
      </c>
      <c r="J110">
        <v>303066.55</v>
      </c>
      <c r="K110" t="s">
        <v>950</v>
      </c>
    </row>
    <row r="111" hidden="1" spans="1:11">
      <c r="A111">
        <v>3</v>
      </c>
      <c r="B111">
        <v>31</v>
      </c>
      <c r="C111" t="s">
        <v>1028</v>
      </c>
      <c r="D111" t="s">
        <v>1029</v>
      </c>
      <c r="E111" t="s">
        <v>948</v>
      </c>
      <c r="F111" t="s">
        <v>949</v>
      </c>
      <c r="G111">
        <v>2611.48</v>
      </c>
      <c r="H111">
        <v>0</v>
      </c>
      <c r="I111" t="s">
        <v>939</v>
      </c>
      <c r="J111">
        <v>305678.03</v>
      </c>
      <c r="K111" t="s">
        <v>950</v>
      </c>
    </row>
    <row r="112" hidden="1" spans="1:11">
      <c r="A112">
        <v>3</v>
      </c>
      <c r="B112">
        <v>31</v>
      </c>
      <c r="C112" t="s">
        <v>1030</v>
      </c>
      <c r="D112" t="s">
        <v>1029</v>
      </c>
      <c r="E112" t="s">
        <v>948</v>
      </c>
      <c r="F112" t="s">
        <v>949</v>
      </c>
      <c r="G112">
        <v>10009</v>
      </c>
      <c r="H112">
        <v>0</v>
      </c>
      <c r="I112" t="s">
        <v>939</v>
      </c>
      <c r="J112">
        <v>315687.03</v>
      </c>
      <c r="K112" t="s">
        <v>950</v>
      </c>
    </row>
    <row r="113" hidden="1" spans="1:11">
      <c r="A113">
        <v>3</v>
      </c>
      <c r="B113">
        <v>31</v>
      </c>
      <c r="C113" t="s">
        <v>1030</v>
      </c>
      <c r="D113" t="s">
        <v>1029</v>
      </c>
      <c r="E113" t="s">
        <v>951</v>
      </c>
      <c r="F113" t="s">
        <v>949</v>
      </c>
      <c r="G113">
        <v>577</v>
      </c>
      <c r="H113">
        <v>0</v>
      </c>
      <c r="I113" t="s">
        <v>939</v>
      </c>
      <c r="J113">
        <v>316264.03</v>
      </c>
      <c r="K113" t="s">
        <v>950</v>
      </c>
    </row>
    <row r="114" hidden="1" spans="1:11">
      <c r="A114">
        <v>3</v>
      </c>
      <c r="B114">
        <v>31</v>
      </c>
      <c r="C114" t="s">
        <v>1028</v>
      </c>
      <c r="D114" t="s">
        <v>1029</v>
      </c>
      <c r="E114" t="s">
        <v>951</v>
      </c>
      <c r="F114" t="s">
        <v>949</v>
      </c>
      <c r="G114">
        <v>141</v>
      </c>
      <c r="H114">
        <v>0</v>
      </c>
      <c r="I114" t="s">
        <v>939</v>
      </c>
      <c r="J114">
        <v>316405.03</v>
      </c>
      <c r="K114" t="s">
        <v>950</v>
      </c>
    </row>
    <row r="115" hidden="1" spans="1:11">
      <c r="A115">
        <v>3</v>
      </c>
      <c r="B115">
        <v>31</v>
      </c>
      <c r="C115" t="s">
        <v>1031</v>
      </c>
      <c r="D115" t="s">
        <v>1032</v>
      </c>
      <c r="E115" t="s">
        <v>948</v>
      </c>
      <c r="F115" t="s">
        <v>949</v>
      </c>
      <c r="G115">
        <v>6595.48</v>
      </c>
      <c r="H115">
        <v>0</v>
      </c>
      <c r="I115" t="s">
        <v>939</v>
      </c>
      <c r="J115">
        <v>323000.51</v>
      </c>
      <c r="K115" t="s">
        <v>950</v>
      </c>
    </row>
    <row r="116" hidden="1" spans="1:11">
      <c r="A116">
        <v>3</v>
      </c>
      <c r="B116">
        <v>31</v>
      </c>
      <c r="C116" t="s">
        <v>1031</v>
      </c>
      <c r="D116" t="s">
        <v>1032</v>
      </c>
      <c r="E116" t="s">
        <v>951</v>
      </c>
      <c r="F116" t="s">
        <v>949</v>
      </c>
      <c r="G116">
        <v>370</v>
      </c>
      <c r="H116">
        <v>0</v>
      </c>
      <c r="I116" t="s">
        <v>939</v>
      </c>
      <c r="J116">
        <v>323370.51</v>
      </c>
      <c r="K116" t="s">
        <v>950</v>
      </c>
    </row>
    <row r="117" hidden="1" spans="1:11">
      <c r="A117">
        <v>3</v>
      </c>
      <c r="B117">
        <v>31</v>
      </c>
      <c r="C117" t="s">
        <v>1033</v>
      </c>
      <c r="D117" t="s">
        <v>1034</v>
      </c>
      <c r="E117" t="s">
        <v>948</v>
      </c>
      <c r="F117" t="s">
        <v>949</v>
      </c>
      <c r="G117">
        <v>461</v>
      </c>
      <c r="H117">
        <v>0</v>
      </c>
      <c r="I117" t="s">
        <v>939</v>
      </c>
      <c r="J117">
        <v>323831.51</v>
      </c>
      <c r="K117" t="s">
        <v>950</v>
      </c>
    </row>
    <row r="118" hidden="1" spans="1:11">
      <c r="A118">
        <v>3</v>
      </c>
      <c r="B118">
        <v>31</v>
      </c>
      <c r="C118" t="s">
        <v>1033</v>
      </c>
      <c r="D118" t="s">
        <v>1034</v>
      </c>
      <c r="E118" t="s">
        <v>951</v>
      </c>
      <c r="F118" t="s">
        <v>949</v>
      </c>
      <c r="G118">
        <v>27</v>
      </c>
      <c r="H118">
        <v>0</v>
      </c>
      <c r="I118" t="s">
        <v>939</v>
      </c>
      <c r="J118">
        <v>323858.51</v>
      </c>
      <c r="K118" t="s">
        <v>950</v>
      </c>
    </row>
    <row r="119" hidden="1" spans="1:11">
      <c r="A119">
        <v>3</v>
      </c>
      <c r="B119">
        <v>31</v>
      </c>
      <c r="C119" t="s">
        <v>1035</v>
      </c>
      <c r="D119" t="s">
        <v>1036</v>
      </c>
      <c r="E119" t="s">
        <v>948</v>
      </c>
      <c r="F119" t="s">
        <v>949</v>
      </c>
      <c r="G119">
        <v>12397.48</v>
      </c>
      <c r="H119">
        <v>0</v>
      </c>
      <c r="I119" t="s">
        <v>939</v>
      </c>
      <c r="J119">
        <v>336255.99</v>
      </c>
      <c r="K119" t="s">
        <v>950</v>
      </c>
    </row>
    <row r="120" hidden="1" spans="1:11">
      <c r="A120">
        <v>3</v>
      </c>
      <c r="B120">
        <v>31</v>
      </c>
      <c r="C120" t="s">
        <v>1035</v>
      </c>
      <c r="D120" t="s">
        <v>1036</v>
      </c>
      <c r="E120" t="s">
        <v>951</v>
      </c>
      <c r="F120" t="s">
        <v>949</v>
      </c>
      <c r="G120">
        <v>705</v>
      </c>
      <c r="H120">
        <v>0</v>
      </c>
      <c r="I120" t="s">
        <v>939</v>
      </c>
      <c r="J120">
        <v>336960.99</v>
      </c>
      <c r="K120" t="s">
        <v>950</v>
      </c>
    </row>
    <row r="121" hidden="1" spans="1:11">
      <c r="A121">
        <v>3</v>
      </c>
      <c r="B121">
        <v>31</v>
      </c>
      <c r="C121" t="s">
        <v>1037</v>
      </c>
      <c r="D121" t="s">
        <v>1036</v>
      </c>
      <c r="E121" t="s">
        <v>948</v>
      </c>
      <c r="F121" t="s">
        <v>949</v>
      </c>
      <c r="G121">
        <v>10446.48</v>
      </c>
      <c r="H121">
        <v>0</v>
      </c>
      <c r="I121" t="s">
        <v>939</v>
      </c>
      <c r="J121">
        <v>347407.47</v>
      </c>
      <c r="K121" t="s">
        <v>950</v>
      </c>
    </row>
    <row r="122" hidden="1" spans="1:11">
      <c r="A122">
        <v>3</v>
      </c>
      <c r="B122">
        <v>31</v>
      </c>
      <c r="C122" t="s">
        <v>1037</v>
      </c>
      <c r="D122" t="s">
        <v>1036</v>
      </c>
      <c r="E122" t="s">
        <v>951</v>
      </c>
      <c r="F122" t="s">
        <v>949</v>
      </c>
      <c r="G122">
        <v>592</v>
      </c>
      <c r="H122">
        <v>0</v>
      </c>
      <c r="I122" t="s">
        <v>939</v>
      </c>
      <c r="J122">
        <v>347999.47</v>
      </c>
      <c r="K122" t="s">
        <v>950</v>
      </c>
    </row>
    <row r="123" hidden="1" spans="1:11">
      <c r="A123">
        <v>3</v>
      </c>
      <c r="B123">
        <v>31</v>
      </c>
      <c r="C123" t="s">
        <v>1038</v>
      </c>
      <c r="D123" t="s">
        <v>1039</v>
      </c>
      <c r="E123" t="s">
        <v>948</v>
      </c>
      <c r="F123" t="s">
        <v>949</v>
      </c>
      <c r="G123">
        <v>1691</v>
      </c>
      <c r="H123">
        <v>0</v>
      </c>
      <c r="I123" t="s">
        <v>939</v>
      </c>
      <c r="J123">
        <v>349690.47</v>
      </c>
      <c r="K123" t="s">
        <v>950</v>
      </c>
    </row>
    <row r="124" hidden="1" spans="1:11">
      <c r="A124">
        <v>3</v>
      </c>
      <c r="B124">
        <v>31</v>
      </c>
      <c r="C124" t="s">
        <v>1038</v>
      </c>
      <c r="D124" t="s">
        <v>1039</v>
      </c>
      <c r="E124" t="s">
        <v>951</v>
      </c>
      <c r="F124" t="s">
        <v>949</v>
      </c>
      <c r="G124">
        <v>97</v>
      </c>
      <c r="H124">
        <v>0</v>
      </c>
      <c r="I124" t="s">
        <v>939</v>
      </c>
      <c r="J124">
        <v>349787.47</v>
      </c>
      <c r="K124" t="s">
        <v>950</v>
      </c>
    </row>
    <row r="125" hidden="1" spans="1:11">
      <c r="A125">
        <v>3</v>
      </c>
      <c r="B125">
        <v>31</v>
      </c>
      <c r="C125" t="s">
        <v>1040</v>
      </c>
      <c r="D125" t="s">
        <v>1041</v>
      </c>
      <c r="E125" t="s">
        <v>948</v>
      </c>
      <c r="F125" t="s">
        <v>949</v>
      </c>
      <c r="G125">
        <v>23273.48</v>
      </c>
      <c r="H125">
        <v>0</v>
      </c>
      <c r="I125" t="s">
        <v>939</v>
      </c>
      <c r="J125">
        <v>373060.95</v>
      </c>
      <c r="K125" t="s">
        <v>950</v>
      </c>
    </row>
    <row r="126" hidden="1" spans="1:11">
      <c r="A126">
        <v>3</v>
      </c>
      <c r="B126">
        <v>31</v>
      </c>
      <c r="C126" t="s">
        <v>1040</v>
      </c>
      <c r="D126" t="s">
        <v>1041</v>
      </c>
      <c r="E126" t="s">
        <v>951</v>
      </c>
      <c r="F126" t="s">
        <v>949</v>
      </c>
      <c r="G126">
        <v>1072</v>
      </c>
      <c r="H126">
        <v>0</v>
      </c>
      <c r="I126" t="s">
        <v>939</v>
      </c>
      <c r="J126">
        <v>374132.95</v>
      </c>
      <c r="K126" t="s">
        <v>950</v>
      </c>
    </row>
    <row r="127" hidden="1" spans="1:11">
      <c r="A127">
        <v>3</v>
      </c>
      <c r="B127">
        <v>31</v>
      </c>
      <c r="C127" t="s">
        <v>1042</v>
      </c>
      <c r="D127" t="s">
        <v>1043</v>
      </c>
      <c r="E127" t="s">
        <v>948</v>
      </c>
      <c r="F127" t="s">
        <v>949</v>
      </c>
      <c r="G127">
        <v>29565.48</v>
      </c>
      <c r="H127">
        <v>0</v>
      </c>
      <c r="I127" t="s">
        <v>939</v>
      </c>
      <c r="J127">
        <v>403698.43</v>
      </c>
      <c r="K127" t="s">
        <v>950</v>
      </c>
    </row>
    <row r="128" hidden="1" spans="1:11">
      <c r="A128">
        <v>3</v>
      </c>
      <c r="B128">
        <v>31</v>
      </c>
      <c r="C128" t="s">
        <v>1042</v>
      </c>
      <c r="D128" t="s">
        <v>1043</v>
      </c>
      <c r="E128" t="s">
        <v>951</v>
      </c>
      <c r="F128" t="s">
        <v>949</v>
      </c>
      <c r="G128">
        <v>1435</v>
      </c>
      <c r="H128">
        <v>0</v>
      </c>
      <c r="I128" t="s">
        <v>939</v>
      </c>
      <c r="J128">
        <v>405133.43</v>
      </c>
      <c r="K128" t="s">
        <v>950</v>
      </c>
    </row>
    <row r="129" hidden="1" spans="1:11">
      <c r="A129">
        <v>3</v>
      </c>
      <c r="B129">
        <v>31</v>
      </c>
      <c r="C129" t="s">
        <v>1044</v>
      </c>
      <c r="D129" t="s">
        <v>1045</v>
      </c>
      <c r="E129" t="s">
        <v>951</v>
      </c>
      <c r="F129" t="s">
        <v>949</v>
      </c>
      <c r="G129">
        <v>52</v>
      </c>
      <c r="H129">
        <v>0</v>
      </c>
      <c r="I129" t="s">
        <v>939</v>
      </c>
      <c r="J129">
        <v>405185.43</v>
      </c>
      <c r="K129" t="s">
        <v>950</v>
      </c>
    </row>
    <row r="130" hidden="1" spans="1:11">
      <c r="A130">
        <v>3</v>
      </c>
      <c r="B130">
        <v>31</v>
      </c>
      <c r="C130" t="s">
        <v>1044</v>
      </c>
      <c r="D130" t="s">
        <v>1045</v>
      </c>
      <c r="E130" t="s">
        <v>948</v>
      </c>
      <c r="F130" t="s">
        <v>949</v>
      </c>
      <c r="G130">
        <v>901</v>
      </c>
      <c r="H130">
        <v>0</v>
      </c>
      <c r="I130" t="s">
        <v>939</v>
      </c>
      <c r="J130">
        <v>406086.43</v>
      </c>
      <c r="K130" t="s">
        <v>950</v>
      </c>
    </row>
    <row r="131" hidden="1" spans="1:11">
      <c r="A131">
        <v>3</v>
      </c>
      <c r="B131">
        <v>31</v>
      </c>
      <c r="C131" t="s">
        <v>1046</v>
      </c>
      <c r="D131" t="s">
        <v>1047</v>
      </c>
      <c r="E131" t="s">
        <v>948</v>
      </c>
      <c r="F131" t="s">
        <v>949</v>
      </c>
      <c r="G131">
        <v>25915.48</v>
      </c>
      <c r="H131">
        <v>0</v>
      </c>
      <c r="I131" t="s">
        <v>939</v>
      </c>
      <c r="J131">
        <v>432001.91</v>
      </c>
      <c r="K131" t="s">
        <v>950</v>
      </c>
    </row>
    <row r="132" hidden="1" spans="1:11">
      <c r="A132">
        <v>3</v>
      </c>
      <c r="B132">
        <v>31</v>
      </c>
      <c r="C132" t="s">
        <v>1046</v>
      </c>
      <c r="D132" t="s">
        <v>1047</v>
      </c>
      <c r="E132" t="s">
        <v>951</v>
      </c>
      <c r="F132" t="s">
        <v>949</v>
      </c>
      <c r="G132">
        <v>1225</v>
      </c>
      <c r="H132">
        <v>0</v>
      </c>
      <c r="I132" t="s">
        <v>939</v>
      </c>
      <c r="J132">
        <v>433226.91</v>
      </c>
      <c r="K132" t="s">
        <v>950</v>
      </c>
    </row>
    <row r="133" hidden="1" spans="1:11">
      <c r="A133">
        <v>3</v>
      </c>
      <c r="B133">
        <v>31</v>
      </c>
      <c r="C133" t="s">
        <v>1048</v>
      </c>
      <c r="D133" t="s">
        <v>1049</v>
      </c>
      <c r="E133" t="s">
        <v>948</v>
      </c>
      <c r="F133" t="s">
        <v>949</v>
      </c>
      <c r="G133">
        <v>15051</v>
      </c>
      <c r="H133">
        <v>0</v>
      </c>
      <c r="I133" t="s">
        <v>939</v>
      </c>
      <c r="J133">
        <v>448277.91</v>
      </c>
      <c r="K133" t="s">
        <v>950</v>
      </c>
    </row>
    <row r="134" hidden="1" spans="1:11">
      <c r="A134">
        <v>3</v>
      </c>
      <c r="B134">
        <v>31</v>
      </c>
      <c r="C134" t="s">
        <v>1048</v>
      </c>
      <c r="D134" t="s">
        <v>1049</v>
      </c>
      <c r="E134" t="s">
        <v>951</v>
      </c>
      <c r="F134" t="s">
        <v>949</v>
      </c>
      <c r="G134">
        <v>608</v>
      </c>
      <c r="H134">
        <v>0</v>
      </c>
      <c r="I134" t="s">
        <v>939</v>
      </c>
      <c r="J134">
        <v>448885.91</v>
      </c>
      <c r="K134" t="s">
        <v>950</v>
      </c>
    </row>
    <row r="135" hidden="1" spans="1:11">
      <c r="A135">
        <v>3</v>
      </c>
      <c r="B135">
        <v>31</v>
      </c>
      <c r="C135" t="s">
        <v>1050</v>
      </c>
      <c r="D135" t="s">
        <v>1051</v>
      </c>
      <c r="E135" t="s">
        <v>948</v>
      </c>
      <c r="F135" t="s">
        <v>949</v>
      </c>
      <c r="G135">
        <v>40168.48</v>
      </c>
      <c r="H135">
        <v>0</v>
      </c>
      <c r="I135" t="s">
        <v>939</v>
      </c>
      <c r="J135">
        <v>489054.39</v>
      </c>
      <c r="K135" t="s">
        <v>950</v>
      </c>
    </row>
    <row r="136" hidden="1" spans="1:11">
      <c r="A136">
        <v>3</v>
      </c>
      <c r="B136">
        <v>31</v>
      </c>
      <c r="C136" t="s">
        <v>1050</v>
      </c>
      <c r="D136" t="s">
        <v>1051</v>
      </c>
      <c r="E136" t="s">
        <v>951</v>
      </c>
      <c r="F136" t="s">
        <v>949</v>
      </c>
      <c r="G136">
        <v>2046</v>
      </c>
      <c r="H136">
        <v>0</v>
      </c>
      <c r="I136" t="s">
        <v>939</v>
      </c>
      <c r="J136">
        <v>491100.39</v>
      </c>
      <c r="K136" t="s">
        <v>950</v>
      </c>
    </row>
    <row r="137" hidden="1" spans="1:11">
      <c r="A137">
        <v>3</v>
      </c>
      <c r="B137">
        <v>31</v>
      </c>
      <c r="C137" t="s">
        <v>1052</v>
      </c>
      <c r="D137" t="s">
        <v>1053</v>
      </c>
      <c r="E137" t="s">
        <v>948</v>
      </c>
      <c r="F137" t="s">
        <v>949</v>
      </c>
      <c r="G137">
        <v>19683.48</v>
      </c>
      <c r="H137">
        <v>0</v>
      </c>
      <c r="I137" t="s">
        <v>939</v>
      </c>
      <c r="J137">
        <v>510783.87</v>
      </c>
      <c r="K137" t="s">
        <v>950</v>
      </c>
    </row>
    <row r="138" hidden="1" spans="1:11">
      <c r="A138">
        <v>3</v>
      </c>
      <c r="B138">
        <v>31</v>
      </c>
      <c r="C138" t="s">
        <v>1052</v>
      </c>
      <c r="D138" t="s">
        <v>1053</v>
      </c>
      <c r="E138" t="s">
        <v>951</v>
      </c>
      <c r="F138" t="s">
        <v>949</v>
      </c>
      <c r="G138">
        <v>865</v>
      </c>
      <c r="H138">
        <v>0</v>
      </c>
      <c r="I138" t="s">
        <v>939</v>
      </c>
      <c r="J138">
        <v>511648.87</v>
      </c>
      <c r="K138" t="s">
        <v>950</v>
      </c>
    </row>
    <row r="139" hidden="1" spans="1:11">
      <c r="A139">
        <v>3</v>
      </c>
      <c r="B139">
        <v>31</v>
      </c>
      <c r="C139" t="s">
        <v>1054</v>
      </c>
      <c r="D139" t="s">
        <v>1055</v>
      </c>
      <c r="E139" t="s">
        <v>948</v>
      </c>
      <c r="F139" t="s">
        <v>949</v>
      </c>
      <c r="G139">
        <v>35604</v>
      </c>
      <c r="H139">
        <v>0</v>
      </c>
      <c r="I139" t="s">
        <v>939</v>
      </c>
      <c r="J139">
        <v>547252.87</v>
      </c>
      <c r="K139" t="s">
        <v>950</v>
      </c>
    </row>
    <row r="140" hidden="1" spans="1:11">
      <c r="A140">
        <v>3</v>
      </c>
      <c r="B140">
        <v>31</v>
      </c>
      <c r="C140" t="s">
        <v>1054</v>
      </c>
      <c r="D140" t="s">
        <v>1055</v>
      </c>
      <c r="E140" t="s">
        <v>951</v>
      </c>
      <c r="F140" t="s">
        <v>949</v>
      </c>
      <c r="G140">
        <v>1793</v>
      </c>
      <c r="H140">
        <v>0</v>
      </c>
      <c r="I140" t="s">
        <v>939</v>
      </c>
      <c r="J140">
        <v>549045.87</v>
      </c>
      <c r="K140" t="s">
        <v>950</v>
      </c>
    </row>
    <row r="141" hidden="1" spans="1:11">
      <c r="A141">
        <v>3</v>
      </c>
      <c r="B141">
        <v>31</v>
      </c>
      <c r="C141" t="s">
        <v>1056</v>
      </c>
      <c r="D141" t="s">
        <v>1057</v>
      </c>
      <c r="E141" t="s">
        <v>948</v>
      </c>
      <c r="F141" t="s">
        <v>949</v>
      </c>
      <c r="G141">
        <v>24286.48</v>
      </c>
      <c r="H141">
        <v>0</v>
      </c>
      <c r="I141" t="s">
        <v>939</v>
      </c>
      <c r="J141">
        <v>573332.35</v>
      </c>
      <c r="K141" t="s">
        <v>950</v>
      </c>
    </row>
    <row r="142" hidden="1" spans="1:11">
      <c r="A142">
        <v>3</v>
      </c>
      <c r="B142">
        <v>31</v>
      </c>
      <c r="C142" t="s">
        <v>1056</v>
      </c>
      <c r="D142" t="s">
        <v>1057</v>
      </c>
      <c r="E142" t="s">
        <v>951</v>
      </c>
      <c r="F142" t="s">
        <v>949</v>
      </c>
      <c r="G142">
        <v>1131</v>
      </c>
      <c r="H142">
        <v>0</v>
      </c>
      <c r="I142" t="s">
        <v>939</v>
      </c>
      <c r="J142">
        <v>574463.35</v>
      </c>
      <c r="K142" t="s">
        <v>950</v>
      </c>
    </row>
    <row r="143" hidden="1" spans="1:11">
      <c r="A143">
        <v>3</v>
      </c>
      <c r="B143">
        <v>31</v>
      </c>
      <c r="C143" t="s">
        <v>1058</v>
      </c>
      <c r="D143" t="s">
        <v>1059</v>
      </c>
      <c r="E143" t="s">
        <v>948</v>
      </c>
      <c r="F143" t="s">
        <v>949</v>
      </c>
      <c r="G143">
        <v>31927.48</v>
      </c>
      <c r="H143">
        <v>0</v>
      </c>
      <c r="I143" t="s">
        <v>939</v>
      </c>
      <c r="J143">
        <v>606390.83</v>
      </c>
      <c r="K143" t="s">
        <v>950</v>
      </c>
    </row>
    <row r="144" hidden="1" spans="1:11">
      <c r="A144">
        <v>3</v>
      </c>
      <c r="B144">
        <v>31</v>
      </c>
      <c r="C144" t="s">
        <v>1058</v>
      </c>
      <c r="D144" t="s">
        <v>1059</v>
      </c>
      <c r="E144" t="s">
        <v>951</v>
      </c>
      <c r="F144" t="s">
        <v>949</v>
      </c>
      <c r="G144">
        <v>1831</v>
      </c>
      <c r="H144">
        <v>0</v>
      </c>
      <c r="I144" t="s">
        <v>939</v>
      </c>
      <c r="J144">
        <v>608221.83</v>
      </c>
      <c r="K144" t="s">
        <v>950</v>
      </c>
    </row>
    <row r="145" hidden="1" spans="1:11">
      <c r="A145">
        <v>3</v>
      </c>
      <c r="B145">
        <v>31</v>
      </c>
      <c r="C145" t="s">
        <v>1060</v>
      </c>
      <c r="D145" t="s">
        <v>1061</v>
      </c>
      <c r="E145" t="s">
        <v>948</v>
      </c>
      <c r="F145" t="s">
        <v>949</v>
      </c>
      <c r="G145">
        <v>37364.48</v>
      </c>
      <c r="H145">
        <v>0</v>
      </c>
      <c r="I145" t="s">
        <v>939</v>
      </c>
      <c r="J145">
        <v>645586.31</v>
      </c>
      <c r="K145" t="s">
        <v>950</v>
      </c>
    </row>
    <row r="146" hidden="1" spans="1:11">
      <c r="A146">
        <v>3</v>
      </c>
      <c r="B146">
        <v>31</v>
      </c>
      <c r="C146" t="s">
        <v>1060</v>
      </c>
      <c r="D146" t="s">
        <v>1061</v>
      </c>
      <c r="E146" t="s">
        <v>951</v>
      </c>
      <c r="F146" t="s">
        <v>949</v>
      </c>
      <c r="G146">
        <v>1885</v>
      </c>
      <c r="H146">
        <v>0</v>
      </c>
      <c r="I146" t="s">
        <v>939</v>
      </c>
      <c r="J146">
        <v>647471.31</v>
      </c>
      <c r="K146" t="s">
        <v>950</v>
      </c>
    </row>
    <row r="147" hidden="1" spans="1:11">
      <c r="A147">
        <v>3</v>
      </c>
      <c r="B147">
        <v>31</v>
      </c>
      <c r="C147" t="s">
        <v>1062</v>
      </c>
      <c r="D147" t="s">
        <v>1063</v>
      </c>
      <c r="E147" t="s">
        <v>948</v>
      </c>
      <c r="F147" t="s">
        <v>949</v>
      </c>
      <c r="G147">
        <v>7714</v>
      </c>
      <c r="H147">
        <v>0</v>
      </c>
      <c r="I147" t="s">
        <v>939</v>
      </c>
      <c r="J147">
        <v>655185.31</v>
      </c>
      <c r="K147" t="s">
        <v>950</v>
      </c>
    </row>
    <row r="148" hidden="1" spans="1:11">
      <c r="A148">
        <v>3</v>
      </c>
      <c r="B148">
        <v>31</v>
      </c>
      <c r="C148" t="s">
        <v>1062</v>
      </c>
      <c r="D148" t="s">
        <v>1063</v>
      </c>
      <c r="E148" t="s">
        <v>951</v>
      </c>
      <c r="F148" t="s">
        <v>949</v>
      </c>
      <c r="G148">
        <v>445</v>
      </c>
      <c r="H148">
        <v>0</v>
      </c>
      <c r="I148" t="s">
        <v>939</v>
      </c>
      <c r="J148">
        <v>655630.31</v>
      </c>
      <c r="K148" t="s">
        <v>950</v>
      </c>
    </row>
    <row r="149" hidden="1" spans="1:11">
      <c r="A149">
        <v>3</v>
      </c>
      <c r="B149">
        <v>31</v>
      </c>
      <c r="C149" t="s">
        <v>941</v>
      </c>
      <c r="D149" t="s">
        <v>1064</v>
      </c>
      <c r="E149" t="s">
        <v>1065</v>
      </c>
      <c r="F149" t="s">
        <v>944</v>
      </c>
      <c r="G149">
        <v>3110.23</v>
      </c>
      <c r="H149">
        <v>0</v>
      </c>
      <c r="I149" t="s">
        <v>939</v>
      </c>
      <c r="J149">
        <v>658740.54</v>
      </c>
      <c r="K149" t="s">
        <v>945</v>
      </c>
    </row>
    <row r="150" hidden="1" spans="5:10">
      <c r="E150" t="s">
        <v>772</v>
      </c>
      <c r="G150">
        <v>576027.72</v>
      </c>
      <c r="H150">
        <v>0</v>
      </c>
      <c r="I150" t="s">
        <v>939</v>
      </c>
      <c r="J150">
        <v>658740.54</v>
      </c>
    </row>
    <row r="151" hidden="1" spans="5:10">
      <c r="E151" t="s">
        <v>809</v>
      </c>
      <c r="G151">
        <v>658740.54</v>
      </c>
      <c r="H151">
        <v>0</v>
      </c>
      <c r="I151" t="s">
        <v>939</v>
      </c>
      <c r="J151">
        <v>658740.54</v>
      </c>
    </row>
    <row r="152" hidden="1" spans="1:11">
      <c r="A152">
        <v>4</v>
      </c>
      <c r="B152">
        <v>30</v>
      </c>
      <c r="C152" t="s">
        <v>982</v>
      </c>
      <c r="D152" t="s">
        <v>1005</v>
      </c>
      <c r="E152" t="s">
        <v>1066</v>
      </c>
      <c r="F152" t="s">
        <v>1067</v>
      </c>
      <c r="G152">
        <v>-173.56</v>
      </c>
      <c r="H152">
        <v>0</v>
      </c>
      <c r="I152" t="s">
        <v>939</v>
      </c>
      <c r="J152">
        <v>658566.98</v>
      </c>
      <c r="K152" t="s">
        <v>1068</v>
      </c>
    </row>
    <row r="153" hidden="1" spans="1:11">
      <c r="A153">
        <v>4</v>
      </c>
      <c r="B153">
        <v>30</v>
      </c>
      <c r="C153" t="s">
        <v>1069</v>
      </c>
      <c r="D153" t="s">
        <v>1070</v>
      </c>
      <c r="E153" t="s">
        <v>1066</v>
      </c>
      <c r="F153" t="s">
        <v>1067</v>
      </c>
      <c r="G153">
        <v>173.56</v>
      </c>
      <c r="H153">
        <v>0</v>
      </c>
      <c r="I153" t="s">
        <v>939</v>
      </c>
      <c r="J153">
        <v>658740.54</v>
      </c>
      <c r="K153" t="s">
        <v>1068</v>
      </c>
    </row>
    <row r="154" hidden="1" spans="5:10">
      <c r="E154" t="s">
        <v>772</v>
      </c>
      <c r="G154">
        <v>0</v>
      </c>
      <c r="H154">
        <v>0</v>
      </c>
      <c r="I154" t="s">
        <v>939</v>
      </c>
      <c r="J154">
        <v>658740.54</v>
      </c>
    </row>
    <row r="155" hidden="1" spans="5:10">
      <c r="E155" t="s">
        <v>809</v>
      </c>
      <c r="G155">
        <v>658740.54</v>
      </c>
      <c r="H155">
        <v>0</v>
      </c>
      <c r="I155" t="s">
        <v>939</v>
      </c>
      <c r="J155">
        <v>658740.54</v>
      </c>
    </row>
    <row r="156" hidden="1" spans="1:11">
      <c r="A156">
        <v>5</v>
      </c>
      <c r="B156">
        <v>31</v>
      </c>
      <c r="C156" t="s">
        <v>1071</v>
      </c>
      <c r="D156" t="s">
        <v>986</v>
      </c>
      <c r="E156" t="s">
        <v>1072</v>
      </c>
      <c r="F156" t="s">
        <v>944</v>
      </c>
      <c r="G156">
        <v>8327.2</v>
      </c>
      <c r="H156">
        <v>0</v>
      </c>
      <c r="I156" t="s">
        <v>939</v>
      </c>
      <c r="J156">
        <v>667067.74</v>
      </c>
      <c r="K156" t="s">
        <v>945</v>
      </c>
    </row>
    <row r="157" hidden="1" spans="1:11">
      <c r="A157">
        <v>5</v>
      </c>
      <c r="B157">
        <v>31</v>
      </c>
      <c r="C157" t="s">
        <v>1073</v>
      </c>
      <c r="D157" t="s">
        <v>998</v>
      </c>
      <c r="E157" t="s">
        <v>1072</v>
      </c>
      <c r="F157" t="s">
        <v>944</v>
      </c>
      <c r="G157">
        <v>4163.6</v>
      </c>
      <c r="H157">
        <v>0</v>
      </c>
      <c r="I157" t="s">
        <v>939</v>
      </c>
      <c r="J157">
        <v>671231.34</v>
      </c>
      <c r="K157" t="s">
        <v>945</v>
      </c>
    </row>
    <row r="158" hidden="1" spans="1:11">
      <c r="A158">
        <v>5</v>
      </c>
      <c r="B158">
        <v>31</v>
      </c>
      <c r="C158" t="s">
        <v>1074</v>
      </c>
      <c r="D158" t="s">
        <v>1005</v>
      </c>
      <c r="E158" t="s">
        <v>1072</v>
      </c>
      <c r="F158" t="s">
        <v>944</v>
      </c>
      <c r="G158">
        <v>4163.6</v>
      </c>
      <c r="H158">
        <v>0</v>
      </c>
      <c r="I158" t="s">
        <v>939</v>
      </c>
      <c r="J158">
        <v>675394.94</v>
      </c>
      <c r="K158" t="s">
        <v>945</v>
      </c>
    </row>
    <row r="159" hidden="1" spans="1:11">
      <c r="A159">
        <v>5</v>
      </c>
      <c r="B159">
        <v>31</v>
      </c>
      <c r="C159" t="s">
        <v>1074</v>
      </c>
      <c r="D159" t="s">
        <v>1005</v>
      </c>
      <c r="E159" t="s">
        <v>1072</v>
      </c>
      <c r="F159" t="s">
        <v>944</v>
      </c>
      <c r="G159">
        <v>4163.6</v>
      </c>
      <c r="H159">
        <v>0</v>
      </c>
      <c r="I159" t="s">
        <v>939</v>
      </c>
      <c r="J159">
        <v>679558.54</v>
      </c>
      <c r="K159" t="s">
        <v>945</v>
      </c>
    </row>
    <row r="160" hidden="1" spans="1:11">
      <c r="A160">
        <v>5</v>
      </c>
      <c r="B160">
        <v>31</v>
      </c>
      <c r="C160" t="s">
        <v>1075</v>
      </c>
      <c r="D160" t="s">
        <v>1016</v>
      </c>
      <c r="E160" t="s">
        <v>1072</v>
      </c>
      <c r="F160" t="s">
        <v>944</v>
      </c>
      <c r="G160">
        <v>223615.6</v>
      </c>
      <c r="H160">
        <v>0</v>
      </c>
      <c r="I160" t="s">
        <v>939</v>
      </c>
      <c r="J160">
        <v>903174.14</v>
      </c>
      <c r="K160" t="s">
        <v>945</v>
      </c>
    </row>
    <row r="161" hidden="1" spans="1:11">
      <c r="A161">
        <v>5</v>
      </c>
      <c r="B161">
        <v>31</v>
      </c>
      <c r="C161" t="s">
        <v>941</v>
      </c>
      <c r="D161" t="s">
        <v>1076</v>
      </c>
      <c r="E161" t="s">
        <v>1072</v>
      </c>
      <c r="F161" t="s">
        <v>944</v>
      </c>
      <c r="G161">
        <v>4163.6</v>
      </c>
      <c r="H161">
        <v>0</v>
      </c>
      <c r="I161" t="s">
        <v>939</v>
      </c>
      <c r="J161">
        <v>907337.74</v>
      </c>
      <c r="K161" t="s">
        <v>945</v>
      </c>
    </row>
    <row r="162" hidden="1" spans="5:10">
      <c r="E162" t="s">
        <v>772</v>
      </c>
      <c r="G162">
        <v>248597.2</v>
      </c>
      <c r="H162">
        <v>0</v>
      </c>
      <c r="I162" t="s">
        <v>939</v>
      </c>
      <c r="J162">
        <v>907337.74</v>
      </c>
    </row>
    <row r="163" hidden="1" spans="5:10">
      <c r="E163" t="s">
        <v>809</v>
      </c>
      <c r="G163">
        <v>907337.74</v>
      </c>
      <c r="H163">
        <v>0</v>
      </c>
      <c r="I163" t="s">
        <v>939</v>
      </c>
      <c r="J163">
        <v>907337.74</v>
      </c>
    </row>
    <row r="164" hidden="1" spans="1:11">
      <c r="A164">
        <v>6</v>
      </c>
      <c r="B164">
        <v>20</v>
      </c>
      <c r="C164" t="s">
        <v>1075</v>
      </c>
      <c r="D164" t="s">
        <v>966</v>
      </c>
      <c r="E164" t="s">
        <v>1077</v>
      </c>
      <c r="G164">
        <v>-223615.6</v>
      </c>
      <c r="H164">
        <v>0</v>
      </c>
      <c r="I164" t="s">
        <v>939</v>
      </c>
      <c r="J164">
        <v>683722.14</v>
      </c>
      <c r="K164" t="s">
        <v>1068</v>
      </c>
    </row>
    <row r="165" hidden="1" spans="1:11">
      <c r="A165">
        <v>6</v>
      </c>
      <c r="B165">
        <v>28</v>
      </c>
      <c r="C165" t="s">
        <v>1078</v>
      </c>
      <c r="D165" t="s">
        <v>947</v>
      </c>
      <c r="E165" t="s">
        <v>1079</v>
      </c>
      <c r="F165" t="s">
        <v>949</v>
      </c>
      <c r="G165">
        <v>3.03</v>
      </c>
      <c r="H165">
        <v>0</v>
      </c>
      <c r="I165" t="s">
        <v>939</v>
      </c>
      <c r="J165">
        <v>683725.17</v>
      </c>
      <c r="K165" t="s">
        <v>950</v>
      </c>
    </row>
    <row r="166" hidden="1" spans="1:11">
      <c r="A166">
        <v>6</v>
      </c>
      <c r="B166">
        <v>28</v>
      </c>
      <c r="C166" t="s">
        <v>975</v>
      </c>
      <c r="D166" t="s">
        <v>947</v>
      </c>
      <c r="E166" t="s">
        <v>1079</v>
      </c>
      <c r="F166" t="s">
        <v>949</v>
      </c>
      <c r="G166">
        <v>11.56</v>
      </c>
      <c r="H166">
        <v>0</v>
      </c>
      <c r="I166" t="s">
        <v>939</v>
      </c>
      <c r="J166">
        <v>683736.73</v>
      </c>
      <c r="K166" t="s">
        <v>950</v>
      </c>
    </row>
    <row r="167" hidden="1" spans="1:11">
      <c r="A167">
        <v>6</v>
      </c>
      <c r="B167">
        <v>28</v>
      </c>
      <c r="C167" t="s">
        <v>975</v>
      </c>
      <c r="D167" t="s">
        <v>947</v>
      </c>
      <c r="E167" t="s">
        <v>951</v>
      </c>
      <c r="F167" t="s">
        <v>949</v>
      </c>
      <c r="G167">
        <v>10.33</v>
      </c>
      <c r="H167">
        <v>0</v>
      </c>
      <c r="I167" t="s">
        <v>939</v>
      </c>
      <c r="J167">
        <v>683747.06</v>
      </c>
      <c r="K167" t="s">
        <v>950</v>
      </c>
    </row>
    <row r="168" hidden="1" spans="1:11">
      <c r="A168">
        <v>6</v>
      </c>
      <c r="B168">
        <v>28</v>
      </c>
      <c r="C168" t="s">
        <v>946</v>
      </c>
      <c r="D168" t="s">
        <v>1080</v>
      </c>
      <c r="E168" t="s">
        <v>1079</v>
      </c>
      <c r="F168" t="s">
        <v>949</v>
      </c>
      <c r="G168">
        <v>101.12</v>
      </c>
      <c r="H168">
        <v>0</v>
      </c>
      <c r="I168" t="s">
        <v>939</v>
      </c>
      <c r="J168">
        <v>683848.18</v>
      </c>
      <c r="K168" t="s">
        <v>950</v>
      </c>
    </row>
    <row r="169" hidden="1" spans="1:11">
      <c r="A169">
        <v>6</v>
      </c>
      <c r="B169">
        <v>28</v>
      </c>
      <c r="C169" t="s">
        <v>946</v>
      </c>
      <c r="D169" t="s">
        <v>1080</v>
      </c>
      <c r="E169" t="s">
        <v>951</v>
      </c>
      <c r="F169" t="s">
        <v>949</v>
      </c>
      <c r="G169">
        <v>90.42</v>
      </c>
      <c r="H169">
        <v>0</v>
      </c>
      <c r="I169" t="s">
        <v>939</v>
      </c>
      <c r="J169">
        <v>683938.6</v>
      </c>
      <c r="K169" t="s">
        <v>950</v>
      </c>
    </row>
    <row r="170" hidden="1" spans="1:11">
      <c r="A170">
        <v>6</v>
      </c>
      <c r="B170">
        <v>28</v>
      </c>
      <c r="C170" t="s">
        <v>1078</v>
      </c>
      <c r="D170" t="s">
        <v>1081</v>
      </c>
      <c r="E170" t="s">
        <v>1082</v>
      </c>
      <c r="G170">
        <v>2.71</v>
      </c>
      <c r="H170">
        <v>0</v>
      </c>
      <c r="I170" t="s">
        <v>939</v>
      </c>
      <c r="J170">
        <v>683941.31</v>
      </c>
      <c r="K170" t="s">
        <v>1068</v>
      </c>
    </row>
    <row r="171" hidden="1" spans="1:11">
      <c r="A171">
        <v>6</v>
      </c>
      <c r="B171">
        <v>28</v>
      </c>
      <c r="C171" t="s">
        <v>991</v>
      </c>
      <c r="D171" t="s">
        <v>942</v>
      </c>
      <c r="E171" t="s">
        <v>1079</v>
      </c>
      <c r="F171" t="s">
        <v>949</v>
      </c>
      <c r="G171">
        <v>105.6</v>
      </c>
      <c r="H171">
        <v>0</v>
      </c>
      <c r="I171" t="s">
        <v>939</v>
      </c>
      <c r="J171">
        <v>684046.91</v>
      </c>
      <c r="K171" t="s">
        <v>950</v>
      </c>
    </row>
    <row r="172" hidden="1" spans="1:11">
      <c r="A172">
        <v>6</v>
      </c>
      <c r="B172">
        <v>28</v>
      </c>
      <c r="C172" t="s">
        <v>991</v>
      </c>
      <c r="D172" t="s">
        <v>942</v>
      </c>
      <c r="E172" t="s">
        <v>951</v>
      </c>
      <c r="F172" t="s">
        <v>949</v>
      </c>
      <c r="G172">
        <v>94.42</v>
      </c>
      <c r="H172">
        <v>0</v>
      </c>
      <c r="I172" t="s">
        <v>939</v>
      </c>
      <c r="J172">
        <v>684141.33</v>
      </c>
      <c r="K172" t="s">
        <v>950</v>
      </c>
    </row>
    <row r="173" hidden="1" spans="1:11">
      <c r="A173">
        <v>6</v>
      </c>
      <c r="B173">
        <v>28</v>
      </c>
      <c r="C173" t="s">
        <v>1083</v>
      </c>
      <c r="D173" t="s">
        <v>955</v>
      </c>
      <c r="E173" t="s">
        <v>1079</v>
      </c>
      <c r="F173" t="s">
        <v>1084</v>
      </c>
      <c r="G173">
        <v>0.31</v>
      </c>
      <c r="H173">
        <v>0</v>
      </c>
      <c r="I173" t="s">
        <v>939</v>
      </c>
      <c r="J173">
        <v>684141.64</v>
      </c>
      <c r="K173" t="s">
        <v>950</v>
      </c>
    </row>
    <row r="174" hidden="1" spans="1:11">
      <c r="A174">
        <v>6</v>
      </c>
      <c r="B174">
        <v>28</v>
      </c>
      <c r="C174" t="s">
        <v>1083</v>
      </c>
      <c r="D174" t="s">
        <v>955</v>
      </c>
      <c r="E174" t="s">
        <v>951</v>
      </c>
      <c r="F174" t="s">
        <v>1084</v>
      </c>
      <c r="G174">
        <v>0.28</v>
      </c>
      <c r="H174">
        <v>0</v>
      </c>
      <c r="I174" t="s">
        <v>939</v>
      </c>
      <c r="J174">
        <v>684141.92</v>
      </c>
      <c r="K174" t="s">
        <v>950</v>
      </c>
    </row>
    <row r="175" hidden="1" spans="1:11">
      <c r="A175">
        <v>6</v>
      </c>
      <c r="B175">
        <v>28</v>
      </c>
      <c r="C175" t="s">
        <v>961</v>
      </c>
      <c r="D175" t="s">
        <v>957</v>
      </c>
      <c r="E175" t="s">
        <v>1079</v>
      </c>
      <c r="F175" t="s">
        <v>949</v>
      </c>
      <c r="G175">
        <v>61.44</v>
      </c>
      <c r="H175">
        <v>0</v>
      </c>
      <c r="I175" t="s">
        <v>939</v>
      </c>
      <c r="J175">
        <v>684203.36</v>
      </c>
      <c r="K175" t="s">
        <v>950</v>
      </c>
    </row>
    <row r="176" hidden="1" spans="1:11">
      <c r="A176">
        <v>6</v>
      </c>
      <c r="B176">
        <v>28</v>
      </c>
      <c r="C176" t="s">
        <v>962</v>
      </c>
      <c r="D176" t="s">
        <v>1085</v>
      </c>
      <c r="E176" t="s">
        <v>1079</v>
      </c>
      <c r="F176" t="s">
        <v>949</v>
      </c>
      <c r="G176">
        <v>55.64</v>
      </c>
      <c r="H176">
        <v>0</v>
      </c>
      <c r="I176" t="s">
        <v>939</v>
      </c>
      <c r="J176">
        <v>684259</v>
      </c>
      <c r="K176" t="s">
        <v>950</v>
      </c>
    </row>
    <row r="177" hidden="1" spans="1:11">
      <c r="A177">
        <v>6</v>
      </c>
      <c r="B177">
        <v>28</v>
      </c>
      <c r="C177" t="s">
        <v>971</v>
      </c>
      <c r="D177" t="s">
        <v>1085</v>
      </c>
      <c r="E177" t="s">
        <v>1079</v>
      </c>
      <c r="F177" t="s">
        <v>949</v>
      </c>
      <c r="G177">
        <v>19.3</v>
      </c>
      <c r="H177">
        <v>0</v>
      </c>
      <c r="I177" t="s">
        <v>939</v>
      </c>
      <c r="J177">
        <v>684278.3</v>
      </c>
      <c r="K177" t="s">
        <v>950</v>
      </c>
    </row>
    <row r="178" hidden="1" spans="1:11">
      <c r="A178">
        <v>6</v>
      </c>
      <c r="B178">
        <v>28</v>
      </c>
      <c r="C178" t="s">
        <v>1015</v>
      </c>
      <c r="D178" t="s">
        <v>1085</v>
      </c>
      <c r="E178" t="s">
        <v>1079</v>
      </c>
      <c r="F178" t="s">
        <v>949</v>
      </c>
      <c r="G178">
        <v>7155.36</v>
      </c>
      <c r="H178">
        <v>0</v>
      </c>
      <c r="I178" t="s">
        <v>939</v>
      </c>
      <c r="J178">
        <v>691433.66</v>
      </c>
      <c r="K178" t="s">
        <v>950</v>
      </c>
    </row>
    <row r="179" hidden="1" spans="1:11">
      <c r="A179">
        <v>6</v>
      </c>
      <c r="B179">
        <v>28</v>
      </c>
      <c r="C179" t="s">
        <v>1015</v>
      </c>
      <c r="D179" t="s">
        <v>1085</v>
      </c>
      <c r="E179" t="s">
        <v>951</v>
      </c>
      <c r="F179" t="s">
        <v>949</v>
      </c>
      <c r="G179">
        <v>142.49</v>
      </c>
      <c r="H179">
        <v>0</v>
      </c>
      <c r="I179" t="s">
        <v>939</v>
      </c>
      <c r="J179">
        <v>691576.15</v>
      </c>
      <c r="K179" t="s">
        <v>950</v>
      </c>
    </row>
    <row r="180" hidden="1" spans="1:11">
      <c r="A180">
        <v>6</v>
      </c>
      <c r="B180">
        <v>28</v>
      </c>
      <c r="C180" t="s">
        <v>962</v>
      </c>
      <c r="D180" t="s">
        <v>1085</v>
      </c>
      <c r="E180" t="s">
        <v>951</v>
      </c>
      <c r="F180" t="s">
        <v>949</v>
      </c>
      <c r="G180">
        <v>49.75</v>
      </c>
      <c r="H180">
        <v>0</v>
      </c>
      <c r="I180" t="s">
        <v>939</v>
      </c>
      <c r="J180">
        <v>691625.9</v>
      </c>
      <c r="K180" t="s">
        <v>950</v>
      </c>
    </row>
    <row r="181" hidden="1" spans="1:11">
      <c r="A181">
        <v>6</v>
      </c>
      <c r="B181">
        <v>28</v>
      </c>
      <c r="C181" t="s">
        <v>971</v>
      </c>
      <c r="D181" t="s">
        <v>1085</v>
      </c>
      <c r="E181" t="s">
        <v>1079</v>
      </c>
      <c r="F181" t="s">
        <v>949</v>
      </c>
      <c r="G181">
        <v>17.25</v>
      </c>
      <c r="H181">
        <v>0</v>
      </c>
      <c r="I181" t="s">
        <v>939</v>
      </c>
      <c r="J181">
        <v>691643.15</v>
      </c>
      <c r="K181" t="s">
        <v>950</v>
      </c>
    </row>
    <row r="182" hidden="1" spans="1:11">
      <c r="A182">
        <v>6</v>
      </c>
      <c r="B182">
        <v>28</v>
      </c>
      <c r="C182" t="s">
        <v>954</v>
      </c>
      <c r="D182" t="s">
        <v>1086</v>
      </c>
      <c r="E182" t="s">
        <v>1079</v>
      </c>
      <c r="F182" t="s">
        <v>949</v>
      </c>
      <c r="G182">
        <v>7074.19</v>
      </c>
      <c r="H182">
        <v>0</v>
      </c>
      <c r="I182" t="s">
        <v>939</v>
      </c>
      <c r="J182">
        <v>698717.34</v>
      </c>
      <c r="K182" t="s">
        <v>950</v>
      </c>
    </row>
    <row r="183" hidden="1" spans="1:11">
      <c r="A183">
        <v>6</v>
      </c>
      <c r="B183">
        <v>28</v>
      </c>
      <c r="C183" t="s">
        <v>954</v>
      </c>
      <c r="D183" t="s">
        <v>1086</v>
      </c>
      <c r="E183" t="s">
        <v>951</v>
      </c>
      <c r="F183" t="s">
        <v>949</v>
      </c>
      <c r="G183">
        <v>69.91</v>
      </c>
      <c r="H183">
        <v>0</v>
      </c>
      <c r="I183" t="s">
        <v>939</v>
      </c>
      <c r="J183">
        <v>698787.25</v>
      </c>
      <c r="K183" t="s">
        <v>950</v>
      </c>
    </row>
    <row r="184" hidden="1" spans="1:11">
      <c r="A184">
        <v>6</v>
      </c>
      <c r="B184">
        <v>28</v>
      </c>
      <c r="C184" t="s">
        <v>1012</v>
      </c>
      <c r="D184" t="s">
        <v>960</v>
      </c>
      <c r="E184" t="s">
        <v>1079</v>
      </c>
      <c r="F184" t="s">
        <v>949</v>
      </c>
      <c r="G184">
        <v>-857.6</v>
      </c>
      <c r="H184">
        <v>0</v>
      </c>
      <c r="I184" t="s">
        <v>939</v>
      </c>
      <c r="J184">
        <v>697929.65</v>
      </c>
      <c r="K184" t="s">
        <v>950</v>
      </c>
    </row>
    <row r="185" hidden="1" spans="1:11">
      <c r="A185">
        <v>6</v>
      </c>
      <c r="B185">
        <v>28</v>
      </c>
      <c r="C185" t="s">
        <v>1006</v>
      </c>
      <c r="D185" t="s">
        <v>960</v>
      </c>
      <c r="E185" t="s">
        <v>1079</v>
      </c>
      <c r="F185" t="s">
        <v>1087</v>
      </c>
      <c r="G185">
        <v>12.98</v>
      </c>
      <c r="H185">
        <v>0</v>
      </c>
      <c r="I185" t="s">
        <v>939</v>
      </c>
      <c r="J185">
        <v>697942.63</v>
      </c>
      <c r="K185" t="s">
        <v>950</v>
      </c>
    </row>
    <row r="186" hidden="1" spans="1:11">
      <c r="A186">
        <v>6</v>
      </c>
      <c r="B186">
        <v>28</v>
      </c>
      <c r="C186" t="s">
        <v>956</v>
      </c>
      <c r="D186" t="s">
        <v>960</v>
      </c>
      <c r="E186" t="s">
        <v>1079</v>
      </c>
      <c r="F186" t="s">
        <v>949</v>
      </c>
      <c r="G186">
        <v>46.62</v>
      </c>
      <c r="H186">
        <v>0</v>
      </c>
      <c r="I186" t="s">
        <v>939</v>
      </c>
      <c r="J186">
        <v>697989.25</v>
      </c>
      <c r="K186" t="s">
        <v>950</v>
      </c>
    </row>
    <row r="187" hidden="1" spans="1:11">
      <c r="A187">
        <v>6</v>
      </c>
      <c r="B187">
        <v>28</v>
      </c>
      <c r="C187" t="s">
        <v>1006</v>
      </c>
      <c r="D187" t="s">
        <v>960</v>
      </c>
      <c r="E187" t="s">
        <v>951</v>
      </c>
      <c r="F187" t="s">
        <v>1087</v>
      </c>
      <c r="G187">
        <v>11.61</v>
      </c>
      <c r="H187">
        <v>0</v>
      </c>
      <c r="I187" t="s">
        <v>939</v>
      </c>
      <c r="J187">
        <v>698000.86</v>
      </c>
      <c r="K187" t="s">
        <v>950</v>
      </c>
    </row>
    <row r="188" hidden="1" spans="1:11">
      <c r="A188">
        <v>6</v>
      </c>
      <c r="B188">
        <v>28</v>
      </c>
      <c r="C188" t="s">
        <v>956</v>
      </c>
      <c r="D188" t="s">
        <v>960</v>
      </c>
      <c r="E188" t="s">
        <v>951</v>
      </c>
      <c r="F188" t="s">
        <v>949</v>
      </c>
      <c r="G188">
        <v>41.69</v>
      </c>
      <c r="H188">
        <v>0</v>
      </c>
      <c r="I188" t="s">
        <v>939</v>
      </c>
      <c r="J188">
        <v>698042.55</v>
      </c>
      <c r="K188" t="s">
        <v>950</v>
      </c>
    </row>
    <row r="189" hidden="1" spans="1:11">
      <c r="A189">
        <v>6</v>
      </c>
      <c r="B189">
        <v>28</v>
      </c>
      <c r="C189" t="s">
        <v>994</v>
      </c>
      <c r="D189" t="s">
        <v>964</v>
      </c>
      <c r="E189" t="s">
        <v>1079</v>
      </c>
      <c r="F189" t="s">
        <v>949</v>
      </c>
      <c r="G189">
        <v>59.6</v>
      </c>
      <c r="H189">
        <v>0</v>
      </c>
      <c r="I189" t="s">
        <v>939</v>
      </c>
      <c r="J189">
        <v>698102.15</v>
      </c>
      <c r="K189" t="s">
        <v>950</v>
      </c>
    </row>
    <row r="190" hidden="1" spans="1:11">
      <c r="A190">
        <v>6</v>
      </c>
      <c r="B190">
        <v>28</v>
      </c>
      <c r="C190" t="s">
        <v>993</v>
      </c>
      <c r="D190" t="s">
        <v>964</v>
      </c>
      <c r="E190" t="s">
        <v>1079</v>
      </c>
      <c r="F190" t="s">
        <v>949</v>
      </c>
      <c r="G190">
        <v>29.59</v>
      </c>
      <c r="H190">
        <v>0</v>
      </c>
      <c r="I190" t="s">
        <v>939</v>
      </c>
      <c r="J190">
        <v>698131.74</v>
      </c>
      <c r="K190" t="s">
        <v>950</v>
      </c>
    </row>
    <row r="191" hidden="1" spans="1:11">
      <c r="A191">
        <v>6</v>
      </c>
      <c r="B191">
        <v>28</v>
      </c>
      <c r="C191" t="s">
        <v>990</v>
      </c>
      <c r="D191" t="s">
        <v>964</v>
      </c>
      <c r="E191" t="s">
        <v>1079</v>
      </c>
      <c r="F191" t="s">
        <v>949</v>
      </c>
      <c r="G191">
        <v>85.13</v>
      </c>
      <c r="H191">
        <v>0</v>
      </c>
      <c r="I191" t="s">
        <v>939</v>
      </c>
      <c r="J191">
        <v>698216.87</v>
      </c>
      <c r="K191" t="s">
        <v>950</v>
      </c>
    </row>
    <row r="192" hidden="1" spans="1:11">
      <c r="A192">
        <v>6</v>
      </c>
      <c r="B192">
        <v>28</v>
      </c>
      <c r="C192" t="s">
        <v>990</v>
      </c>
      <c r="D192" t="s">
        <v>964</v>
      </c>
      <c r="E192" t="s">
        <v>951</v>
      </c>
      <c r="F192" t="s">
        <v>949</v>
      </c>
      <c r="G192">
        <v>76.12</v>
      </c>
      <c r="H192">
        <v>0</v>
      </c>
      <c r="I192" t="s">
        <v>939</v>
      </c>
      <c r="J192">
        <v>698292.99</v>
      </c>
      <c r="K192" t="s">
        <v>950</v>
      </c>
    </row>
    <row r="193" hidden="1" spans="1:11">
      <c r="A193">
        <v>6</v>
      </c>
      <c r="B193">
        <v>28</v>
      </c>
      <c r="C193" t="s">
        <v>994</v>
      </c>
      <c r="D193" t="s">
        <v>964</v>
      </c>
      <c r="E193" t="s">
        <v>1079</v>
      </c>
      <c r="F193" t="s">
        <v>949</v>
      </c>
      <c r="G193">
        <v>53.29</v>
      </c>
      <c r="H193">
        <v>0</v>
      </c>
      <c r="I193" t="s">
        <v>939</v>
      </c>
      <c r="J193">
        <v>698346.28</v>
      </c>
      <c r="K193" t="s">
        <v>950</v>
      </c>
    </row>
    <row r="194" hidden="1" spans="1:11">
      <c r="A194">
        <v>6</v>
      </c>
      <c r="B194">
        <v>28</v>
      </c>
      <c r="C194" t="s">
        <v>993</v>
      </c>
      <c r="D194" t="s">
        <v>964</v>
      </c>
      <c r="E194" t="s">
        <v>1079</v>
      </c>
      <c r="F194" t="s">
        <v>949</v>
      </c>
      <c r="G194">
        <v>26.46</v>
      </c>
      <c r="H194">
        <v>0</v>
      </c>
      <c r="I194" t="s">
        <v>939</v>
      </c>
      <c r="J194">
        <v>698372.74</v>
      </c>
      <c r="K194" t="s">
        <v>950</v>
      </c>
    </row>
    <row r="195" hidden="1" spans="1:11">
      <c r="A195">
        <v>6</v>
      </c>
      <c r="B195">
        <v>28</v>
      </c>
      <c r="C195" t="s">
        <v>1088</v>
      </c>
      <c r="D195" t="s">
        <v>966</v>
      </c>
      <c r="E195" t="s">
        <v>1079</v>
      </c>
      <c r="F195" t="s">
        <v>949</v>
      </c>
      <c r="G195">
        <v>54.95</v>
      </c>
      <c r="H195">
        <v>0</v>
      </c>
      <c r="I195" t="s">
        <v>939</v>
      </c>
      <c r="J195">
        <v>698427.69</v>
      </c>
      <c r="K195" t="s">
        <v>950</v>
      </c>
    </row>
    <row r="196" hidden="1" spans="1:11">
      <c r="A196">
        <v>6</v>
      </c>
      <c r="B196">
        <v>28</v>
      </c>
      <c r="C196" t="s">
        <v>959</v>
      </c>
      <c r="D196" t="s">
        <v>966</v>
      </c>
      <c r="E196" t="s">
        <v>1079</v>
      </c>
      <c r="F196" t="s">
        <v>949</v>
      </c>
      <c r="G196">
        <v>255.87</v>
      </c>
      <c r="H196">
        <v>0</v>
      </c>
      <c r="I196" t="s">
        <v>939</v>
      </c>
      <c r="J196">
        <v>698683.56</v>
      </c>
      <c r="K196" t="s">
        <v>950</v>
      </c>
    </row>
    <row r="197" hidden="1" spans="1:11">
      <c r="A197">
        <v>6</v>
      </c>
      <c r="B197">
        <v>28</v>
      </c>
      <c r="C197" t="s">
        <v>1004</v>
      </c>
      <c r="D197" t="s">
        <v>966</v>
      </c>
      <c r="E197" t="s">
        <v>951</v>
      </c>
      <c r="F197" t="s">
        <v>949</v>
      </c>
      <c r="G197">
        <v>47.91</v>
      </c>
      <c r="H197">
        <v>0</v>
      </c>
      <c r="I197" t="s">
        <v>939</v>
      </c>
      <c r="J197">
        <v>698731.47</v>
      </c>
      <c r="K197" t="s">
        <v>950</v>
      </c>
    </row>
    <row r="198" hidden="1" spans="1:11">
      <c r="A198">
        <v>6</v>
      </c>
      <c r="B198">
        <v>28</v>
      </c>
      <c r="C198" t="s">
        <v>967</v>
      </c>
      <c r="D198" t="s">
        <v>966</v>
      </c>
      <c r="E198" t="s">
        <v>1079</v>
      </c>
      <c r="F198" t="s">
        <v>949</v>
      </c>
      <c r="G198">
        <v>96.43</v>
      </c>
      <c r="H198">
        <v>0</v>
      </c>
      <c r="I198" t="s">
        <v>939</v>
      </c>
      <c r="J198">
        <v>698827.9</v>
      </c>
      <c r="K198" t="s">
        <v>950</v>
      </c>
    </row>
    <row r="199" hidden="1" spans="1:11">
      <c r="A199">
        <v>6</v>
      </c>
      <c r="B199">
        <v>28</v>
      </c>
      <c r="C199" t="s">
        <v>1089</v>
      </c>
      <c r="D199" t="s">
        <v>966</v>
      </c>
      <c r="E199" t="s">
        <v>1079</v>
      </c>
      <c r="F199" t="s">
        <v>949</v>
      </c>
      <c r="G199">
        <v>55.06</v>
      </c>
      <c r="H199">
        <v>0</v>
      </c>
      <c r="I199" t="s">
        <v>939</v>
      </c>
      <c r="J199">
        <v>698882.96</v>
      </c>
      <c r="K199" t="s">
        <v>950</v>
      </c>
    </row>
    <row r="200" hidden="1" spans="1:11">
      <c r="A200">
        <v>6</v>
      </c>
      <c r="B200">
        <v>28</v>
      </c>
      <c r="C200" t="s">
        <v>967</v>
      </c>
      <c r="D200" t="s">
        <v>966</v>
      </c>
      <c r="E200" t="s">
        <v>951</v>
      </c>
      <c r="F200" t="s">
        <v>949</v>
      </c>
      <c r="G200">
        <v>86.23</v>
      </c>
      <c r="H200">
        <v>0</v>
      </c>
      <c r="I200" t="s">
        <v>939</v>
      </c>
      <c r="J200">
        <v>698969.19</v>
      </c>
      <c r="K200" t="s">
        <v>950</v>
      </c>
    </row>
    <row r="201" hidden="1" spans="1:11">
      <c r="A201">
        <v>6</v>
      </c>
      <c r="B201">
        <v>28</v>
      </c>
      <c r="C201" t="s">
        <v>1088</v>
      </c>
      <c r="D201" t="s">
        <v>966</v>
      </c>
      <c r="E201" t="s">
        <v>951</v>
      </c>
      <c r="F201" t="s">
        <v>949</v>
      </c>
      <c r="G201">
        <v>49.14</v>
      </c>
      <c r="H201">
        <v>0</v>
      </c>
      <c r="I201" t="s">
        <v>939</v>
      </c>
      <c r="J201">
        <v>699018.33</v>
      </c>
      <c r="K201" t="s">
        <v>950</v>
      </c>
    </row>
    <row r="202" hidden="1" spans="1:11">
      <c r="A202">
        <v>6</v>
      </c>
      <c r="B202">
        <v>28</v>
      </c>
      <c r="C202" t="s">
        <v>959</v>
      </c>
      <c r="D202" t="s">
        <v>966</v>
      </c>
      <c r="E202" t="s">
        <v>951</v>
      </c>
      <c r="F202" t="s">
        <v>949</v>
      </c>
      <c r="G202">
        <v>228.78</v>
      </c>
      <c r="H202">
        <v>0</v>
      </c>
      <c r="I202" t="s">
        <v>939</v>
      </c>
      <c r="J202">
        <v>699247.11</v>
      </c>
      <c r="K202" t="s">
        <v>950</v>
      </c>
    </row>
    <row r="203" hidden="1" spans="1:11">
      <c r="A203">
        <v>6</v>
      </c>
      <c r="B203">
        <v>28</v>
      </c>
      <c r="C203" t="s">
        <v>1089</v>
      </c>
      <c r="D203" t="s">
        <v>966</v>
      </c>
      <c r="E203" t="s">
        <v>951</v>
      </c>
      <c r="F203" t="s">
        <v>949</v>
      </c>
      <c r="G203">
        <v>49.23</v>
      </c>
      <c r="H203">
        <v>0</v>
      </c>
      <c r="I203" t="s">
        <v>939</v>
      </c>
      <c r="J203">
        <v>699296.34</v>
      </c>
      <c r="K203" t="s">
        <v>950</v>
      </c>
    </row>
    <row r="204" hidden="1" spans="1:11">
      <c r="A204">
        <v>6</v>
      </c>
      <c r="B204">
        <v>28</v>
      </c>
      <c r="C204" t="s">
        <v>1004</v>
      </c>
      <c r="D204" t="s">
        <v>966</v>
      </c>
      <c r="E204" t="s">
        <v>1079</v>
      </c>
      <c r="F204" t="s">
        <v>949</v>
      </c>
      <c r="G204">
        <v>227.06</v>
      </c>
      <c r="H204">
        <v>0</v>
      </c>
      <c r="I204" t="s">
        <v>939</v>
      </c>
      <c r="J204">
        <v>699523.4</v>
      </c>
      <c r="K204" t="s">
        <v>950</v>
      </c>
    </row>
    <row r="205" hidden="1" spans="1:11">
      <c r="A205">
        <v>6</v>
      </c>
      <c r="B205">
        <v>28</v>
      </c>
      <c r="C205" t="s">
        <v>970</v>
      </c>
      <c r="D205" t="s">
        <v>969</v>
      </c>
      <c r="E205" t="s">
        <v>1079</v>
      </c>
      <c r="F205" t="s">
        <v>949</v>
      </c>
      <c r="G205">
        <v>7055.9</v>
      </c>
      <c r="H205">
        <v>0</v>
      </c>
      <c r="I205" t="s">
        <v>939</v>
      </c>
      <c r="J205">
        <v>706579.3</v>
      </c>
      <c r="K205" t="s">
        <v>950</v>
      </c>
    </row>
    <row r="206" hidden="1" spans="1:11">
      <c r="A206">
        <v>6</v>
      </c>
      <c r="B206">
        <v>28</v>
      </c>
      <c r="C206" t="s">
        <v>1044</v>
      </c>
      <c r="D206" t="s">
        <v>969</v>
      </c>
      <c r="E206" t="s">
        <v>1079</v>
      </c>
      <c r="F206" t="s">
        <v>949</v>
      </c>
      <c r="G206">
        <v>39.65</v>
      </c>
      <c r="H206">
        <v>0</v>
      </c>
      <c r="I206" t="s">
        <v>939</v>
      </c>
      <c r="J206">
        <v>706618.95</v>
      </c>
      <c r="K206" t="s">
        <v>950</v>
      </c>
    </row>
    <row r="207" hidden="1" spans="1:11">
      <c r="A207">
        <v>6</v>
      </c>
      <c r="B207">
        <v>28</v>
      </c>
      <c r="C207" t="s">
        <v>952</v>
      </c>
      <c r="D207" t="s">
        <v>969</v>
      </c>
      <c r="E207" t="s">
        <v>1079</v>
      </c>
      <c r="F207" t="s">
        <v>949</v>
      </c>
      <c r="G207">
        <v>10.9</v>
      </c>
      <c r="H207">
        <v>0</v>
      </c>
      <c r="I207" t="s">
        <v>939</v>
      </c>
      <c r="J207">
        <v>706629.85</v>
      </c>
      <c r="K207" t="s">
        <v>950</v>
      </c>
    </row>
    <row r="208" hidden="1" spans="1:11">
      <c r="A208">
        <v>6</v>
      </c>
      <c r="B208">
        <v>28</v>
      </c>
      <c r="C208" t="s">
        <v>1000</v>
      </c>
      <c r="D208" t="s">
        <v>969</v>
      </c>
      <c r="E208" t="s">
        <v>1079</v>
      </c>
      <c r="F208" t="s">
        <v>1087</v>
      </c>
      <c r="G208">
        <v>397.4</v>
      </c>
      <c r="H208">
        <v>0</v>
      </c>
      <c r="I208" t="s">
        <v>939</v>
      </c>
      <c r="J208">
        <v>707027.25</v>
      </c>
      <c r="K208" t="s">
        <v>950</v>
      </c>
    </row>
    <row r="209" hidden="1" spans="1:11">
      <c r="A209">
        <v>6</v>
      </c>
      <c r="B209">
        <v>28</v>
      </c>
      <c r="C209" t="s">
        <v>970</v>
      </c>
      <c r="D209" t="s">
        <v>969</v>
      </c>
      <c r="E209" t="s">
        <v>1079</v>
      </c>
      <c r="F209" t="s">
        <v>949</v>
      </c>
      <c r="G209">
        <v>53.56</v>
      </c>
      <c r="H209">
        <v>0</v>
      </c>
      <c r="I209" t="s">
        <v>939</v>
      </c>
      <c r="J209">
        <v>707080.81</v>
      </c>
      <c r="K209" t="s">
        <v>950</v>
      </c>
    </row>
    <row r="210" hidden="1" spans="1:11">
      <c r="A210">
        <v>6</v>
      </c>
      <c r="B210">
        <v>28</v>
      </c>
      <c r="C210" t="s">
        <v>1044</v>
      </c>
      <c r="D210" t="s">
        <v>969</v>
      </c>
      <c r="E210" t="s">
        <v>1079</v>
      </c>
      <c r="F210" t="s">
        <v>949</v>
      </c>
      <c r="G210">
        <v>35.45</v>
      </c>
      <c r="H210">
        <v>0</v>
      </c>
      <c r="I210" t="s">
        <v>939</v>
      </c>
      <c r="J210">
        <v>707116.26</v>
      </c>
      <c r="K210" t="s">
        <v>950</v>
      </c>
    </row>
    <row r="211" hidden="1" spans="1:11">
      <c r="A211">
        <v>6</v>
      </c>
      <c r="B211">
        <v>28</v>
      </c>
      <c r="C211" t="s">
        <v>1000</v>
      </c>
      <c r="D211" t="s">
        <v>969</v>
      </c>
      <c r="E211" t="s">
        <v>951</v>
      </c>
      <c r="F211" t="s">
        <v>1087</v>
      </c>
      <c r="G211">
        <v>200.22</v>
      </c>
      <c r="H211">
        <v>0</v>
      </c>
      <c r="I211" t="s">
        <v>939</v>
      </c>
      <c r="J211">
        <v>707316.48</v>
      </c>
      <c r="K211" t="s">
        <v>950</v>
      </c>
    </row>
    <row r="212" hidden="1" spans="1:11">
      <c r="A212">
        <v>6</v>
      </c>
      <c r="B212">
        <v>28</v>
      </c>
      <c r="C212" t="s">
        <v>952</v>
      </c>
      <c r="D212" t="s">
        <v>969</v>
      </c>
      <c r="E212" t="s">
        <v>951</v>
      </c>
      <c r="F212" t="s">
        <v>949</v>
      </c>
      <c r="G212">
        <v>9.75</v>
      </c>
      <c r="H212">
        <v>0</v>
      </c>
      <c r="I212" t="s">
        <v>939</v>
      </c>
      <c r="J212">
        <v>707326.23</v>
      </c>
      <c r="K212" t="s">
        <v>950</v>
      </c>
    </row>
    <row r="213" hidden="1" spans="1:11">
      <c r="A213">
        <v>6</v>
      </c>
      <c r="B213">
        <v>28</v>
      </c>
      <c r="C213" t="s">
        <v>973</v>
      </c>
      <c r="D213" t="s">
        <v>974</v>
      </c>
      <c r="E213" t="s">
        <v>1079</v>
      </c>
      <c r="F213" t="s">
        <v>949</v>
      </c>
      <c r="G213">
        <v>7070.1</v>
      </c>
      <c r="H213">
        <v>0</v>
      </c>
      <c r="I213" t="s">
        <v>939</v>
      </c>
      <c r="J213">
        <v>714396.33</v>
      </c>
      <c r="K213" t="s">
        <v>950</v>
      </c>
    </row>
    <row r="214" hidden="1" spans="1:11">
      <c r="A214">
        <v>6</v>
      </c>
      <c r="B214">
        <v>28</v>
      </c>
      <c r="C214" t="s">
        <v>1030</v>
      </c>
      <c r="D214" t="s">
        <v>974</v>
      </c>
      <c r="E214" t="s">
        <v>1079</v>
      </c>
      <c r="F214" t="s">
        <v>949</v>
      </c>
      <c r="G214">
        <v>628.62</v>
      </c>
      <c r="H214">
        <v>0</v>
      </c>
      <c r="I214" t="s">
        <v>939</v>
      </c>
      <c r="J214">
        <v>715024.95</v>
      </c>
      <c r="K214" t="s">
        <v>950</v>
      </c>
    </row>
    <row r="215" hidden="1" spans="1:11">
      <c r="A215">
        <v>6</v>
      </c>
      <c r="B215">
        <v>28</v>
      </c>
      <c r="C215" t="s">
        <v>973</v>
      </c>
      <c r="D215" t="s">
        <v>974</v>
      </c>
      <c r="E215" t="s">
        <v>951</v>
      </c>
      <c r="F215" t="s">
        <v>949</v>
      </c>
      <c r="G215">
        <v>66.26</v>
      </c>
      <c r="H215">
        <v>0</v>
      </c>
      <c r="I215" t="s">
        <v>939</v>
      </c>
      <c r="J215">
        <v>715091.21</v>
      </c>
      <c r="K215" t="s">
        <v>950</v>
      </c>
    </row>
    <row r="216" hidden="1" spans="1:11">
      <c r="A216">
        <v>6</v>
      </c>
      <c r="B216">
        <v>28</v>
      </c>
      <c r="C216" t="s">
        <v>961</v>
      </c>
      <c r="D216" t="s">
        <v>974</v>
      </c>
      <c r="E216" t="s">
        <v>1082</v>
      </c>
      <c r="G216">
        <v>54.94</v>
      </c>
      <c r="H216">
        <v>0</v>
      </c>
      <c r="I216" t="s">
        <v>939</v>
      </c>
      <c r="J216">
        <v>715146.15</v>
      </c>
      <c r="K216" t="s">
        <v>1068</v>
      </c>
    </row>
    <row r="217" hidden="1" spans="1:11">
      <c r="A217">
        <v>6</v>
      </c>
      <c r="B217">
        <v>28</v>
      </c>
      <c r="C217" t="s">
        <v>1030</v>
      </c>
      <c r="D217" t="s">
        <v>974</v>
      </c>
      <c r="E217" t="s">
        <v>951</v>
      </c>
      <c r="F217" t="s">
        <v>949</v>
      </c>
      <c r="G217">
        <v>562.08</v>
      </c>
      <c r="H217">
        <v>0</v>
      </c>
      <c r="I217" t="s">
        <v>939</v>
      </c>
      <c r="J217">
        <v>715708.23</v>
      </c>
      <c r="K217" t="s">
        <v>950</v>
      </c>
    </row>
    <row r="218" hidden="1" spans="1:11">
      <c r="A218">
        <v>6</v>
      </c>
      <c r="B218">
        <v>28</v>
      </c>
      <c r="C218" t="s">
        <v>1090</v>
      </c>
      <c r="D218" t="s">
        <v>983</v>
      </c>
      <c r="E218" t="s">
        <v>1079</v>
      </c>
      <c r="F218" t="s">
        <v>949</v>
      </c>
      <c r="G218">
        <v>5.42</v>
      </c>
      <c r="H218">
        <v>0</v>
      </c>
      <c r="I218" t="s">
        <v>939</v>
      </c>
      <c r="J218">
        <v>715713.65</v>
      </c>
      <c r="K218" t="s">
        <v>950</v>
      </c>
    </row>
    <row r="219" hidden="1" spans="1:11">
      <c r="A219">
        <v>6</v>
      </c>
      <c r="B219">
        <v>28</v>
      </c>
      <c r="C219" t="s">
        <v>997</v>
      </c>
      <c r="D219" t="s">
        <v>983</v>
      </c>
      <c r="E219" t="s">
        <v>1079</v>
      </c>
      <c r="F219" t="s">
        <v>949</v>
      </c>
      <c r="G219">
        <v>211.29</v>
      </c>
      <c r="H219">
        <v>0</v>
      </c>
      <c r="I219" t="s">
        <v>939</v>
      </c>
      <c r="J219">
        <v>715924.94</v>
      </c>
      <c r="K219" t="s">
        <v>950</v>
      </c>
    </row>
    <row r="220" hidden="1" spans="1:11">
      <c r="A220">
        <v>6</v>
      </c>
      <c r="B220">
        <v>28</v>
      </c>
      <c r="C220" t="s">
        <v>958</v>
      </c>
      <c r="D220" t="s">
        <v>983</v>
      </c>
      <c r="E220" t="s">
        <v>1079</v>
      </c>
      <c r="F220" t="s">
        <v>949</v>
      </c>
      <c r="G220">
        <v>256.4</v>
      </c>
      <c r="H220">
        <v>0</v>
      </c>
      <c r="I220" t="s">
        <v>939</v>
      </c>
      <c r="J220">
        <v>716181.34</v>
      </c>
      <c r="K220" t="s">
        <v>950</v>
      </c>
    </row>
    <row r="221" hidden="1" spans="1:11">
      <c r="A221">
        <v>6</v>
      </c>
      <c r="B221">
        <v>28</v>
      </c>
      <c r="C221" t="s">
        <v>1012</v>
      </c>
      <c r="D221" t="s">
        <v>983</v>
      </c>
      <c r="E221" t="s">
        <v>1082</v>
      </c>
      <c r="G221">
        <v>574.4</v>
      </c>
      <c r="H221">
        <v>0</v>
      </c>
      <c r="I221" t="s">
        <v>939</v>
      </c>
      <c r="J221">
        <v>716755.74</v>
      </c>
      <c r="K221" t="s">
        <v>1068</v>
      </c>
    </row>
    <row r="222" hidden="1" spans="1:11">
      <c r="A222">
        <v>6</v>
      </c>
      <c r="B222">
        <v>28</v>
      </c>
      <c r="C222" t="s">
        <v>997</v>
      </c>
      <c r="D222" t="s">
        <v>983</v>
      </c>
      <c r="E222" t="s">
        <v>951</v>
      </c>
      <c r="F222" t="s">
        <v>949</v>
      </c>
      <c r="G222">
        <v>33.81</v>
      </c>
      <c r="H222">
        <v>0</v>
      </c>
      <c r="I222" t="s">
        <v>939</v>
      </c>
      <c r="J222">
        <v>716789.55</v>
      </c>
      <c r="K222" t="s">
        <v>950</v>
      </c>
    </row>
    <row r="223" hidden="1" spans="1:11">
      <c r="A223">
        <v>6</v>
      </c>
      <c r="B223">
        <v>28</v>
      </c>
      <c r="C223" t="s">
        <v>958</v>
      </c>
      <c r="D223" t="s">
        <v>983</v>
      </c>
      <c r="E223" t="s">
        <v>951</v>
      </c>
      <c r="F223" t="s">
        <v>949</v>
      </c>
      <c r="G223">
        <v>229.26</v>
      </c>
      <c r="H223">
        <v>0</v>
      </c>
      <c r="I223" t="s">
        <v>939</v>
      </c>
      <c r="J223">
        <v>717018.81</v>
      </c>
      <c r="K223" t="s">
        <v>950</v>
      </c>
    </row>
    <row r="224" hidden="1" spans="1:11">
      <c r="A224">
        <v>6</v>
      </c>
      <c r="B224">
        <v>28</v>
      </c>
      <c r="C224" t="s">
        <v>1090</v>
      </c>
      <c r="D224" t="s">
        <v>983</v>
      </c>
      <c r="E224" t="s">
        <v>951</v>
      </c>
      <c r="F224" t="s">
        <v>949</v>
      </c>
      <c r="G224">
        <v>4.85</v>
      </c>
      <c r="H224">
        <v>0</v>
      </c>
      <c r="I224" t="s">
        <v>939</v>
      </c>
      <c r="J224">
        <v>717023.66</v>
      </c>
      <c r="K224" t="s">
        <v>950</v>
      </c>
    </row>
    <row r="225" hidden="1" spans="1:11">
      <c r="A225">
        <v>6</v>
      </c>
      <c r="B225">
        <v>28</v>
      </c>
      <c r="C225" t="s">
        <v>978</v>
      </c>
      <c r="D225" t="s">
        <v>986</v>
      </c>
      <c r="E225" t="s">
        <v>1079</v>
      </c>
      <c r="F225" t="s">
        <v>949</v>
      </c>
      <c r="G225">
        <v>7239.94</v>
      </c>
      <c r="H225">
        <v>0</v>
      </c>
      <c r="I225" t="s">
        <v>939</v>
      </c>
      <c r="J225">
        <v>724263.6</v>
      </c>
      <c r="K225" t="s">
        <v>950</v>
      </c>
    </row>
    <row r="226" hidden="1" spans="1:11">
      <c r="A226">
        <v>6</v>
      </c>
      <c r="B226">
        <v>28</v>
      </c>
      <c r="C226" t="s">
        <v>963</v>
      </c>
      <c r="D226" t="s">
        <v>986</v>
      </c>
      <c r="E226" t="s">
        <v>1079</v>
      </c>
      <c r="F226" t="s">
        <v>1087</v>
      </c>
      <c r="G226">
        <v>104.86</v>
      </c>
      <c r="H226">
        <v>0</v>
      </c>
      <c r="I226" t="s">
        <v>939</v>
      </c>
      <c r="J226">
        <v>724368.46</v>
      </c>
      <c r="K226" t="s">
        <v>950</v>
      </c>
    </row>
    <row r="227" hidden="1" spans="1:11">
      <c r="A227">
        <v>6</v>
      </c>
      <c r="B227">
        <v>28</v>
      </c>
      <c r="C227" t="s">
        <v>1002</v>
      </c>
      <c r="D227" t="s">
        <v>986</v>
      </c>
      <c r="E227" t="s">
        <v>1079</v>
      </c>
      <c r="F227" t="s">
        <v>949</v>
      </c>
      <c r="G227">
        <v>7154.83</v>
      </c>
      <c r="H227">
        <v>0</v>
      </c>
      <c r="I227" t="s">
        <v>939</v>
      </c>
      <c r="J227">
        <v>731523.29</v>
      </c>
      <c r="K227" t="s">
        <v>950</v>
      </c>
    </row>
    <row r="228" hidden="1" spans="1:11">
      <c r="A228">
        <v>6</v>
      </c>
      <c r="B228">
        <v>28</v>
      </c>
      <c r="C228" t="s">
        <v>978</v>
      </c>
      <c r="D228" t="s">
        <v>986</v>
      </c>
      <c r="E228" t="s">
        <v>951</v>
      </c>
      <c r="F228" t="s">
        <v>949</v>
      </c>
      <c r="G228">
        <v>63</v>
      </c>
      <c r="H228">
        <v>0</v>
      </c>
      <c r="I228" t="s">
        <v>939</v>
      </c>
      <c r="J228">
        <v>731586.29</v>
      </c>
      <c r="K228" t="s">
        <v>950</v>
      </c>
    </row>
    <row r="229" hidden="1" spans="1:11">
      <c r="A229">
        <v>6</v>
      </c>
      <c r="B229">
        <v>28</v>
      </c>
      <c r="C229" t="s">
        <v>963</v>
      </c>
      <c r="D229" t="s">
        <v>986</v>
      </c>
      <c r="E229" t="s">
        <v>951</v>
      </c>
      <c r="F229" t="s">
        <v>1087</v>
      </c>
      <c r="G229">
        <v>93.76</v>
      </c>
      <c r="H229">
        <v>0</v>
      </c>
      <c r="I229" t="s">
        <v>939</v>
      </c>
      <c r="J229">
        <v>731680.05</v>
      </c>
      <c r="K229" t="s">
        <v>950</v>
      </c>
    </row>
    <row r="230" hidden="1" spans="1:11">
      <c r="A230">
        <v>6</v>
      </c>
      <c r="B230">
        <v>28</v>
      </c>
      <c r="C230" t="s">
        <v>1002</v>
      </c>
      <c r="D230" t="s">
        <v>986</v>
      </c>
      <c r="E230" t="s">
        <v>951</v>
      </c>
      <c r="F230" t="s">
        <v>949</v>
      </c>
      <c r="G230">
        <v>142.01</v>
      </c>
      <c r="H230">
        <v>0</v>
      </c>
      <c r="I230" t="s">
        <v>939</v>
      </c>
      <c r="J230">
        <v>731822.06</v>
      </c>
      <c r="K230" t="s">
        <v>950</v>
      </c>
    </row>
    <row r="231" hidden="1" spans="1:11">
      <c r="A231">
        <v>6</v>
      </c>
      <c r="B231">
        <v>28</v>
      </c>
      <c r="C231" t="s">
        <v>979</v>
      </c>
      <c r="D231" t="s">
        <v>989</v>
      </c>
      <c r="E231" t="s">
        <v>1079</v>
      </c>
      <c r="F231" t="s">
        <v>949</v>
      </c>
      <c r="G231">
        <v>236.96</v>
      </c>
      <c r="H231">
        <v>0</v>
      </c>
      <c r="I231" t="s">
        <v>939</v>
      </c>
      <c r="J231">
        <v>732059.02</v>
      </c>
      <c r="K231" t="s">
        <v>950</v>
      </c>
    </row>
    <row r="232" hidden="1" spans="1:11">
      <c r="A232">
        <v>6</v>
      </c>
      <c r="B232">
        <v>28</v>
      </c>
      <c r="C232" t="s">
        <v>979</v>
      </c>
      <c r="D232" t="s">
        <v>989</v>
      </c>
      <c r="E232" t="s">
        <v>951</v>
      </c>
      <c r="F232" t="s">
        <v>949</v>
      </c>
      <c r="G232">
        <v>211.87</v>
      </c>
      <c r="H232">
        <v>0</v>
      </c>
      <c r="I232" t="s">
        <v>939</v>
      </c>
      <c r="J232">
        <v>732270.89</v>
      </c>
      <c r="K232" t="s">
        <v>950</v>
      </c>
    </row>
    <row r="233" hidden="1" spans="1:11">
      <c r="A233">
        <v>6</v>
      </c>
      <c r="B233">
        <v>28</v>
      </c>
      <c r="C233" t="s">
        <v>1038</v>
      </c>
      <c r="D233" t="s">
        <v>995</v>
      </c>
      <c r="E233" t="s">
        <v>1079</v>
      </c>
      <c r="F233" t="s">
        <v>949</v>
      </c>
      <c r="G233">
        <v>90.26</v>
      </c>
      <c r="H233">
        <v>0</v>
      </c>
      <c r="I233" t="s">
        <v>939</v>
      </c>
      <c r="J233">
        <v>732361.15</v>
      </c>
      <c r="K233" t="s">
        <v>950</v>
      </c>
    </row>
    <row r="234" hidden="1" spans="1:11">
      <c r="A234">
        <v>6</v>
      </c>
      <c r="B234">
        <v>28</v>
      </c>
      <c r="C234" t="s">
        <v>1026</v>
      </c>
      <c r="D234" t="s">
        <v>995</v>
      </c>
      <c r="E234" t="s">
        <v>1079</v>
      </c>
      <c r="F234" t="s">
        <v>949</v>
      </c>
      <c r="G234">
        <v>844.21</v>
      </c>
      <c r="H234">
        <v>0</v>
      </c>
      <c r="I234" t="s">
        <v>939</v>
      </c>
      <c r="J234">
        <v>733205.36</v>
      </c>
      <c r="K234" t="s">
        <v>950</v>
      </c>
    </row>
    <row r="235" hidden="1" spans="1:11">
      <c r="A235">
        <v>6</v>
      </c>
      <c r="B235">
        <v>28</v>
      </c>
      <c r="C235" t="s">
        <v>1038</v>
      </c>
      <c r="D235" t="s">
        <v>995</v>
      </c>
      <c r="E235" t="s">
        <v>951</v>
      </c>
      <c r="F235" t="s">
        <v>949</v>
      </c>
      <c r="G235">
        <v>80.7</v>
      </c>
      <c r="H235">
        <v>0</v>
      </c>
      <c r="I235" t="s">
        <v>939</v>
      </c>
      <c r="J235">
        <v>733286.06</v>
      </c>
      <c r="K235" t="s">
        <v>950</v>
      </c>
    </row>
    <row r="236" hidden="1" spans="1:11">
      <c r="A236">
        <v>6</v>
      </c>
      <c r="B236">
        <v>28</v>
      </c>
      <c r="C236" t="s">
        <v>1003</v>
      </c>
      <c r="D236" t="s">
        <v>998</v>
      </c>
      <c r="E236" t="s">
        <v>1079</v>
      </c>
      <c r="F236" t="s">
        <v>949</v>
      </c>
      <c r="G236">
        <v>845.72</v>
      </c>
      <c r="H236">
        <v>0</v>
      </c>
      <c r="I236" t="s">
        <v>939</v>
      </c>
      <c r="J236">
        <v>734131.78</v>
      </c>
      <c r="K236" t="s">
        <v>950</v>
      </c>
    </row>
    <row r="237" hidden="1" spans="1:11">
      <c r="A237">
        <v>6</v>
      </c>
      <c r="B237">
        <v>28</v>
      </c>
      <c r="C237" t="s">
        <v>968</v>
      </c>
      <c r="D237" t="s">
        <v>998</v>
      </c>
      <c r="E237" t="s">
        <v>1079</v>
      </c>
      <c r="F237" t="s">
        <v>949</v>
      </c>
      <c r="G237">
        <v>595.05</v>
      </c>
      <c r="H237">
        <v>0</v>
      </c>
      <c r="I237" t="s">
        <v>939</v>
      </c>
      <c r="J237">
        <v>734726.83</v>
      </c>
      <c r="K237" t="s">
        <v>950</v>
      </c>
    </row>
    <row r="238" hidden="1" spans="1:11">
      <c r="A238">
        <v>6</v>
      </c>
      <c r="B238">
        <v>28</v>
      </c>
      <c r="C238" t="s">
        <v>1003</v>
      </c>
      <c r="D238" t="s">
        <v>998</v>
      </c>
      <c r="E238" t="s">
        <v>951</v>
      </c>
      <c r="F238" t="s">
        <v>949</v>
      </c>
      <c r="G238">
        <v>601.08</v>
      </c>
      <c r="H238">
        <v>0</v>
      </c>
      <c r="I238" t="s">
        <v>939</v>
      </c>
      <c r="J238">
        <v>735327.91</v>
      </c>
      <c r="K238" t="s">
        <v>950</v>
      </c>
    </row>
    <row r="239" hidden="1" spans="1:11">
      <c r="A239">
        <v>6</v>
      </c>
      <c r="B239">
        <v>28</v>
      </c>
      <c r="C239" t="s">
        <v>1033</v>
      </c>
      <c r="D239" t="s">
        <v>1005</v>
      </c>
      <c r="E239" t="s">
        <v>1079</v>
      </c>
      <c r="F239" t="s">
        <v>949</v>
      </c>
      <c r="G239">
        <v>25.14</v>
      </c>
      <c r="H239">
        <v>0</v>
      </c>
      <c r="I239" t="s">
        <v>939</v>
      </c>
      <c r="J239">
        <v>735353.05</v>
      </c>
      <c r="K239" t="s">
        <v>950</v>
      </c>
    </row>
    <row r="240" hidden="1" spans="1:11">
      <c r="A240">
        <v>6</v>
      </c>
      <c r="B240">
        <v>28</v>
      </c>
      <c r="C240" t="s">
        <v>1033</v>
      </c>
      <c r="D240" t="s">
        <v>1005</v>
      </c>
      <c r="E240" t="s">
        <v>1079</v>
      </c>
      <c r="F240" t="s">
        <v>949</v>
      </c>
      <c r="G240">
        <v>22.48</v>
      </c>
      <c r="H240">
        <v>0</v>
      </c>
      <c r="I240" t="s">
        <v>939</v>
      </c>
      <c r="J240">
        <v>735375.53</v>
      </c>
      <c r="K240" t="s">
        <v>950</v>
      </c>
    </row>
    <row r="241" hidden="1" spans="1:11">
      <c r="A241">
        <v>6</v>
      </c>
      <c r="B241">
        <v>28</v>
      </c>
      <c r="C241" t="s">
        <v>1091</v>
      </c>
      <c r="D241" t="s">
        <v>1009</v>
      </c>
      <c r="E241" t="s">
        <v>1079</v>
      </c>
      <c r="F241" t="s">
        <v>1084</v>
      </c>
      <c r="G241">
        <v>35.28</v>
      </c>
      <c r="H241">
        <v>0</v>
      </c>
      <c r="I241" t="s">
        <v>939</v>
      </c>
      <c r="J241">
        <v>735410.81</v>
      </c>
      <c r="K241" t="s">
        <v>950</v>
      </c>
    </row>
    <row r="242" hidden="1" spans="1:11">
      <c r="A242">
        <v>6</v>
      </c>
      <c r="B242">
        <v>28</v>
      </c>
      <c r="C242" t="s">
        <v>996</v>
      </c>
      <c r="D242" t="s">
        <v>1009</v>
      </c>
      <c r="E242" t="s">
        <v>1079</v>
      </c>
      <c r="F242" t="s">
        <v>949</v>
      </c>
      <c r="G242">
        <v>169.35</v>
      </c>
      <c r="H242">
        <v>0</v>
      </c>
      <c r="I242" t="s">
        <v>939</v>
      </c>
      <c r="J242">
        <v>735580.16</v>
      </c>
      <c r="K242" t="s">
        <v>950</v>
      </c>
    </row>
    <row r="243" hidden="1" spans="1:11">
      <c r="A243">
        <v>6</v>
      </c>
      <c r="B243">
        <v>28</v>
      </c>
      <c r="C243" t="s">
        <v>1028</v>
      </c>
      <c r="D243" t="s">
        <v>1009</v>
      </c>
      <c r="E243" t="s">
        <v>1079</v>
      </c>
      <c r="F243" t="s">
        <v>949</v>
      </c>
      <c r="G243">
        <v>7337.34</v>
      </c>
      <c r="H243">
        <v>0</v>
      </c>
      <c r="I243" t="s">
        <v>939</v>
      </c>
      <c r="J243">
        <v>742917.5</v>
      </c>
      <c r="K243" t="s">
        <v>950</v>
      </c>
    </row>
    <row r="244" hidden="1" spans="1:11">
      <c r="A244">
        <v>6</v>
      </c>
      <c r="B244">
        <v>28</v>
      </c>
      <c r="C244" t="s">
        <v>1028</v>
      </c>
      <c r="D244" t="s">
        <v>1009</v>
      </c>
      <c r="E244" t="s">
        <v>951</v>
      </c>
      <c r="F244" t="s">
        <v>949</v>
      </c>
      <c r="G244">
        <v>150.09</v>
      </c>
      <c r="H244">
        <v>0</v>
      </c>
      <c r="I244" t="s">
        <v>939</v>
      </c>
      <c r="J244">
        <v>743067.59</v>
      </c>
      <c r="K244" t="s">
        <v>950</v>
      </c>
    </row>
    <row r="245" hidden="1" spans="1:11">
      <c r="A245">
        <v>6</v>
      </c>
      <c r="B245">
        <v>28</v>
      </c>
      <c r="C245" t="s">
        <v>1091</v>
      </c>
      <c r="D245" t="s">
        <v>1009</v>
      </c>
      <c r="E245" t="s">
        <v>951</v>
      </c>
      <c r="F245" t="s">
        <v>1084</v>
      </c>
      <c r="G245">
        <v>31.54</v>
      </c>
      <c r="H245">
        <v>0</v>
      </c>
      <c r="I245" t="s">
        <v>939</v>
      </c>
      <c r="J245">
        <v>743099.13</v>
      </c>
      <c r="K245" t="s">
        <v>950</v>
      </c>
    </row>
    <row r="246" hidden="1" spans="1:11">
      <c r="A246">
        <v>6</v>
      </c>
      <c r="B246">
        <v>28</v>
      </c>
      <c r="C246" t="s">
        <v>1007</v>
      </c>
      <c r="D246" t="s">
        <v>1011</v>
      </c>
      <c r="E246" t="s">
        <v>1079</v>
      </c>
      <c r="F246" t="s">
        <v>949</v>
      </c>
      <c r="G246">
        <v>143.77</v>
      </c>
      <c r="H246">
        <v>0</v>
      </c>
      <c r="I246" t="s">
        <v>939</v>
      </c>
      <c r="J246">
        <v>743242.9</v>
      </c>
      <c r="K246" t="s">
        <v>950</v>
      </c>
    </row>
    <row r="247" hidden="1" spans="1:11">
      <c r="A247">
        <v>6</v>
      </c>
      <c r="B247">
        <v>28</v>
      </c>
      <c r="C247" t="s">
        <v>988</v>
      </c>
      <c r="D247" t="s">
        <v>1011</v>
      </c>
      <c r="E247" t="s">
        <v>1079</v>
      </c>
      <c r="F247" t="s">
        <v>949</v>
      </c>
      <c r="G247">
        <v>734.02</v>
      </c>
      <c r="H247">
        <v>0</v>
      </c>
      <c r="I247" t="s">
        <v>939</v>
      </c>
      <c r="J247">
        <v>743976.92</v>
      </c>
      <c r="K247" t="s">
        <v>950</v>
      </c>
    </row>
    <row r="248" hidden="1" spans="1:11">
      <c r="A248">
        <v>6</v>
      </c>
      <c r="B248">
        <v>28</v>
      </c>
      <c r="C248" t="s">
        <v>1048</v>
      </c>
      <c r="D248" t="s">
        <v>1011</v>
      </c>
      <c r="E248" t="s">
        <v>1079</v>
      </c>
      <c r="F248" t="s">
        <v>1087</v>
      </c>
      <c r="G248">
        <v>5254.44</v>
      </c>
      <c r="H248">
        <v>0</v>
      </c>
      <c r="I248" t="s">
        <v>939</v>
      </c>
      <c r="J248">
        <v>749231.36</v>
      </c>
      <c r="K248" t="s">
        <v>950</v>
      </c>
    </row>
    <row r="249" hidden="1" spans="1:11">
      <c r="A249">
        <v>6</v>
      </c>
      <c r="B249">
        <v>28</v>
      </c>
      <c r="C249" t="s">
        <v>988</v>
      </c>
      <c r="D249" t="s">
        <v>1011</v>
      </c>
      <c r="E249" t="s">
        <v>951</v>
      </c>
      <c r="F249" t="s">
        <v>949</v>
      </c>
      <c r="G249">
        <v>501.2</v>
      </c>
      <c r="H249">
        <v>0</v>
      </c>
      <c r="I249" t="s">
        <v>939</v>
      </c>
      <c r="J249">
        <v>749732.56</v>
      </c>
      <c r="K249" t="s">
        <v>950</v>
      </c>
    </row>
    <row r="250" hidden="1" spans="1:11">
      <c r="A250">
        <v>6</v>
      </c>
      <c r="B250">
        <v>28</v>
      </c>
      <c r="C250" t="s">
        <v>1048</v>
      </c>
      <c r="D250" t="s">
        <v>1011</v>
      </c>
      <c r="E250" t="s">
        <v>951</v>
      </c>
      <c r="F250" t="s">
        <v>1087</v>
      </c>
      <c r="G250">
        <v>674.58</v>
      </c>
      <c r="H250">
        <v>0</v>
      </c>
      <c r="I250" t="s">
        <v>939</v>
      </c>
      <c r="J250">
        <v>750407.14</v>
      </c>
      <c r="K250" t="s">
        <v>950</v>
      </c>
    </row>
    <row r="251" hidden="1" spans="1:11">
      <c r="A251">
        <v>6</v>
      </c>
      <c r="B251">
        <v>28</v>
      </c>
      <c r="C251" t="s">
        <v>1010</v>
      </c>
      <c r="D251" t="s">
        <v>1016</v>
      </c>
      <c r="E251" t="s">
        <v>1079</v>
      </c>
      <c r="F251" t="s">
        <v>1087</v>
      </c>
      <c r="G251">
        <v>398.95</v>
      </c>
      <c r="H251">
        <v>0</v>
      </c>
      <c r="I251" t="s">
        <v>939</v>
      </c>
      <c r="J251">
        <v>750806.09</v>
      </c>
      <c r="K251" t="s">
        <v>950</v>
      </c>
    </row>
    <row r="252" hidden="1" spans="1:11">
      <c r="A252">
        <v>6</v>
      </c>
      <c r="B252">
        <v>28</v>
      </c>
      <c r="C252" t="s">
        <v>1035</v>
      </c>
      <c r="D252" t="s">
        <v>1016</v>
      </c>
      <c r="E252" t="s">
        <v>1079</v>
      </c>
      <c r="F252" t="s">
        <v>949</v>
      </c>
      <c r="G252">
        <v>1067.49</v>
      </c>
      <c r="H252">
        <v>0</v>
      </c>
      <c r="I252" t="s">
        <v>939</v>
      </c>
      <c r="J252">
        <v>751873.58</v>
      </c>
      <c r="K252" t="s">
        <v>950</v>
      </c>
    </row>
    <row r="253" hidden="1" spans="1:11">
      <c r="A253">
        <v>6</v>
      </c>
      <c r="B253">
        <v>28</v>
      </c>
      <c r="C253" t="s">
        <v>1017</v>
      </c>
      <c r="D253" t="s">
        <v>1092</v>
      </c>
      <c r="E253" t="s">
        <v>1079</v>
      </c>
      <c r="F253" t="s">
        <v>949</v>
      </c>
      <c r="G253">
        <v>160.66</v>
      </c>
      <c r="H253">
        <v>0</v>
      </c>
      <c r="I253" t="s">
        <v>939</v>
      </c>
      <c r="J253">
        <v>752034.24</v>
      </c>
      <c r="K253" t="s">
        <v>950</v>
      </c>
    </row>
    <row r="254" hidden="1" spans="1:11">
      <c r="A254">
        <v>6</v>
      </c>
      <c r="B254">
        <v>28</v>
      </c>
      <c r="C254" t="s">
        <v>1017</v>
      </c>
      <c r="D254" t="s">
        <v>1092</v>
      </c>
      <c r="E254" t="s">
        <v>951</v>
      </c>
      <c r="F254" t="s">
        <v>949</v>
      </c>
      <c r="G254">
        <v>143.65</v>
      </c>
      <c r="H254">
        <v>0</v>
      </c>
      <c r="I254" t="s">
        <v>939</v>
      </c>
      <c r="J254">
        <v>752177.89</v>
      </c>
      <c r="K254" t="s">
        <v>950</v>
      </c>
    </row>
    <row r="255" hidden="1" spans="1:11">
      <c r="A255">
        <v>6</v>
      </c>
      <c r="B255">
        <v>28</v>
      </c>
      <c r="C255" t="s">
        <v>968</v>
      </c>
      <c r="D255" t="s">
        <v>1092</v>
      </c>
      <c r="E255" t="s">
        <v>1082</v>
      </c>
      <c r="G255">
        <v>532.06</v>
      </c>
      <c r="H255">
        <v>0</v>
      </c>
      <c r="I255" t="s">
        <v>939</v>
      </c>
      <c r="J255">
        <v>752709.95</v>
      </c>
      <c r="K255" t="s">
        <v>1068</v>
      </c>
    </row>
    <row r="256" hidden="1" spans="1:11">
      <c r="A256">
        <v>6</v>
      </c>
      <c r="B256">
        <v>28</v>
      </c>
      <c r="C256" t="s">
        <v>1037</v>
      </c>
      <c r="D256" t="s">
        <v>1092</v>
      </c>
      <c r="E256" t="s">
        <v>1079</v>
      </c>
      <c r="F256" t="s">
        <v>1087</v>
      </c>
      <c r="G256">
        <v>845.74</v>
      </c>
      <c r="H256">
        <v>0</v>
      </c>
      <c r="I256" t="s">
        <v>939</v>
      </c>
      <c r="J256">
        <v>753555.69</v>
      </c>
      <c r="K256" t="s">
        <v>950</v>
      </c>
    </row>
    <row r="257" hidden="1" spans="1:11">
      <c r="A257">
        <v>6</v>
      </c>
      <c r="B257">
        <v>28</v>
      </c>
      <c r="C257" t="s">
        <v>1037</v>
      </c>
      <c r="D257" t="s">
        <v>1092</v>
      </c>
      <c r="E257" t="s">
        <v>951</v>
      </c>
      <c r="F257" t="s">
        <v>1087</v>
      </c>
      <c r="G257">
        <v>601.1</v>
      </c>
      <c r="H257">
        <v>0</v>
      </c>
      <c r="I257" t="s">
        <v>939</v>
      </c>
      <c r="J257">
        <v>754156.79</v>
      </c>
      <c r="K257" t="s">
        <v>950</v>
      </c>
    </row>
    <row r="258" hidden="1" spans="1:11">
      <c r="A258">
        <v>6</v>
      </c>
      <c r="B258">
        <v>28</v>
      </c>
      <c r="C258" t="s">
        <v>987</v>
      </c>
      <c r="D258" t="s">
        <v>1019</v>
      </c>
      <c r="E258" t="s">
        <v>1079</v>
      </c>
      <c r="F258" t="s">
        <v>1087</v>
      </c>
      <c r="G258">
        <v>298.97</v>
      </c>
      <c r="H258">
        <v>0</v>
      </c>
      <c r="I258" t="s">
        <v>939</v>
      </c>
      <c r="J258">
        <v>754455.76</v>
      </c>
      <c r="K258" t="s">
        <v>950</v>
      </c>
    </row>
    <row r="259" hidden="1" spans="1:11">
      <c r="A259">
        <v>6</v>
      </c>
      <c r="B259">
        <v>28</v>
      </c>
      <c r="C259" t="s">
        <v>1026</v>
      </c>
      <c r="D259" t="s">
        <v>1019</v>
      </c>
      <c r="E259" t="s">
        <v>1082</v>
      </c>
      <c r="G259">
        <v>754.84</v>
      </c>
      <c r="H259">
        <v>0</v>
      </c>
      <c r="I259" t="s">
        <v>939</v>
      </c>
      <c r="J259">
        <v>755210.6</v>
      </c>
      <c r="K259" t="s">
        <v>1068</v>
      </c>
    </row>
    <row r="260" hidden="1" spans="1:11">
      <c r="A260">
        <v>6</v>
      </c>
      <c r="B260">
        <v>28</v>
      </c>
      <c r="C260" t="s">
        <v>1020</v>
      </c>
      <c r="D260" t="s">
        <v>1021</v>
      </c>
      <c r="E260" t="s">
        <v>1079</v>
      </c>
      <c r="F260" t="s">
        <v>949</v>
      </c>
      <c r="G260">
        <v>516.66</v>
      </c>
      <c r="H260">
        <v>0</v>
      </c>
      <c r="I260" t="s">
        <v>939</v>
      </c>
      <c r="J260">
        <v>755727.26</v>
      </c>
      <c r="K260" t="s">
        <v>950</v>
      </c>
    </row>
    <row r="261" hidden="1" spans="1:11">
      <c r="A261">
        <v>6</v>
      </c>
      <c r="B261">
        <v>28</v>
      </c>
      <c r="C261" t="s">
        <v>965</v>
      </c>
      <c r="D261" t="s">
        <v>1021</v>
      </c>
      <c r="E261" t="s">
        <v>1079</v>
      </c>
      <c r="F261" t="s">
        <v>949</v>
      </c>
      <c r="G261">
        <v>64.29</v>
      </c>
      <c r="H261">
        <v>0</v>
      </c>
      <c r="I261" t="s">
        <v>939</v>
      </c>
      <c r="J261">
        <v>755791.55</v>
      </c>
      <c r="K261" t="s">
        <v>950</v>
      </c>
    </row>
    <row r="262" hidden="1" spans="1:11">
      <c r="A262">
        <v>6</v>
      </c>
      <c r="B262">
        <v>28</v>
      </c>
      <c r="C262" t="s">
        <v>1046</v>
      </c>
      <c r="D262" t="s">
        <v>1021</v>
      </c>
      <c r="E262" t="s">
        <v>1079</v>
      </c>
      <c r="F262" t="s">
        <v>1087</v>
      </c>
      <c r="G262">
        <v>6045.22</v>
      </c>
      <c r="H262">
        <v>0</v>
      </c>
      <c r="I262" t="s">
        <v>939</v>
      </c>
      <c r="J262">
        <v>761836.77</v>
      </c>
      <c r="K262" t="s">
        <v>950</v>
      </c>
    </row>
    <row r="263" hidden="1" spans="1:11">
      <c r="A263">
        <v>6</v>
      </c>
      <c r="B263">
        <v>28</v>
      </c>
      <c r="C263" t="s">
        <v>1020</v>
      </c>
      <c r="D263" t="s">
        <v>1021</v>
      </c>
      <c r="E263" t="s">
        <v>951</v>
      </c>
      <c r="F263" t="s">
        <v>949</v>
      </c>
      <c r="G263">
        <v>306.85</v>
      </c>
      <c r="H263">
        <v>0</v>
      </c>
      <c r="I263" t="s">
        <v>939</v>
      </c>
      <c r="J263">
        <v>762143.62</v>
      </c>
      <c r="K263" t="s">
        <v>950</v>
      </c>
    </row>
    <row r="264" hidden="1" spans="1:11">
      <c r="A264">
        <v>6</v>
      </c>
      <c r="B264">
        <v>28</v>
      </c>
      <c r="C264" t="s">
        <v>1046</v>
      </c>
      <c r="D264" t="s">
        <v>1021</v>
      </c>
      <c r="E264" t="s">
        <v>951</v>
      </c>
      <c r="F264" t="s">
        <v>1087</v>
      </c>
      <c r="G264">
        <v>1226.54</v>
      </c>
      <c r="H264">
        <v>0</v>
      </c>
      <c r="I264" t="s">
        <v>939</v>
      </c>
      <c r="J264">
        <v>763370.16</v>
      </c>
      <c r="K264" t="s">
        <v>950</v>
      </c>
    </row>
    <row r="265" hidden="1" spans="1:11">
      <c r="A265">
        <v>6</v>
      </c>
      <c r="B265">
        <v>28</v>
      </c>
      <c r="C265" t="s">
        <v>965</v>
      </c>
      <c r="D265" t="s">
        <v>1021</v>
      </c>
      <c r="E265" t="s">
        <v>951</v>
      </c>
      <c r="F265" t="s">
        <v>949</v>
      </c>
      <c r="G265">
        <v>57.49</v>
      </c>
      <c r="H265">
        <v>0</v>
      </c>
      <c r="I265" t="s">
        <v>939</v>
      </c>
      <c r="J265">
        <v>763427.65</v>
      </c>
      <c r="K265" t="s">
        <v>950</v>
      </c>
    </row>
    <row r="266" hidden="1" spans="1:11">
      <c r="A266">
        <v>6</v>
      </c>
      <c r="B266">
        <v>28</v>
      </c>
      <c r="C266" t="s">
        <v>972</v>
      </c>
      <c r="D266" t="s">
        <v>1024</v>
      </c>
      <c r="E266" t="s">
        <v>1079</v>
      </c>
      <c r="F266" t="s">
        <v>949</v>
      </c>
      <c r="G266">
        <v>338.57</v>
      </c>
      <c r="H266">
        <v>0</v>
      </c>
      <c r="I266" t="s">
        <v>939</v>
      </c>
      <c r="J266">
        <v>763766.22</v>
      </c>
      <c r="K266" t="s">
        <v>950</v>
      </c>
    </row>
    <row r="267" hidden="1" spans="1:11">
      <c r="A267">
        <v>6</v>
      </c>
      <c r="B267">
        <v>28</v>
      </c>
      <c r="C267" t="s">
        <v>1008</v>
      </c>
      <c r="D267" t="s">
        <v>1027</v>
      </c>
      <c r="E267" t="s">
        <v>1079</v>
      </c>
      <c r="F267" t="s">
        <v>949</v>
      </c>
      <c r="G267">
        <v>25.45</v>
      </c>
      <c r="H267">
        <v>0</v>
      </c>
      <c r="I267" t="s">
        <v>939</v>
      </c>
      <c r="J267">
        <v>763791.67</v>
      </c>
      <c r="K267" t="s">
        <v>950</v>
      </c>
    </row>
    <row r="268" hidden="1" spans="1:11">
      <c r="A268">
        <v>6</v>
      </c>
      <c r="B268">
        <v>28</v>
      </c>
      <c r="C268" t="s">
        <v>1008</v>
      </c>
      <c r="D268" t="s">
        <v>1027</v>
      </c>
      <c r="E268" t="s">
        <v>951</v>
      </c>
      <c r="F268" t="s">
        <v>949</v>
      </c>
      <c r="G268">
        <v>22.76</v>
      </c>
      <c r="H268">
        <v>0</v>
      </c>
      <c r="I268" t="s">
        <v>939</v>
      </c>
      <c r="J268">
        <v>763814.43</v>
      </c>
      <c r="K268" t="s">
        <v>950</v>
      </c>
    </row>
    <row r="269" hidden="1" spans="1:11">
      <c r="A269">
        <v>6</v>
      </c>
      <c r="B269">
        <v>28</v>
      </c>
      <c r="C269" t="s">
        <v>996</v>
      </c>
      <c r="D269" t="s">
        <v>1027</v>
      </c>
      <c r="E269" t="s">
        <v>1082</v>
      </c>
      <c r="G269">
        <v>151.43</v>
      </c>
      <c r="H269">
        <v>0</v>
      </c>
      <c r="I269" t="s">
        <v>939</v>
      </c>
      <c r="J269">
        <v>763965.86</v>
      </c>
      <c r="K269" t="s">
        <v>1068</v>
      </c>
    </row>
    <row r="270" hidden="1" spans="1:11">
      <c r="A270">
        <v>6</v>
      </c>
      <c r="B270">
        <v>28</v>
      </c>
      <c r="C270" t="s">
        <v>1007</v>
      </c>
      <c r="D270" t="s">
        <v>1027</v>
      </c>
      <c r="E270" t="s">
        <v>1082</v>
      </c>
      <c r="G270">
        <v>128.55</v>
      </c>
      <c r="H270">
        <v>0</v>
      </c>
      <c r="I270" t="s">
        <v>939</v>
      </c>
      <c r="J270">
        <v>764094.41</v>
      </c>
      <c r="K270" t="s">
        <v>1068</v>
      </c>
    </row>
    <row r="271" hidden="1" spans="1:11">
      <c r="A271">
        <v>6</v>
      </c>
      <c r="B271">
        <v>28</v>
      </c>
      <c r="C271" t="s">
        <v>1035</v>
      </c>
      <c r="D271" t="s">
        <v>1027</v>
      </c>
      <c r="E271" t="s">
        <v>1082</v>
      </c>
      <c r="G271">
        <v>799.37</v>
      </c>
      <c r="H271">
        <v>0</v>
      </c>
      <c r="I271" t="s">
        <v>939</v>
      </c>
      <c r="J271">
        <v>764893.78</v>
      </c>
      <c r="K271" t="s">
        <v>1068</v>
      </c>
    </row>
    <row r="272" hidden="1" spans="1:11">
      <c r="A272">
        <v>6</v>
      </c>
      <c r="B272">
        <v>28</v>
      </c>
      <c r="C272" t="s">
        <v>1040</v>
      </c>
      <c r="D272" t="s">
        <v>1093</v>
      </c>
      <c r="E272" t="s">
        <v>1079</v>
      </c>
      <c r="F272" t="s">
        <v>1087</v>
      </c>
      <c r="G272">
        <v>8377.21</v>
      </c>
      <c r="H272">
        <v>0</v>
      </c>
      <c r="I272" t="s">
        <v>939</v>
      </c>
      <c r="J272">
        <v>773270.99</v>
      </c>
      <c r="K272" t="s">
        <v>950</v>
      </c>
    </row>
    <row r="273" hidden="1" spans="1:11">
      <c r="A273">
        <v>6</v>
      </c>
      <c r="B273">
        <v>28</v>
      </c>
      <c r="C273" t="s">
        <v>1014</v>
      </c>
      <c r="D273" t="s">
        <v>1093</v>
      </c>
      <c r="E273" t="s">
        <v>1079</v>
      </c>
      <c r="F273" t="s">
        <v>1087</v>
      </c>
      <c r="G273">
        <v>7179.07</v>
      </c>
      <c r="H273">
        <v>0</v>
      </c>
      <c r="I273" t="s">
        <v>939</v>
      </c>
      <c r="J273">
        <v>780450.06</v>
      </c>
      <c r="K273" t="s">
        <v>950</v>
      </c>
    </row>
    <row r="274" hidden="1" spans="1:11">
      <c r="A274">
        <v>6</v>
      </c>
      <c r="B274">
        <v>28</v>
      </c>
      <c r="C274" t="s">
        <v>1013</v>
      </c>
      <c r="D274" t="s">
        <v>1093</v>
      </c>
      <c r="E274" t="s">
        <v>1079</v>
      </c>
      <c r="F274" t="s">
        <v>949</v>
      </c>
      <c r="G274">
        <v>658.72</v>
      </c>
      <c r="H274">
        <v>0</v>
      </c>
      <c r="I274" t="s">
        <v>939</v>
      </c>
      <c r="J274">
        <v>781108.78</v>
      </c>
      <c r="K274" t="s">
        <v>950</v>
      </c>
    </row>
    <row r="275" hidden="1" spans="1:11">
      <c r="A275">
        <v>6</v>
      </c>
      <c r="B275">
        <v>28</v>
      </c>
      <c r="C275" t="s">
        <v>1010</v>
      </c>
      <c r="D275" t="s">
        <v>1093</v>
      </c>
      <c r="E275" t="s">
        <v>1082</v>
      </c>
      <c r="G275">
        <v>356.72</v>
      </c>
      <c r="H275">
        <v>0</v>
      </c>
      <c r="I275" t="s">
        <v>939</v>
      </c>
      <c r="J275">
        <v>781465.5</v>
      </c>
      <c r="K275" t="s">
        <v>1068</v>
      </c>
    </row>
    <row r="276" hidden="1" spans="1:11">
      <c r="A276">
        <v>6</v>
      </c>
      <c r="B276">
        <v>28</v>
      </c>
      <c r="C276" t="s">
        <v>1014</v>
      </c>
      <c r="D276" t="s">
        <v>1093</v>
      </c>
      <c r="E276" t="s">
        <v>951</v>
      </c>
      <c r="F276" t="s">
        <v>1087</v>
      </c>
      <c r="G276">
        <v>163.69</v>
      </c>
      <c r="H276">
        <v>0</v>
      </c>
      <c r="I276" t="s">
        <v>939</v>
      </c>
      <c r="J276">
        <v>781629.19</v>
      </c>
      <c r="K276" t="s">
        <v>950</v>
      </c>
    </row>
    <row r="277" hidden="1" spans="1:11">
      <c r="A277">
        <v>6</v>
      </c>
      <c r="B277">
        <v>28</v>
      </c>
      <c r="C277" t="s">
        <v>1040</v>
      </c>
      <c r="D277" t="s">
        <v>1093</v>
      </c>
      <c r="E277" t="s">
        <v>951</v>
      </c>
      <c r="F277" t="s">
        <v>1087</v>
      </c>
      <c r="G277">
        <v>1079.88</v>
      </c>
      <c r="H277">
        <v>0</v>
      </c>
      <c r="I277" t="s">
        <v>939</v>
      </c>
      <c r="J277">
        <v>782709.07</v>
      </c>
      <c r="K277" t="s">
        <v>950</v>
      </c>
    </row>
    <row r="278" hidden="1" spans="1:11">
      <c r="A278">
        <v>6</v>
      </c>
      <c r="B278">
        <v>28</v>
      </c>
      <c r="C278" t="s">
        <v>1062</v>
      </c>
      <c r="D278" t="s">
        <v>1029</v>
      </c>
      <c r="E278" t="s">
        <v>1079</v>
      </c>
      <c r="F278" t="s">
        <v>1087</v>
      </c>
      <c r="G278">
        <v>7496.49</v>
      </c>
      <c r="H278">
        <v>0</v>
      </c>
      <c r="I278" t="s">
        <v>939</v>
      </c>
      <c r="J278">
        <v>790205.56</v>
      </c>
      <c r="K278" t="s">
        <v>950</v>
      </c>
    </row>
    <row r="279" hidden="1" spans="1:11">
      <c r="A279">
        <v>6</v>
      </c>
      <c r="B279">
        <v>28</v>
      </c>
      <c r="C279" t="s">
        <v>987</v>
      </c>
      <c r="D279" t="s">
        <v>1029</v>
      </c>
      <c r="E279" t="s">
        <v>1082</v>
      </c>
      <c r="G279">
        <v>267.33</v>
      </c>
      <c r="H279">
        <v>0</v>
      </c>
      <c r="I279" t="s">
        <v>939</v>
      </c>
      <c r="J279">
        <v>790472.89</v>
      </c>
      <c r="K279" t="s">
        <v>1068</v>
      </c>
    </row>
    <row r="280" hidden="1" spans="1:11">
      <c r="A280">
        <v>6</v>
      </c>
      <c r="B280">
        <v>28</v>
      </c>
      <c r="C280" t="s">
        <v>1062</v>
      </c>
      <c r="D280" t="s">
        <v>1029</v>
      </c>
      <c r="E280" t="s">
        <v>951</v>
      </c>
      <c r="F280" t="s">
        <v>1087</v>
      </c>
      <c r="G280">
        <v>447.51</v>
      </c>
      <c r="H280">
        <v>0</v>
      </c>
      <c r="I280" t="s">
        <v>939</v>
      </c>
      <c r="J280">
        <v>790920.4</v>
      </c>
      <c r="K280" t="s">
        <v>950</v>
      </c>
    </row>
    <row r="281" hidden="1" spans="1:11">
      <c r="A281">
        <v>6</v>
      </c>
      <c r="B281">
        <v>28</v>
      </c>
      <c r="C281" t="s">
        <v>999</v>
      </c>
      <c r="D281" t="s">
        <v>1032</v>
      </c>
      <c r="E281" t="s">
        <v>1079</v>
      </c>
      <c r="F281" t="s">
        <v>949</v>
      </c>
      <c r="G281">
        <v>136.37</v>
      </c>
      <c r="H281">
        <v>0</v>
      </c>
      <c r="I281" t="s">
        <v>939</v>
      </c>
      <c r="J281">
        <v>791056.77</v>
      </c>
      <c r="K281" t="s">
        <v>950</v>
      </c>
    </row>
    <row r="282" hidden="1" spans="1:11">
      <c r="A282">
        <v>6</v>
      </c>
      <c r="B282">
        <v>28</v>
      </c>
      <c r="C282" t="s">
        <v>1056</v>
      </c>
      <c r="D282" t="s">
        <v>1032</v>
      </c>
      <c r="E282" t="s">
        <v>1079</v>
      </c>
      <c r="F282" t="s">
        <v>949</v>
      </c>
      <c r="G282">
        <v>5863.34</v>
      </c>
      <c r="H282">
        <v>0</v>
      </c>
      <c r="I282" t="s">
        <v>939</v>
      </c>
      <c r="J282">
        <v>796920.11</v>
      </c>
      <c r="K282" t="s">
        <v>950</v>
      </c>
    </row>
    <row r="283" hidden="1" spans="1:11">
      <c r="A283">
        <v>6</v>
      </c>
      <c r="B283">
        <v>28</v>
      </c>
      <c r="C283" t="s">
        <v>999</v>
      </c>
      <c r="D283" t="s">
        <v>1032</v>
      </c>
      <c r="E283" t="s">
        <v>951</v>
      </c>
      <c r="F283" t="s">
        <v>949</v>
      </c>
      <c r="G283">
        <v>121.93</v>
      </c>
      <c r="H283">
        <v>0</v>
      </c>
      <c r="I283" t="s">
        <v>939</v>
      </c>
      <c r="J283">
        <v>797042.04</v>
      </c>
      <c r="K283" t="s">
        <v>950</v>
      </c>
    </row>
    <row r="284" hidden="1" spans="1:11">
      <c r="A284">
        <v>6</v>
      </c>
      <c r="B284">
        <v>28</v>
      </c>
      <c r="C284" t="s">
        <v>1056</v>
      </c>
      <c r="D284" t="s">
        <v>1032</v>
      </c>
      <c r="E284" t="s">
        <v>1079</v>
      </c>
      <c r="F284" t="s">
        <v>949</v>
      </c>
      <c r="G284">
        <v>1063.91</v>
      </c>
      <c r="H284">
        <v>0</v>
      </c>
      <c r="I284" t="s">
        <v>939</v>
      </c>
      <c r="J284">
        <v>798105.95</v>
      </c>
      <c r="K284" t="s">
        <v>950</v>
      </c>
    </row>
    <row r="285" hidden="1" spans="1:11">
      <c r="A285">
        <v>6</v>
      </c>
      <c r="B285">
        <v>28</v>
      </c>
      <c r="C285" t="s">
        <v>977</v>
      </c>
      <c r="D285" t="s">
        <v>1094</v>
      </c>
      <c r="E285" t="s">
        <v>1079</v>
      </c>
      <c r="F285" t="s">
        <v>949</v>
      </c>
      <c r="G285">
        <v>7528.42</v>
      </c>
      <c r="H285">
        <v>0</v>
      </c>
      <c r="I285" t="s">
        <v>939</v>
      </c>
      <c r="J285">
        <v>805634.37</v>
      </c>
      <c r="K285" t="s">
        <v>950</v>
      </c>
    </row>
    <row r="286" hidden="1" spans="1:11">
      <c r="A286">
        <v>6</v>
      </c>
      <c r="B286">
        <v>28</v>
      </c>
      <c r="C286" t="s">
        <v>1042</v>
      </c>
      <c r="D286" t="s">
        <v>1094</v>
      </c>
      <c r="E286" t="s">
        <v>1079</v>
      </c>
      <c r="F286" t="s">
        <v>949</v>
      </c>
      <c r="G286">
        <v>6526.64</v>
      </c>
      <c r="H286">
        <v>0</v>
      </c>
      <c r="I286" t="s">
        <v>939</v>
      </c>
      <c r="J286">
        <v>812161.01</v>
      </c>
      <c r="K286" t="s">
        <v>950</v>
      </c>
    </row>
    <row r="287" hidden="1" spans="1:11">
      <c r="A287">
        <v>6</v>
      </c>
      <c r="B287">
        <v>28</v>
      </c>
      <c r="C287" t="s">
        <v>972</v>
      </c>
      <c r="D287" t="s">
        <v>1094</v>
      </c>
      <c r="E287" t="s">
        <v>1082</v>
      </c>
      <c r="G287">
        <v>302.73</v>
      </c>
      <c r="H287">
        <v>0</v>
      </c>
      <c r="I287" t="s">
        <v>939</v>
      </c>
      <c r="J287">
        <v>812463.74</v>
      </c>
      <c r="K287" t="s">
        <v>1068</v>
      </c>
    </row>
    <row r="288" hidden="1" spans="1:11">
      <c r="A288">
        <v>6</v>
      </c>
      <c r="B288">
        <v>28</v>
      </c>
      <c r="C288" t="s">
        <v>1042</v>
      </c>
      <c r="D288" t="s">
        <v>1094</v>
      </c>
      <c r="E288" t="s">
        <v>951</v>
      </c>
      <c r="F288" t="s">
        <v>949</v>
      </c>
      <c r="G288">
        <v>1656.99</v>
      </c>
      <c r="H288">
        <v>0</v>
      </c>
      <c r="I288" t="s">
        <v>939</v>
      </c>
      <c r="J288">
        <v>814120.73</v>
      </c>
      <c r="K288" t="s">
        <v>950</v>
      </c>
    </row>
    <row r="289" hidden="1" spans="1:11">
      <c r="A289">
        <v>6</v>
      </c>
      <c r="B289">
        <v>28</v>
      </c>
      <c r="C289" t="s">
        <v>977</v>
      </c>
      <c r="D289" t="s">
        <v>1094</v>
      </c>
      <c r="E289" t="s">
        <v>951</v>
      </c>
      <c r="F289" t="s">
        <v>949</v>
      </c>
      <c r="G289">
        <v>320.95</v>
      </c>
      <c r="H289">
        <v>0</v>
      </c>
      <c r="I289" t="s">
        <v>939</v>
      </c>
      <c r="J289">
        <v>814441.68</v>
      </c>
      <c r="K289" t="s">
        <v>950</v>
      </c>
    </row>
    <row r="290" hidden="1" spans="1:11">
      <c r="A290">
        <v>6</v>
      </c>
      <c r="B290">
        <v>28</v>
      </c>
      <c r="C290" t="s">
        <v>1031</v>
      </c>
      <c r="D290" t="s">
        <v>1034</v>
      </c>
      <c r="E290" t="s">
        <v>1079</v>
      </c>
      <c r="F290" t="s">
        <v>1087</v>
      </c>
      <c r="G290">
        <v>607.67</v>
      </c>
      <c r="H290">
        <v>0</v>
      </c>
      <c r="I290" t="s">
        <v>939</v>
      </c>
      <c r="J290">
        <v>815049.35</v>
      </c>
      <c r="K290" t="s">
        <v>950</v>
      </c>
    </row>
    <row r="291" hidden="1" spans="1:11">
      <c r="A291">
        <v>6</v>
      </c>
      <c r="B291">
        <v>28</v>
      </c>
      <c r="C291" t="s">
        <v>992</v>
      </c>
      <c r="D291" t="s">
        <v>1034</v>
      </c>
      <c r="E291" t="s">
        <v>1079</v>
      </c>
      <c r="F291" t="s">
        <v>949</v>
      </c>
      <c r="G291">
        <v>44.67</v>
      </c>
      <c r="H291">
        <v>0</v>
      </c>
      <c r="I291" t="s">
        <v>939</v>
      </c>
      <c r="J291">
        <v>815094.02</v>
      </c>
      <c r="K291" t="s">
        <v>950</v>
      </c>
    </row>
    <row r="292" hidden="1" spans="1:11">
      <c r="A292">
        <v>6</v>
      </c>
      <c r="B292">
        <v>28</v>
      </c>
      <c r="C292" t="s">
        <v>1013</v>
      </c>
      <c r="D292" t="s">
        <v>1034</v>
      </c>
      <c r="E292" t="s">
        <v>1082</v>
      </c>
      <c r="G292">
        <v>588.99</v>
      </c>
      <c r="H292">
        <v>0</v>
      </c>
      <c r="I292" t="s">
        <v>939</v>
      </c>
      <c r="J292">
        <v>815683.01</v>
      </c>
      <c r="K292" t="s">
        <v>1068</v>
      </c>
    </row>
    <row r="293" hidden="1" spans="1:11">
      <c r="A293">
        <v>6</v>
      </c>
      <c r="B293">
        <v>28</v>
      </c>
      <c r="C293" t="s">
        <v>992</v>
      </c>
      <c r="D293" t="s">
        <v>1034</v>
      </c>
      <c r="E293" t="s">
        <v>951</v>
      </c>
      <c r="F293" t="s">
        <v>949</v>
      </c>
      <c r="G293">
        <v>39.95</v>
      </c>
      <c r="H293">
        <v>0</v>
      </c>
      <c r="I293" t="s">
        <v>939</v>
      </c>
      <c r="J293">
        <v>815722.96</v>
      </c>
      <c r="K293" t="s">
        <v>950</v>
      </c>
    </row>
    <row r="294" hidden="1" spans="1:11">
      <c r="A294">
        <v>6</v>
      </c>
      <c r="B294">
        <v>28</v>
      </c>
      <c r="C294" t="s">
        <v>1025</v>
      </c>
      <c r="D294" t="s">
        <v>1036</v>
      </c>
      <c r="E294" t="s">
        <v>1079</v>
      </c>
      <c r="F294" t="s">
        <v>949</v>
      </c>
      <c r="G294">
        <v>1063.57</v>
      </c>
      <c r="H294">
        <v>0</v>
      </c>
      <c r="I294" t="s">
        <v>939</v>
      </c>
      <c r="J294">
        <v>816786.53</v>
      </c>
      <c r="K294" t="s">
        <v>950</v>
      </c>
    </row>
    <row r="295" hidden="1" spans="1:11">
      <c r="A295">
        <v>6</v>
      </c>
      <c r="B295">
        <v>28</v>
      </c>
      <c r="C295" t="s">
        <v>1025</v>
      </c>
      <c r="D295" t="s">
        <v>1036</v>
      </c>
      <c r="E295" t="s">
        <v>951</v>
      </c>
      <c r="F295" t="s">
        <v>949</v>
      </c>
      <c r="G295">
        <v>795.87</v>
      </c>
      <c r="H295">
        <v>0</v>
      </c>
      <c r="I295" t="s">
        <v>939</v>
      </c>
      <c r="J295">
        <v>817582.4</v>
      </c>
      <c r="K295" t="s">
        <v>950</v>
      </c>
    </row>
    <row r="296" hidden="1" spans="1:11">
      <c r="A296">
        <v>6</v>
      </c>
      <c r="B296">
        <v>28</v>
      </c>
      <c r="C296" t="s">
        <v>1022</v>
      </c>
      <c r="D296" t="s">
        <v>1039</v>
      </c>
      <c r="E296" t="s">
        <v>1079</v>
      </c>
      <c r="F296" t="s">
        <v>949</v>
      </c>
      <c r="G296">
        <v>242.06</v>
      </c>
      <c r="H296">
        <v>0</v>
      </c>
      <c r="I296" t="s">
        <v>939</v>
      </c>
      <c r="J296">
        <v>817824.46</v>
      </c>
      <c r="K296" t="s">
        <v>950</v>
      </c>
    </row>
    <row r="297" hidden="1" spans="1:11">
      <c r="A297">
        <v>6</v>
      </c>
      <c r="B297">
        <v>28</v>
      </c>
      <c r="C297" t="s">
        <v>1022</v>
      </c>
      <c r="D297" t="s">
        <v>1039</v>
      </c>
      <c r="E297" t="s">
        <v>951</v>
      </c>
      <c r="F297" t="s">
        <v>949</v>
      </c>
      <c r="G297">
        <v>216.44</v>
      </c>
      <c r="H297">
        <v>0</v>
      </c>
      <c r="I297" t="s">
        <v>939</v>
      </c>
      <c r="J297">
        <v>818040.9</v>
      </c>
      <c r="K297" t="s">
        <v>950</v>
      </c>
    </row>
    <row r="298" hidden="1" spans="1:11">
      <c r="A298">
        <v>6</v>
      </c>
      <c r="B298">
        <v>28</v>
      </c>
      <c r="C298" t="s">
        <v>1018</v>
      </c>
      <c r="D298" t="s">
        <v>1041</v>
      </c>
      <c r="E298" t="s">
        <v>1079</v>
      </c>
      <c r="F298" t="s">
        <v>1087</v>
      </c>
      <c r="G298">
        <v>963.76</v>
      </c>
      <c r="H298">
        <v>0</v>
      </c>
      <c r="I298" t="s">
        <v>939</v>
      </c>
      <c r="J298">
        <v>819004.66</v>
      </c>
      <c r="K298" t="s">
        <v>950</v>
      </c>
    </row>
    <row r="299" hidden="1" spans="1:11">
      <c r="A299">
        <v>6</v>
      </c>
      <c r="B299">
        <v>28</v>
      </c>
      <c r="C299" t="s">
        <v>985</v>
      </c>
      <c r="D299" t="s">
        <v>1041</v>
      </c>
      <c r="E299" t="s">
        <v>1079</v>
      </c>
      <c r="F299" t="s">
        <v>949</v>
      </c>
      <c r="G299">
        <v>11.5</v>
      </c>
      <c r="H299">
        <v>0</v>
      </c>
      <c r="I299" t="s">
        <v>939</v>
      </c>
      <c r="J299">
        <v>819016.16</v>
      </c>
      <c r="K299" t="s">
        <v>950</v>
      </c>
    </row>
    <row r="300" hidden="1" spans="1:11">
      <c r="A300">
        <v>6</v>
      </c>
      <c r="B300">
        <v>28</v>
      </c>
      <c r="C300" t="s">
        <v>985</v>
      </c>
      <c r="D300" t="s">
        <v>1041</v>
      </c>
      <c r="E300" t="s">
        <v>951</v>
      </c>
      <c r="F300" t="s">
        <v>949</v>
      </c>
      <c r="G300">
        <v>10.28</v>
      </c>
      <c r="H300">
        <v>0</v>
      </c>
      <c r="I300" t="s">
        <v>939</v>
      </c>
      <c r="J300">
        <v>819026.44</v>
      </c>
      <c r="K300" t="s">
        <v>950</v>
      </c>
    </row>
    <row r="301" hidden="1" spans="1:11">
      <c r="A301">
        <v>6</v>
      </c>
      <c r="B301">
        <v>28</v>
      </c>
      <c r="C301" t="s">
        <v>981</v>
      </c>
      <c r="D301" t="s">
        <v>1043</v>
      </c>
      <c r="E301" t="s">
        <v>1079</v>
      </c>
      <c r="F301" t="s">
        <v>949</v>
      </c>
      <c r="G301">
        <v>67.08</v>
      </c>
      <c r="H301">
        <v>0</v>
      </c>
      <c r="I301" t="s">
        <v>939</v>
      </c>
      <c r="J301">
        <v>819093.52</v>
      </c>
      <c r="K301" t="s">
        <v>950</v>
      </c>
    </row>
    <row r="302" hidden="1" spans="1:11">
      <c r="A302">
        <v>6</v>
      </c>
      <c r="B302">
        <v>28</v>
      </c>
      <c r="C302" t="s">
        <v>1050</v>
      </c>
      <c r="D302" t="s">
        <v>1043</v>
      </c>
      <c r="E302" t="s">
        <v>1079</v>
      </c>
      <c r="F302" t="s">
        <v>1087</v>
      </c>
      <c r="G302">
        <v>7084.78</v>
      </c>
      <c r="H302">
        <v>0</v>
      </c>
      <c r="I302" t="s">
        <v>939</v>
      </c>
      <c r="J302">
        <v>826178.3</v>
      </c>
      <c r="K302" t="s">
        <v>950</v>
      </c>
    </row>
    <row r="303" hidden="1" spans="1:11">
      <c r="A303">
        <v>6</v>
      </c>
      <c r="B303">
        <v>28</v>
      </c>
      <c r="C303" t="s">
        <v>1023</v>
      </c>
      <c r="D303" t="s">
        <v>1043</v>
      </c>
      <c r="E303" t="s">
        <v>1079</v>
      </c>
      <c r="F303" t="s">
        <v>949</v>
      </c>
      <c r="G303">
        <v>7270.06</v>
      </c>
      <c r="H303">
        <v>0</v>
      </c>
      <c r="I303" t="s">
        <v>939</v>
      </c>
      <c r="J303">
        <v>833448.36</v>
      </c>
      <c r="K303" t="s">
        <v>950</v>
      </c>
    </row>
    <row r="304" hidden="1" spans="1:11">
      <c r="A304">
        <v>6</v>
      </c>
      <c r="B304">
        <v>28</v>
      </c>
      <c r="C304" t="s">
        <v>1054</v>
      </c>
      <c r="D304" t="s">
        <v>1043</v>
      </c>
      <c r="E304" t="s">
        <v>1079</v>
      </c>
      <c r="F304" t="s">
        <v>1087</v>
      </c>
      <c r="G304">
        <v>6698.1</v>
      </c>
      <c r="H304">
        <v>0</v>
      </c>
      <c r="I304" t="s">
        <v>939</v>
      </c>
      <c r="J304">
        <v>840146.46</v>
      </c>
      <c r="K304" t="s">
        <v>950</v>
      </c>
    </row>
    <row r="305" hidden="1" spans="1:11">
      <c r="A305">
        <v>6</v>
      </c>
      <c r="B305">
        <v>28</v>
      </c>
      <c r="C305" t="s">
        <v>981</v>
      </c>
      <c r="D305" t="s">
        <v>1043</v>
      </c>
      <c r="E305" t="s">
        <v>951</v>
      </c>
      <c r="F305" t="s">
        <v>949</v>
      </c>
      <c r="G305">
        <v>59.98</v>
      </c>
      <c r="H305">
        <v>0</v>
      </c>
      <c r="I305" t="s">
        <v>939</v>
      </c>
      <c r="J305">
        <v>840206.44</v>
      </c>
      <c r="K305" t="s">
        <v>950</v>
      </c>
    </row>
    <row r="306" hidden="1" spans="1:11">
      <c r="A306">
        <v>6</v>
      </c>
      <c r="B306">
        <v>28</v>
      </c>
      <c r="C306" t="s">
        <v>1050</v>
      </c>
      <c r="D306" t="s">
        <v>1043</v>
      </c>
      <c r="E306" t="s">
        <v>951</v>
      </c>
      <c r="F306" t="s">
        <v>1087</v>
      </c>
      <c r="G306">
        <v>2156.05</v>
      </c>
      <c r="H306">
        <v>0</v>
      </c>
      <c r="I306" t="s">
        <v>939</v>
      </c>
      <c r="J306">
        <v>842362.49</v>
      </c>
      <c r="K306" t="s">
        <v>950</v>
      </c>
    </row>
    <row r="307" hidden="1" spans="1:11">
      <c r="A307">
        <v>6</v>
      </c>
      <c r="B307">
        <v>28</v>
      </c>
      <c r="C307" t="s">
        <v>1031</v>
      </c>
      <c r="D307" t="s">
        <v>1043</v>
      </c>
      <c r="E307" t="s">
        <v>1082</v>
      </c>
      <c r="G307">
        <v>388.22</v>
      </c>
      <c r="H307">
        <v>0</v>
      </c>
      <c r="I307" t="s">
        <v>939</v>
      </c>
      <c r="J307">
        <v>842750.71</v>
      </c>
      <c r="K307" t="s">
        <v>1068</v>
      </c>
    </row>
    <row r="308" hidden="1" spans="1:11">
      <c r="A308">
        <v>6</v>
      </c>
      <c r="B308">
        <v>28</v>
      </c>
      <c r="C308" t="s">
        <v>1052</v>
      </c>
      <c r="D308" t="s">
        <v>1047</v>
      </c>
      <c r="E308" t="s">
        <v>1079</v>
      </c>
      <c r="F308" t="s">
        <v>949</v>
      </c>
      <c r="G308">
        <v>5715.92</v>
      </c>
      <c r="H308">
        <v>0</v>
      </c>
      <c r="I308" t="s">
        <v>939</v>
      </c>
      <c r="J308">
        <v>848466.63</v>
      </c>
      <c r="K308" t="s">
        <v>950</v>
      </c>
    </row>
    <row r="309" hidden="1" spans="1:11">
      <c r="A309">
        <v>6</v>
      </c>
      <c r="B309">
        <v>28</v>
      </c>
      <c r="C309" t="s">
        <v>1052</v>
      </c>
      <c r="D309" t="s">
        <v>1047</v>
      </c>
      <c r="E309" t="s">
        <v>951</v>
      </c>
      <c r="F309" t="s">
        <v>949</v>
      </c>
      <c r="G309">
        <v>932.1</v>
      </c>
      <c r="H309">
        <v>0</v>
      </c>
      <c r="I309" t="s">
        <v>939</v>
      </c>
      <c r="J309">
        <v>849398.73</v>
      </c>
      <c r="K309" t="s">
        <v>950</v>
      </c>
    </row>
    <row r="310" hidden="1" spans="1:11">
      <c r="A310">
        <v>6</v>
      </c>
      <c r="B310">
        <v>28</v>
      </c>
      <c r="C310" t="s">
        <v>1018</v>
      </c>
      <c r="D310" t="s">
        <v>1049</v>
      </c>
      <c r="E310" t="s">
        <v>1082</v>
      </c>
      <c r="G310">
        <v>706.63</v>
      </c>
      <c r="H310">
        <v>0</v>
      </c>
      <c r="I310" t="s">
        <v>939</v>
      </c>
      <c r="J310">
        <v>850105.36</v>
      </c>
      <c r="K310" t="s">
        <v>1068</v>
      </c>
    </row>
    <row r="311" hidden="1" spans="1:11">
      <c r="A311">
        <v>6</v>
      </c>
      <c r="B311">
        <v>28</v>
      </c>
      <c r="C311" t="s">
        <v>1054</v>
      </c>
      <c r="D311" t="s">
        <v>1095</v>
      </c>
      <c r="E311" t="s">
        <v>1082</v>
      </c>
      <c r="G311">
        <v>1965.42</v>
      </c>
      <c r="H311">
        <v>0</v>
      </c>
      <c r="I311" t="s">
        <v>939</v>
      </c>
      <c r="J311">
        <v>852070.78</v>
      </c>
      <c r="K311" t="s">
        <v>1068</v>
      </c>
    </row>
    <row r="312" hidden="1" spans="1:11">
      <c r="A312">
        <v>6</v>
      </c>
      <c r="B312">
        <v>28</v>
      </c>
      <c r="C312" t="s">
        <v>1023</v>
      </c>
      <c r="D312" t="s">
        <v>1051</v>
      </c>
      <c r="E312" t="s">
        <v>1082</v>
      </c>
      <c r="G312">
        <v>2321.72</v>
      </c>
      <c r="H312">
        <v>0</v>
      </c>
      <c r="I312" t="s">
        <v>939</v>
      </c>
      <c r="J312">
        <v>854392.5</v>
      </c>
      <c r="K312" t="s">
        <v>1068</v>
      </c>
    </row>
    <row r="313" hidden="1" spans="1:11">
      <c r="A313">
        <v>6</v>
      </c>
      <c r="B313">
        <v>28</v>
      </c>
      <c r="C313" t="s">
        <v>1058</v>
      </c>
      <c r="D313" t="s">
        <v>1096</v>
      </c>
      <c r="E313" t="s">
        <v>1079</v>
      </c>
      <c r="F313" t="s">
        <v>949</v>
      </c>
      <c r="G313">
        <v>2364.42</v>
      </c>
      <c r="H313">
        <v>0</v>
      </c>
      <c r="I313" t="s">
        <v>939</v>
      </c>
      <c r="J313">
        <v>856756.92</v>
      </c>
      <c r="K313" t="s">
        <v>950</v>
      </c>
    </row>
    <row r="314" hidden="1" spans="1:11">
      <c r="A314">
        <v>6</v>
      </c>
      <c r="B314">
        <v>28</v>
      </c>
      <c r="C314" t="s">
        <v>1058</v>
      </c>
      <c r="D314" t="s">
        <v>1096</v>
      </c>
      <c r="E314" t="s">
        <v>951</v>
      </c>
      <c r="F314" t="s">
        <v>949</v>
      </c>
      <c r="G314">
        <v>1959.02</v>
      </c>
      <c r="H314">
        <v>0</v>
      </c>
      <c r="I314" t="s">
        <v>939</v>
      </c>
      <c r="J314">
        <v>858715.94</v>
      </c>
      <c r="K314" t="s">
        <v>950</v>
      </c>
    </row>
    <row r="315" hidden="1" spans="1:11">
      <c r="A315">
        <v>6</v>
      </c>
      <c r="B315">
        <v>28</v>
      </c>
      <c r="C315" t="s">
        <v>1060</v>
      </c>
      <c r="D315" t="s">
        <v>1097</v>
      </c>
      <c r="E315" t="s">
        <v>1079</v>
      </c>
      <c r="F315" t="s">
        <v>1087</v>
      </c>
      <c r="G315">
        <v>13691.73</v>
      </c>
      <c r="H315">
        <v>0</v>
      </c>
      <c r="I315" t="s">
        <v>939</v>
      </c>
      <c r="J315">
        <v>872407.67</v>
      </c>
      <c r="K315" t="s">
        <v>950</v>
      </c>
    </row>
    <row r="316" hidden="1" spans="1:11">
      <c r="A316">
        <v>6</v>
      </c>
      <c r="B316">
        <v>28</v>
      </c>
      <c r="C316" t="s">
        <v>1060</v>
      </c>
      <c r="D316" t="s">
        <v>1097</v>
      </c>
      <c r="E316" t="s">
        <v>951</v>
      </c>
      <c r="F316" t="s">
        <v>1087</v>
      </c>
      <c r="G316">
        <v>1808.14</v>
      </c>
      <c r="H316">
        <v>0</v>
      </c>
      <c r="I316" t="s">
        <v>939</v>
      </c>
      <c r="J316">
        <v>874215.81</v>
      </c>
      <c r="K316" t="s">
        <v>950</v>
      </c>
    </row>
    <row r="317" hidden="1" spans="1:11">
      <c r="A317">
        <v>6</v>
      </c>
      <c r="B317">
        <v>29</v>
      </c>
      <c r="C317" t="s">
        <v>946</v>
      </c>
      <c r="D317" t="s">
        <v>1081</v>
      </c>
      <c r="E317" t="s">
        <v>1098</v>
      </c>
      <c r="G317">
        <v>-982.63</v>
      </c>
      <c r="H317">
        <v>0</v>
      </c>
      <c r="I317" t="s">
        <v>939</v>
      </c>
      <c r="J317">
        <v>873233.18</v>
      </c>
      <c r="K317" t="s">
        <v>1068</v>
      </c>
    </row>
    <row r="318" hidden="1" spans="1:11">
      <c r="A318">
        <v>6</v>
      </c>
      <c r="B318">
        <v>29</v>
      </c>
      <c r="C318" t="s">
        <v>975</v>
      </c>
      <c r="D318" t="s">
        <v>942</v>
      </c>
      <c r="E318" t="s">
        <v>1098</v>
      </c>
      <c r="G318">
        <v>-8.6</v>
      </c>
      <c r="H318">
        <v>0</v>
      </c>
      <c r="I318" t="s">
        <v>939</v>
      </c>
      <c r="J318">
        <v>873224.58</v>
      </c>
      <c r="K318" t="s">
        <v>1068</v>
      </c>
    </row>
    <row r="319" hidden="1" spans="1:11">
      <c r="A319">
        <v>6</v>
      </c>
      <c r="B319">
        <v>29</v>
      </c>
      <c r="C319" t="s">
        <v>991</v>
      </c>
      <c r="D319" t="s">
        <v>955</v>
      </c>
      <c r="E319" t="s">
        <v>1098</v>
      </c>
      <c r="G319">
        <v>-977.73</v>
      </c>
      <c r="H319">
        <v>0</v>
      </c>
      <c r="I319" t="s">
        <v>939</v>
      </c>
      <c r="J319">
        <v>872246.85</v>
      </c>
      <c r="K319" t="s">
        <v>1068</v>
      </c>
    </row>
    <row r="320" hidden="1" spans="1:11">
      <c r="A320">
        <v>6</v>
      </c>
      <c r="B320">
        <v>29</v>
      </c>
      <c r="C320" t="s">
        <v>962</v>
      </c>
      <c r="D320" t="s">
        <v>1086</v>
      </c>
      <c r="E320" t="s">
        <v>1098</v>
      </c>
      <c r="G320">
        <v>-443.71</v>
      </c>
      <c r="H320">
        <v>0</v>
      </c>
      <c r="I320" t="s">
        <v>939</v>
      </c>
      <c r="J320">
        <v>871803.14</v>
      </c>
      <c r="K320" t="s">
        <v>1068</v>
      </c>
    </row>
    <row r="321" hidden="1" spans="1:11">
      <c r="A321">
        <v>6</v>
      </c>
      <c r="B321">
        <v>29</v>
      </c>
      <c r="C321" t="s">
        <v>1006</v>
      </c>
      <c r="D321" t="s">
        <v>964</v>
      </c>
      <c r="E321" t="s">
        <v>1098</v>
      </c>
      <c r="G321">
        <v>-108.1</v>
      </c>
      <c r="H321">
        <v>0</v>
      </c>
      <c r="I321" t="s">
        <v>939</v>
      </c>
      <c r="J321">
        <v>871695.04</v>
      </c>
      <c r="K321" t="s">
        <v>1068</v>
      </c>
    </row>
    <row r="322" hidden="1" spans="1:11">
      <c r="A322">
        <v>6</v>
      </c>
      <c r="B322">
        <v>29</v>
      </c>
      <c r="C322" t="s">
        <v>971</v>
      </c>
      <c r="D322" t="s">
        <v>966</v>
      </c>
      <c r="E322" t="s">
        <v>1098</v>
      </c>
      <c r="G322">
        <v>-227.13</v>
      </c>
      <c r="H322">
        <v>0</v>
      </c>
      <c r="I322" t="s">
        <v>939</v>
      </c>
      <c r="J322">
        <v>871467.91</v>
      </c>
      <c r="K322" t="s">
        <v>1068</v>
      </c>
    </row>
    <row r="323" hidden="1" spans="1:11">
      <c r="A323">
        <v>6</v>
      </c>
      <c r="B323">
        <v>29</v>
      </c>
      <c r="C323" t="s">
        <v>1015</v>
      </c>
      <c r="D323" t="s">
        <v>966</v>
      </c>
      <c r="E323" t="s">
        <v>1098</v>
      </c>
      <c r="G323">
        <v>-1505</v>
      </c>
      <c r="H323">
        <v>0</v>
      </c>
      <c r="I323" t="s">
        <v>939</v>
      </c>
      <c r="J323">
        <v>869962.91</v>
      </c>
      <c r="K323" t="s">
        <v>1068</v>
      </c>
    </row>
    <row r="324" hidden="1" spans="1:11">
      <c r="A324">
        <v>6</v>
      </c>
      <c r="B324">
        <v>29</v>
      </c>
      <c r="C324" t="s">
        <v>967</v>
      </c>
      <c r="D324" t="s">
        <v>969</v>
      </c>
      <c r="E324" t="s">
        <v>1098</v>
      </c>
      <c r="G324">
        <v>-981.66</v>
      </c>
      <c r="H324">
        <v>0</v>
      </c>
      <c r="I324" t="s">
        <v>939</v>
      </c>
      <c r="J324">
        <v>868981.25</v>
      </c>
      <c r="K324" t="s">
        <v>1068</v>
      </c>
    </row>
    <row r="325" hidden="1" spans="1:11">
      <c r="A325">
        <v>6</v>
      </c>
      <c r="B325">
        <v>29</v>
      </c>
      <c r="C325" t="s">
        <v>954</v>
      </c>
      <c r="D325" t="s">
        <v>969</v>
      </c>
      <c r="E325" t="s">
        <v>1098</v>
      </c>
      <c r="G325">
        <v>-831.16</v>
      </c>
      <c r="H325">
        <v>0</v>
      </c>
      <c r="I325" t="s">
        <v>939</v>
      </c>
      <c r="J325">
        <v>868150.09</v>
      </c>
      <c r="K325" t="s">
        <v>1068</v>
      </c>
    </row>
    <row r="326" hidden="1" spans="1:11">
      <c r="A326">
        <v>6</v>
      </c>
      <c r="B326">
        <v>29</v>
      </c>
      <c r="C326" t="s">
        <v>956</v>
      </c>
      <c r="D326" t="s">
        <v>974</v>
      </c>
      <c r="E326" t="s">
        <v>1098</v>
      </c>
      <c r="G326">
        <v>-378.74</v>
      </c>
      <c r="H326">
        <v>0</v>
      </c>
      <c r="I326" t="s">
        <v>939</v>
      </c>
      <c r="J326">
        <v>867771.35</v>
      </c>
      <c r="K326" t="s">
        <v>1068</v>
      </c>
    </row>
    <row r="327" hidden="1" spans="1:11">
      <c r="A327">
        <v>6</v>
      </c>
      <c r="B327">
        <v>29</v>
      </c>
      <c r="C327" t="s">
        <v>961</v>
      </c>
      <c r="D327" t="s">
        <v>976</v>
      </c>
      <c r="E327" t="s">
        <v>1098</v>
      </c>
      <c r="G327">
        <v>-621.47</v>
      </c>
      <c r="H327">
        <v>0</v>
      </c>
      <c r="I327" t="s">
        <v>939</v>
      </c>
      <c r="J327">
        <v>867149.88</v>
      </c>
      <c r="K327" t="s">
        <v>1068</v>
      </c>
    </row>
    <row r="328" hidden="1" spans="1:11">
      <c r="A328">
        <v>6</v>
      </c>
      <c r="B328">
        <v>29</v>
      </c>
      <c r="C328" t="s">
        <v>1044</v>
      </c>
      <c r="D328" t="s">
        <v>976</v>
      </c>
      <c r="E328" t="s">
        <v>1098</v>
      </c>
      <c r="G328">
        <v>-474.21</v>
      </c>
      <c r="H328">
        <v>0</v>
      </c>
      <c r="I328" t="s">
        <v>939</v>
      </c>
      <c r="J328">
        <v>866675.67</v>
      </c>
      <c r="K328" t="s">
        <v>1068</v>
      </c>
    </row>
    <row r="329" hidden="1" spans="1:11">
      <c r="A329">
        <v>6</v>
      </c>
      <c r="B329">
        <v>29</v>
      </c>
      <c r="C329" t="s">
        <v>994</v>
      </c>
      <c r="D329" t="s">
        <v>976</v>
      </c>
      <c r="E329" t="s">
        <v>1098</v>
      </c>
      <c r="G329">
        <v>-592.77</v>
      </c>
      <c r="H329">
        <v>0</v>
      </c>
      <c r="I329" t="s">
        <v>939</v>
      </c>
      <c r="J329">
        <v>866082.9</v>
      </c>
      <c r="K329" t="s">
        <v>1068</v>
      </c>
    </row>
    <row r="330" hidden="1" spans="1:11">
      <c r="A330">
        <v>6</v>
      </c>
      <c r="B330">
        <v>29</v>
      </c>
      <c r="C330" t="s">
        <v>970</v>
      </c>
      <c r="D330" t="s">
        <v>983</v>
      </c>
      <c r="E330" t="s">
        <v>1098</v>
      </c>
      <c r="G330">
        <v>-597.79</v>
      </c>
      <c r="H330">
        <v>0</v>
      </c>
      <c r="I330" t="s">
        <v>939</v>
      </c>
      <c r="J330">
        <v>865485.11</v>
      </c>
      <c r="K330" t="s">
        <v>1068</v>
      </c>
    </row>
    <row r="331" hidden="1" spans="1:11">
      <c r="A331">
        <v>6</v>
      </c>
      <c r="B331">
        <v>29</v>
      </c>
      <c r="C331" t="s">
        <v>993</v>
      </c>
      <c r="D331" t="s">
        <v>986</v>
      </c>
      <c r="E331" t="s">
        <v>1098</v>
      </c>
      <c r="G331">
        <v>-347.39</v>
      </c>
      <c r="H331">
        <v>0</v>
      </c>
      <c r="I331" t="s">
        <v>939</v>
      </c>
      <c r="J331">
        <v>865137.72</v>
      </c>
      <c r="K331" t="s">
        <v>1068</v>
      </c>
    </row>
    <row r="332" hidden="1" spans="1:11">
      <c r="A332">
        <v>6</v>
      </c>
      <c r="B332">
        <v>29</v>
      </c>
      <c r="C332" t="s">
        <v>1004</v>
      </c>
      <c r="D332" t="s">
        <v>986</v>
      </c>
      <c r="E332" t="s">
        <v>1098</v>
      </c>
      <c r="G332">
        <v>-394.81</v>
      </c>
      <c r="H332">
        <v>0</v>
      </c>
      <c r="I332" t="s">
        <v>939</v>
      </c>
      <c r="J332">
        <v>864742.91</v>
      </c>
      <c r="K332" t="s">
        <v>1068</v>
      </c>
    </row>
    <row r="333" hidden="1" spans="1:11">
      <c r="A333">
        <v>6</v>
      </c>
      <c r="B333">
        <v>29</v>
      </c>
      <c r="C333" t="s">
        <v>959</v>
      </c>
      <c r="D333" t="s">
        <v>989</v>
      </c>
      <c r="E333" t="s">
        <v>1098</v>
      </c>
      <c r="G333">
        <v>-2506.71</v>
      </c>
      <c r="H333">
        <v>0</v>
      </c>
      <c r="I333" t="s">
        <v>939</v>
      </c>
      <c r="J333">
        <v>862236.2</v>
      </c>
      <c r="K333" t="s">
        <v>1068</v>
      </c>
    </row>
    <row r="334" hidden="1" spans="1:11">
      <c r="A334">
        <v>6</v>
      </c>
      <c r="B334">
        <v>29</v>
      </c>
      <c r="C334" t="s">
        <v>978</v>
      </c>
      <c r="D334" t="s">
        <v>989</v>
      </c>
      <c r="E334" t="s">
        <v>1098</v>
      </c>
      <c r="G334">
        <v>-671.04</v>
      </c>
      <c r="H334">
        <v>0</v>
      </c>
      <c r="I334" t="s">
        <v>939</v>
      </c>
      <c r="J334">
        <v>861565.16</v>
      </c>
      <c r="K334" t="s">
        <v>1068</v>
      </c>
    </row>
    <row r="335" hidden="1" spans="1:11">
      <c r="A335">
        <v>6</v>
      </c>
      <c r="B335">
        <v>29</v>
      </c>
      <c r="C335" t="s">
        <v>1002</v>
      </c>
      <c r="D335" t="s">
        <v>989</v>
      </c>
      <c r="E335" t="s">
        <v>1098</v>
      </c>
      <c r="G335">
        <v>-1538.82</v>
      </c>
      <c r="H335">
        <v>0</v>
      </c>
      <c r="I335" t="s">
        <v>939</v>
      </c>
      <c r="J335">
        <v>860026.34</v>
      </c>
      <c r="K335" t="s">
        <v>1068</v>
      </c>
    </row>
    <row r="336" hidden="1" spans="1:11">
      <c r="A336">
        <v>6</v>
      </c>
      <c r="B336">
        <v>29</v>
      </c>
      <c r="C336" t="s">
        <v>1012</v>
      </c>
      <c r="D336" t="s">
        <v>989</v>
      </c>
      <c r="E336" t="s">
        <v>1098</v>
      </c>
      <c r="G336">
        <v>-6506.71</v>
      </c>
      <c r="H336">
        <v>0</v>
      </c>
      <c r="I336" t="s">
        <v>939</v>
      </c>
      <c r="J336">
        <v>853519.63</v>
      </c>
      <c r="K336" t="s">
        <v>1068</v>
      </c>
    </row>
    <row r="337" hidden="1" spans="1:11">
      <c r="A337">
        <v>6</v>
      </c>
      <c r="B337">
        <v>29</v>
      </c>
      <c r="C337" t="s">
        <v>963</v>
      </c>
      <c r="D337" t="s">
        <v>989</v>
      </c>
      <c r="E337" t="s">
        <v>1098</v>
      </c>
      <c r="G337">
        <v>-229.77</v>
      </c>
      <c r="H337">
        <v>0</v>
      </c>
      <c r="I337" t="s">
        <v>939</v>
      </c>
      <c r="J337">
        <v>853289.86</v>
      </c>
      <c r="K337" t="s">
        <v>1068</v>
      </c>
    </row>
    <row r="338" hidden="1" spans="1:11">
      <c r="A338">
        <v>6</v>
      </c>
      <c r="B338">
        <v>29</v>
      </c>
      <c r="C338" t="s">
        <v>1038</v>
      </c>
      <c r="D338" t="s">
        <v>998</v>
      </c>
      <c r="E338" t="s">
        <v>1098</v>
      </c>
      <c r="G338">
        <v>-1072.57</v>
      </c>
      <c r="H338">
        <v>0</v>
      </c>
      <c r="I338" t="s">
        <v>939</v>
      </c>
      <c r="J338">
        <v>852217.29</v>
      </c>
      <c r="K338" t="s">
        <v>1068</v>
      </c>
    </row>
    <row r="339" hidden="1" spans="1:11">
      <c r="A339">
        <v>6</v>
      </c>
      <c r="B339">
        <v>29</v>
      </c>
      <c r="C339" t="s">
        <v>973</v>
      </c>
      <c r="D339" t="s">
        <v>998</v>
      </c>
      <c r="E339" t="s">
        <v>1098</v>
      </c>
      <c r="G339">
        <v>-730.9</v>
      </c>
      <c r="H339">
        <v>0</v>
      </c>
      <c r="I339" t="s">
        <v>939</v>
      </c>
      <c r="J339">
        <v>851486.39</v>
      </c>
      <c r="K339" t="s">
        <v>1068</v>
      </c>
    </row>
    <row r="340" hidden="1" spans="1:11">
      <c r="A340">
        <v>6</v>
      </c>
      <c r="B340">
        <v>29</v>
      </c>
      <c r="C340" t="s">
        <v>958</v>
      </c>
      <c r="D340" t="s">
        <v>998</v>
      </c>
      <c r="E340" t="s">
        <v>1098</v>
      </c>
      <c r="G340">
        <v>-2608.06</v>
      </c>
      <c r="H340">
        <v>0</v>
      </c>
      <c r="I340" t="s">
        <v>939</v>
      </c>
      <c r="J340">
        <v>848878.33</v>
      </c>
      <c r="K340" t="s">
        <v>1068</v>
      </c>
    </row>
    <row r="341" hidden="1" spans="1:11">
      <c r="A341">
        <v>6</v>
      </c>
      <c r="B341">
        <v>29</v>
      </c>
      <c r="C341" t="s">
        <v>952</v>
      </c>
      <c r="D341" t="s">
        <v>998</v>
      </c>
      <c r="E341" t="s">
        <v>1098</v>
      </c>
      <c r="G341">
        <v>-84.62</v>
      </c>
      <c r="H341">
        <v>0</v>
      </c>
      <c r="I341" t="s">
        <v>939</v>
      </c>
      <c r="J341">
        <v>848793.71</v>
      </c>
      <c r="K341" t="s">
        <v>1068</v>
      </c>
    </row>
    <row r="342" hidden="1" spans="1:11">
      <c r="A342">
        <v>6</v>
      </c>
      <c r="B342">
        <v>29</v>
      </c>
      <c r="C342" t="s">
        <v>1000</v>
      </c>
      <c r="D342" t="s">
        <v>998</v>
      </c>
      <c r="E342" t="s">
        <v>1098</v>
      </c>
      <c r="G342">
        <v>-2274.17</v>
      </c>
      <c r="H342">
        <v>0</v>
      </c>
      <c r="I342" t="s">
        <v>939</v>
      </c>
      <c r="J342">
        <v>846519.54</v>
      </c>
      <c r="K342" t="s">
        <v>1068</v>
      </c>
    </row>
    <row r="343" hidden="1" spans="1:11">
      <c r="A343">
        <v>6</v>
      </c>
      <c r="B343">
        <v>29</v>
      </c>
      <c r="C343" t="s">
        <v>990</v>
      </c>
      <c r="D343" t="s">
        <v>1001</v>
      </c>
      <c r="E343" t="s">
        <v>1098</v>
      </c>
      <c r="G343">
        <v>-872.88</v>
      </c>
      <c r="H343">
        <v>0</v>
      </c>
      <c r="I343" t="s">
        <v>939</v>
      </c>
      <c r="J343">
        <v>845646.66</v>
      </c>
      <c r="K343" t="s">
        <v>1068</v>
      </c>
    </row>
    <row r="344" hidden="1" spans="1:11">
      <c r="A344">
        <v>6</v>
      </c>
      <c r="B344">
        <v>29</v>
      </c>
      <c r="C344" t="s">
        <v>1030</v>
      </c>
      <c r="D344" t="s">
        <v>1001</v>
      </c>
      <c r="E344" t="s">
        <v>1098</v>
      </c>
      <c r="G344">
        <v>-6876.19</v>
      </c>
      <c r="H344">
        <v>0</v>
      </c>
      <c r="I344" t="s">
        <v>939</v>
      </c>
      <c r="J344">
        <v>838770.47</v>
      </c>
      <c r="K344" t="s">
        <v>1068</v>
      </c>
    </row>
    <row r="345" hidden="1" spans="1:11">
      <c r="A345">
        <v>6</v>
      </c>
      <c r="B345">
        <v>29</v>
      </c>
      <c r="C345" t="s">
        <v>997</v>
      </c>
      <c r="D345" t="s">
        <v>1001</v>
      </c>
      <c r="E345" t="s">
        <v>1098</v>
      </c>
      <c r="G345">
        <v>-497.07</v>
      </c>
      <c r="H345">
        <v>0</v>
      </c>
      <c r="I345" t="s">
        <v>939</v>
      </c>
      <c r="J345">
        <v>838273.4</v>
      </c>
      <c r="K345" t="s">
        <v>1068</v>
      </c>
    </row>
    <row r="346" hidden="1" spans="1:11">
      <c r="A346">
        <v>6</v>
      </c>
      <c r="B346">
        <v>29</v>
      </c>
      <c r="C346" t="s">
        <v>979</v>
      </c>
      <c r="D346" t="s">
        <v>1009</v>
      </c>
      <c r="E346" t="s">
        <v>1098</v>
      </c>
      <c r="G346">
        <v>-90.6</v>
      </c>
      <c r="H346">
        <v>0</v>
      </c>
      <c r="I346" t="s">
        <v>939</v>
      </c>
      <c r="J346">
        <v>838182.8</v>
      </c>
      <c r="K346" t="s">
        <v>1068</v>
      </c>
    </row>
    <row r="347" hidden="1" spans="1:11">
      <c r="A347">
        <v>6</v>
      </c>
      <c r="B347">
        <v>29</v>
      </c>
      <c r="C347" t="s">
        <v>1003</v>
      </c>
      <c r="D347" t="s">
        <v>1092</v>
      </c>
      <c r="E347" t="s">
        <v>1098</v>
      </c>
      <c r="G347">
        <v>-7045.57</v>
      </c>
      <c r="H347">
        <v>0</v>
      </c>
      <c r="I347" t="s">
        <v>939</v>
      </c>
      <c r="J347">
        <v>831137.23</v>
      </c>
      <c r="K347" t="s">
        <v>1068</v>
      </c>
    </row>
    <row r="348" hidden="1" spans="1:11">
      <c r="A348">
        <v>6</v>
      </c>
      <c r="B348">
        <v>29</v>
      </c>
      <c r="C348" t="s">
        <v>1033</v>
      </c>
      <c r="D348" t="s">
        <v>1092</v>
      </c>
      <c r="E348" t="s">
        <v>1098</v>
      </c>
      <c r="G348">
        <v>-287.89</v>
      </c>
      <c r="H348">
        <v>0</v>
      </c>
      <c r="I348" t="s">
        <v>939</v>
      </c>
      <c r="J348">
        <v>830849.34</v>
      </c>
      <c r="K348" t="s">
        <v>1068</v>
      </c>
    </row>
    <row r="349" hidden="1" spans="1:11">
      <c r="A349">
        <v>6</v>
      </c>
      <c r="B349">
        <v>29</v>
      </c>
      <c r="C349" t="s">
        <v>968</v>
      </c>
      <c r="D349" t="s">
        <v>1019</v>
      </c>
      <c r="E349" t="s">
        <v>1098</v>
      </c>
      <c r="G349">
        <v>-5951.54</v>
      </c>
      <c r="H349">
        <v>0</v>
      </c>
      <c r="I349" t="s">
        <v>939</v>
      </c>
      <c r="J349">
        <v>824897.8</v>
      </c>
      <c r="K349" t="s">
        <v>1068</v>
      </c>
    </row>
    <row r="350" hidden="1" spans="1:11">
      <c r="A350">
        <v>6</v>
      </c>
      <c r="B350">
        <v>29</v>
      </c>
      <c r="C350" t="s">
        <v>1026</v>
      </c>
      <c r="D350" t="s">
        <v>1021</v>
      </c>
      <c r="E350" t="s">
        <v>1098</v>
      </c>
      <c r="G350">
        <v>-8976.48</v>
      </c>
      <c r="H350">
        <v>0</v>
      </c>
      <c r="I350" t="s">
        <v>939</v>
      </c>
      <c r="J350">
        <v>815921.32</v>
      </c>
      <c r="K350" t="s">
        <v>1068</v>
      </c>
    </row>
    <row r="351" hidden="1" spans="1:11">
      <c r="A351">
        <v>6</v>
      </c>
      <c r="B351">
        <v>29</v>
      </c>
      <c r="C351" t="s">
        <v>988</v>
      </c>
      <c r="D351" t="s">
        <v>1027</v>
      </c>
      <c r="E351" t="s">
        <v>1098</v>
      </c>
      <c r="G351">
        <v>-6165.61</v>
      </c>
      <c r="H351">
        <v>0</v>
      </c>
      <c r="I351" t="s">
        <v>939</v>
      </c>
      <c r="J351">
        <v>809755.71</v>
      </c>
      <c r="K351" t="s">
        <v>1068</v>
      </c>
    </row>
    <row r="352" hidden="1" spans="1:11">
      <c r="A352">
        <v>6</v>
      </c>
      <c r="B352">
        <v>29</v>
      </c>
      <c r="C352" t="s">
        <v>1028</v>
      </c>
      <c r="D352" t="s">
        <v>1027</v>
      </c>
      <c r="E352" t="s">
        <v>1098</v>
      </c>
      <c r="G352">
        <v>-1766.91</v>
      </c>
      <c r="H352">
        <v>0</v>
      </c>
      <c r="I352" t="s">
        <v>939</v>
      </c>
      <c r="J352">
        <v>807988.8</v>
      </c>
      <c r="K352" t="s">
        <v>1068</v>
      </c>
    </row>
    <row r="353" hidden="1" spans="1:11">
      <c r="A353">
        <v>6</v>
      </c>
      <c r="B353">
        <v>29</v>
      </c>
      <c r="C353" t="s">
        <v>1007</v>
      </c>
      <c r="D353" t="s">
        <v>1093</v>
      </c>
      <c r="E353" t="s">
        <v>1098</v>
      </c>
      <c r="G353">
        <v>-1512.08</v>
      </c>
      <c r="H353">
        <v>0</v>
      </c>
      <c r="I353" t="s">
        <v>939</v>
      </c>
      <c r="J353">
        <v>806476.72</v>
      </c>
      <c r="K353" t="s">
        <v>1068</v>
      </c>
    </row>
    <row r="354" hidden="1" spans="1:11">
      <c r="A354">
        <v>6</v>
      </c>
      <c r="B354">
        <v>29</v>
      </c>
      <c r="C354" t="s">
        <v>1008</v>
      </c>
      <c r="D354" t="s">
        <v>1093</v>
      </c>
      <c r="E354" t="s">
        <v>1098</v>
      </c>
      <c r="G354">
        <v>-209.66</v>
      </c>
      <c r="H354">
        <v>0</v>
      </c>
      <c r="I354" t="s">
        <v>939</v>
      </c>
      <c r="J354">
        <v>806267.06</v>
      </c>
      <c r="K354" t="s">
        <v>1068</v>
      </c>
    </row>
    <row r="355" hidden="1" spans="1:11">
      <c r="A355">
        <v>6</v>
      </c>
      <c r="B355">
        <v>29</v>
      </c>
      <c r="C355" t="s">
        <v>1035</v>
      </c>
      <c r="D355" t="s">
        <v>1093</v>
      </c>
      <c r="E355" t="s">
        <v>1098</v>
      </c>
      <c r="G355">
        <v>-8953.82</v>
      </c>
      <c r="H355">
        <v>0</v>
      </c>
      <c r="I355" t="s">
        <v>939</v>
      </c>
      <c r="J355">
        <v>797313.24</v>
      </c>
      <c r="K355" t="s">
        <v>1068</v>
      </c>
    </row>
    <row r="356" hidden="1" spans="1:11">
      <c r="A356">
        <v>6</v>
      </c>
      <c r="B356">
        <v>29</v>
      </c>
      <c r="C356" t="s">
        <v>1048</v>
      </c>
      <c r="D356" t="s">
        <v>1093</v>
      </c>
      <c r="E356" t="s">
        <v>1098</v>
      </c>
      <c r="G356">
        <v>-7840.58</v>
      </c>
      <c r="H356">
        <v>0</v>
      </c>
      <c r="I356" t="s">
        <v>939</v>
      </c>
      <c r="J356">
        <v>789472.66</v>
      </c>
      <c r="K356" t="s">
        <v>1068</v>
      </c>
    </row>
    <row r="357" hidden="1" spans="1:11">
      <c r="A357">
        <v>6</v>
      </c>
      <c r="B357">
        <v>29</v>
      </c>
      <c r="C357" t="s">
        <v>965</v>
      </c>
      <c r="D357" t="s">
        <v>1099</v>
      </c>
      <c r="E357" t="s">
        <v>1098</v>
      </c>
      <c r="G357">
        <v>-593.88</v>
      </c>
      <c r="H357">
        <v>0</v>
      </c>
      <c r="I357" t="s">
        <v>939</v>
      </c>
      <c r="J357">
        <v>788878.78</v>
      </c>
      <c r="K357" t="s">
        <v>1068</v>
      </c>
    </row>
    <row r="358" hidden="1" spans="1:11">
      <c r="A358">
        <v>6</v>
      </c>
      <c r="B358">
        <v>29</v>
      </c>
      <c r="C358" t="s">
        <v>1017</v>
      </c>
      <c r="D358" t="s">
        <v>1099</v>
      </c>
      <c r="E358" t="s">
        <v>1098</v>
      </c>
      <c r="G358">
        <v>-1570.27</v>
      </c>
      <c r="H358">
        <v>0</v>
      </c>
      <c r="I358" t="s">
        <v>939</v>
      </c>
      <c r="J358">
        <v>787308.51</v>
      </c>
      <c r="K358" t="s">
        <v>1068</v>
      </c>
    </row>
    <row r="359" hidden="1" spans="1:11">
      <c r="A359">
        <v>6</v>
      </c>
      <c r="B359">
        <v>29</v>
      </c>
      <c r="C359" t="s">
        <v>996</v>
      </c>
      <c r="D359" t="s">
        <v>1099</v>
      </c>
      <c r="E359" t="s">
        <v>1098</v>
      </c>
      <c r="G359">
        <v>-1705.92</v>
      </c>
      <c r="H359">
        <v>0</v>
      </c>
      <c r="I359" t="s">
        <v>939</v>
      </c>
      <c r="J359">
        <v>785602.59</v>
      </c>
      <c r="K359" t="s">
        <v>1068</v>
      </c>
    </row>
    <row r="360" hidden="1" spans="1:11">
      <c r="A360">
        <v>6</v>
      </c>
      <c r="B360">
        <v>29</v>
      </c>
      <c r="C360" t="s">
        <v>1010</v>
      </c>
      <c r="D360" t="s">
        <v>1099</v>
      </c>
      <c r="E360" t="s">
        <v>1098</v>
      </c>
      <c r="G360">
        <v>-4145.92</v>
      </c>
      <c r="H360">
        <v>0</v>
      </c>
      <c r="I360" t="s">
        <v>939</v>
      </c>
      <c r="J360">
        <v>781456.67</v>
      </c>
      <c r="K360" t="s">
        <v>1068</v>
      </c>
    </row>
    <row r="361" hidden="1" spans="1:11">
      <c r="A361">
        <v>6</v>
      </c>
      <c r="B361">
        <v>29</v>
      </c>
      <c r="C361" t="s">
        <v>1046</v>
      </c>
      <c r="D361" t="s">
        <v>1099</v>
      </c>
      <c r="E361" t="s">
        <v>1098</v>
      </c>
      <c r="G361">
        <v>-14579.11</v>
      </c>
      <c r="H361">
        <v>0</v>
      </c>
      <c r="I361" t="s">
        <v>939</v>
      </c>
      <c r="J361">
        <v>766877.56</v>
      </c>
      <c r="K361" t="s">
        <v>1068</v>
      </c>
    </row>
    <row r="362" hidden="1" spans="1:11">
      <c r="A362">
        <v>6</v>
      </c>
      <c r="B362">
        <v>29</v>
      </c>
      <c r="C362" t="s">
        <v>1020</v>
      </c>
      <c r="D362" t="s">
        <v>1032</v>
      </c>
      <c r="E362" t="s">
        <v>1098</v>
      </c>
      <c r="G362">
        <v>-3612.04</v>
      </c>
      <c r="H362">
        <v>0</v>
      </c>
      <c r="I362" t="s">
        <v>939</v>
      </c>
      <c r="J362">
        <v>763265.52</v>
      </c>
      <c r="K362" t="s">
        <v>1068</v>
      </c>
    </row>
    <row r="363" hidden="1" spans="1:11">
      <c r="A363">
        <v>6</v>
      </c>
      <c r="B363">
        <v>29</v>
      </c>
      <c r="C363" t="s">
        <v>987</v>
      </c>
      <c r="D363" t="s">
        <v>1094</v>
      </c>
      <c r="E363" t="s">
        <v>1098</v>
      </c>
      <c r="G363">
        <v>-3122.58</v>
      </c>
      <c r="H363">
        <v>0</v>
      </c>
      <c r="I363" t="s">
        <v>939</v>
      </c>
      <c r="J363">
        <v>760142.94</v>
      </c>
      <c r="K363" t="s">
        <v>1068</v>
      </c>
    </row>
    <row r="364" hidden="1" spans="1:11">
      <c r="A364">
        <v>6</v>
      </c>
      <c r="B364">
        <v>29</v>
      </c>
      <c r="C364" t="s">
        <v>1014</v>
      </c>
      <c r="D364" t="s">
        <v>1034</v>
      </c>
      <c r="E364" t="s">
        <v>1098</v>
      </c>
      <c r="G364">
        <v>-2034.04</v>
      </c>
      <c r="H364">
        <v>0</v>
      </c>
      <c r="I364" t="s">
        <v>939</v>
      </c>
      <c r="J364">
        <v>758108.9</v>
      </c>
      <c r="K364" t="s">
        <v>1068</v>
      </c>
    </row>
    <row r="365" hidden="1" spans="1:11">
      <c r="A365">
        <v>6</v>
      </c>
      <c r="B365">
        <v>29</v>
      </c>
      <c r="C365" t="s">
        <v>1040</v>
      </c>
      <c r="D365" t="s">
        <v>1034</v>
      </c>
      <c r="E365" t="s">
        <v>1098</v>
      </c>
      <c r="G365">
        <v>-12532.41</v>
      </c>
      <c r="H365">
        <v>0</v>
      </c>
      <c r="I365" t="s">
        <v>939</v>
      </c>
      <c r="J365">
        <v>745576.49</v>
      </c>
      <c r="K365" t="s">
        <v>1068</v>
      </c>
    </row>
    <row r="366" hidden="1" spans="1:11">
      <c r="A366">
        <v>6</v>
      </c>
      <c r="B366">
        <v>29</v>
      </c>
      <c r="C366" t="s">
        <v>1056</v>
      </c>
      <c r="D366" t="s">
        <v>1034</v>
      </c>
      <c r="E366" t="s">
        <v>1098</v>
      </c>
      <c r="G366">
        <v>-12514.25</v>
      </c>
      <c r="H366">
        <v>0</v>
      </c>
      <c r="I366" t="s">
        <v>939</v>
      </c>
      <c r="J366">
        <v>733062.24</v>
      </c>
      <c r="K366" t="s">
        <v>1068</v>
      </c>
    </row>
    <row r="367" hidden="1" spans="1:11">
      <c r="A367">
        <v>6</v>
      </c>
      <c r="B367">
        <v>29</v>
      </c>
      <c r="C367" t="s">
        <v>972</v>
      </c>
      <c r="D367" t="s">
        <v>1036</v>
      </c>
      <c r="E367" t="s">
        <v>1098</v>
      </c>
      <c r="G367">
        <v>-3520.18</v>
      </c>
      <c r="H367">
        <v>0</v>
      </c>
      <c r="I367" t="s">
        <v>939</v>
      </c>
      <c r="J367">
        <v>729542.06</v>
      </c>
      <c r="K367" t="s">
        <v>1068</v>
      </c>
    </row>
    <row r="368" hidden="1" spans="1:11">
      <c r="A368">
        <v>6</v>
      </c>
      <c r="B368">
        <v>29</v>
      </c>
      <c r="C368" t="s">
        <v>1013</v>
      </c>
      <c r="D368" t="s">
        <v>1036</v>
      </c>
      <c r="E368" t="s">
        <v>1098</v>
      </c>
      <c r="G368">
        <v>-6934.41</v>
      </c>
      <c r="H368">
        <v>0</v>
      </c>
      <c r="I368" t="s">
        <v>939</v>
      </c>
      <c r="J368">
        <v>722607.65</v>
      </c>
      <c r="K368" t="s">
        <v>1068</v>
      </c>
    </row>
    <row r="369" hidden="1" spans="1:11">
      <c r="A369">
        <v>6</v>
      </c>
      <c r="B369">
        <v>29</v>
      </c>
      <c r="C369" t="s">
        <v>992</v>
      </c>
      <c r="D369" t="s">
        <v>1100</v>
      </c>
      <c r="E369" t="s">
        <v>1098</v>
      </c>
      <c r="G369">
        <v>-459.32</v>
      </c>
      <c r="H369">
        <v>0</v>
      </c>
      <c r="I369" t="s">
        <v>939</v>
      </c>
      <c r="J369">
        <v>722148.33</v>
      </c>
      <c r="K369" t="s">
        <v>1068</v>
      </c>
    </row>
    <row r="370" hidden="1" spans="1:11">
      <c r="A370">
        <v>6</v>
      </c>
      <c r="B370">
        <v>29</v>
      </c>
      <c r="C370" t="s">
        <v>1037</v>
      </c>
      <c r="D370" t="s">
        <v>1100</v>
      </c>
      <c r="E370" t="s">
        <v>1098</v>
      </c>
      <c r="G370">
        <v>-7159.5</v>
      </c>
      <c r="H370">
        <v>0</v>
      </c>
      <c r="I370" t="s">
        <v>939</v>
      </c>
      <c r="J370">
        <v>714988.83</v>
      </c>
      <c r="K370" t="s">
        <v>1068</v>
      </c>
    </row>
    <row r="371" hidden="1" spans="1:11">
      <c r="A371">
        <v>6</v>
      </c>
      <c r="B371">
        <v>29</v>
      </c>
      <c r="C371" t="s">
        <v>977</v>
      </c>
      <c r="D371" t="s">
        <v>1100</v>
      </c>
      <c r="E371" t="s">
        <v>1098</v>
      </c>
      <c r="G371">
        <v>-3625.62</v>
      </c>
      <c r="H371">
        <v>0</v>
      </c>
      <c r="I371" t="s">
        <v>939</v>
      </c>
      <c r="J371">
        <v>711363.21</v>
      </c>
      <c r="K371" t="s">
        <v>1068</v>
      </c>
    </row>
    <row r="372" hidden="1" spans="1:11">
      <c r="A372">
        <v>6</v>
      </c>
      <c r="B372">
        <v>29</v>
      </c>
      <c r="C372" t="s">
        <v>999</v>
      </c>
      <c r="D372" t="s">
        <v>1041</v>
      </c>
      <c r="E372" t="s">
        <v>1098</v>
      </c>
      <c r="G372">
        <v>-1233.5</v>
      </c>
      <c r="H372">
        <v>0</v>
      </c>
      <c r="I372" t="s">
        <v>939</v>
      </c>
      <c r="J372">
        <v>710129.71</v>
      </c>
      <c r="K372" t="s">
        <v>1068</v>
      </c>
    </row>
    <row r="373" hidden="1" spans="1:11">
      <c r="A373">
        <v>6</v>
      </c>
      <c r="B373">
        <v>29</v>
      </c>
      <c r="C373" t="s">
        <v>1042</v>
      </c>
      <c r="D373" t="s">
        <v>1043</v>
      </c>
      <c r="E373" t="s">
        <v>1098</v>
      </c>
      <c r="G373">
        <v>-19819.37</v>
      </c>
      <c r="H373">
        <v>0</v>
      </c>
      <c r="I373" t="s">
        <v>939</v>
      </c>
      <c r="J373">
        <v>690310.34</v>
      </c>
      <c r="K373" t="s">
        <v>1068</v>
      </c>
    </row>
    <row r="374" hidden="1" spans="1:11">
      <c r="A374">
        <v>6</v>
      </c>
      <c r="B374">
        <v>29</v>
      </c>
      <c r="C374" t="s">
        <v>1025</v>
      </c>
      <c r="D374" t="s">
        <v>1045</v>
      </c>
      <c r="E374" t="s">
        <v>1098</v>
      </c>
      <c r="G374">
        <v>-9869.27</v>
      </c>
      <c r="H374">
        <v>0</v>
      </c>
      <c r="I374" t="s">
        <v>939</v>
      </c>
      <c r="J374">
        <v>680441.07</v>
      </c>
      <c r="K374" t="s">
        <v>1068</v>
      </c>
    </row>
    <row r="375" hidden="1" spans="1:11">
      <c r="A375">
        <v>6</v>
      </c>
      <c r="B375">
        <v>29</v>
      </c>
      <c r="C375" t="s">
        <v>1031</v>
      </c>
      <c r="D375" t="s">
        <v>1045</v>
      </c>
      <c r="E375" t="s">
        <v>1098</v>
      </c>
      <c r="G375">
        <v>-4505.88</v>
      </c>
      <c r="H375">
        <v>0</v>
      </c>
      <c r="I375" t="s">
        <v>939</v>
      </c>
      <c r="J375">
        <v>675935.19</v>
      </c>
      <c r="K375" t="s">
        <v>1068</v>
      </c>
    </row>
    <row r="376" hidden="1" spans="1:11">
      <c r="A376">
        <v>6</v>
      </c>
      <c r="B376">
        <v>29</v>
      </c>
      <c r="C376" t="s">
        <v>1062</v>
      </c>
      <c r="D376" t="s">
        <v>1045</v>
      </c>
      <c r="E376" t="s">
        <v>1098</v>
      </c>
      <c r="G376">
        <v>-4688.9</v>
      </c>
      <c r="H376">
        <v>0</v>
      </c>
      <c r="I376" t="s">
        <v>939</v>
      </c>
      <c r="J376">
        <v>671246.29</v>
      </c>
      <c r="K376" t="s">
        <v>1068</v>
      </c>
    </row>
    <row r="377" hidden="1" spans="1:11">
      <c r="A377">
        <v>6</v>
      </c>
      <c r="B377">
        <v>29</v>
      </c>
      <c r="C377" t="s">
        <v>985</v>
      </c>
      <c r="D377" t="s">
        <v>1047</v>
      </c>
      <c r="E377" t="s">
        <v>1098</v>
      </c>
      <c r="G377">
        <v>-102.05</v>
      </c>
      <c r="H377">
        <v>0</v>
      </c>
      <c r="I377" t="s">
        <v>939</v>
      </c>
      <c r="J377">
        <v>671144.24</v>
      </c>
      <c r="K377" t="s">
        <v>1068</v>
      </c>
    </row>
    <row r="378" hidden="1" spans="1:11">
      <c r="A378">
        <v>6</v>
      </c>
      <c r="B378">
        <v>29</v>
      </c>
      <c r="C378" t="s">
        <v>1022</v>
      </c>
      <c r="D378" t="s">
        <v>1101</v>
      </c>
      <c r="E378" t="s">
        <v>1098</v>
      </c>
      <c r="G378">
        <v>-2347.73</v>
      </c>
      <c r="H378">
        <v>0</v>
      </c>
      <c r="I378" t="s">
        <v>939</v>
      </c>
      <c r="J378">
        <v>668796.51</v>
      </c>
      <c r="K378" t="s">
        <v>1068</v>
      </c>
    </row>
    <row r="379" hidden="1" spans="1:11">
      <c r="A379">
        <v>6</v>
      </c>
      <c r="B379">
        <v>29</v>
      </c>
      <c r="C379" t="s">
        <v>1018</v>
      </c>
      <c r="D379" t="s">
        <v>1102</v>
      </c>
      <c r="E379" t="s">
        <v>1098</v>
      </c>
      <c r="G379">
        <v>-8011.17</v>
      </c>
      <c r="H379">
        <v>0</v>
      </c>
      <c r="I379" t="s">
        <v>939</v>
      </c>
      <c r="J379">
        <v>660785.34</v>
      </c>
      <c r="K379" t="s">
        <v>1068</v>
      </c>
    </row>
    <row r="380" hidden="1" spans="1:11">
      <c r="A380">
        <v>6</v>
      </c>
      <c r="B380">
        <v>29</v>
      </c>
      <c r="C380" t="s">
        <v>981</v>
      </c>
      <c r="D380" t="s">
        <v>1102</v>
      </c>
      <c r="E380" t="s">
        <v>1098</v>
      </c>
      <c r="G380">
        <v>-672.5</v>
      </c>
      <c r="H380">
        <v>0</v>
      </c>
      <c r="I380" t="s">
        <v>939</v>
      </c>
      <c r="J380">
        <v>660112.84</v>
      </c>
      <c r="K380" t="s">
        <v>1068</v>
      </c>
    </row>
    <row r="381" hidden="1" spans="1:11">
      <c r="A381">
        <v>6</v>
      </c>
      <c r="B381">
        <v>29</v>
      </c>
      <c r="C381" t="s">
        <v>1050</v>
      </c>
      <c r="D381" t="s">
        <v>1095</v>
      </c>
      <c r="E381" t="s">
        <v>1098</v>
      </c>
      <c r="G381">
        <v>-25724.4</v>
      </c>
      <c r="H381">
        <v>0</v>
      </c>
      <c r="I381" t="s">
        <v>939</v>
      </c>
      <c r="J381">
        <v>634388.44</v>
      </c>
      <c r="K381" t="s">
        <v>1068</v>
      </c>
    </row>
    <row r="382" hidden="1" spans="1:11">
      <c r="A382">
        <v>6</v>
      </c>
      <c r="B382">
        <v>29</v>
      </c>
      <c r="C382" t="s">
        <v>1052</v>
      </c>
      <c r="D382" t="s">
        <v>1095</v>
      </c>
      <c r="E382" t="s">
        <v>1098</v>
      </c>
      <c r="G382">
        <v>-11071.79</v>
      </c>
      <c r="H382">
        <v>0</v>
      </c>
      <c r="I382" t="s">
        <v>939</v>
      </c>
      <c r="J382">
        <v>623316.65</v>
      </c>
      <c r="K382" t="s">
        <v>1068</v>
      </c>
    </row>
    <row r="383" hidden="1" spans="1:11">
      <c r="A383">
        <v>6</v>
      </c>
      <c r="B383">
        <v>29</v>
      </c>
      <c r="C383" t="s">
        <v>1054</v>
      </c>
      <c r="D383" t="s">
        <v>1051</v>
      </c>
      <c r="E383" t="s">
        <v>1098</v>
      </c>
      <c r="G383">
        <v>-22709</v>
      </c>
      <c r="H383">
        <v>0</v>
      </c>
      <c r="I383" t="s">
        <v>939</v>
      </c>
      <c r="J383">
        <v>600607.65</v>
      </c>
      <c r="K383" t="s">
        <v>1068</v>
      </c>
    </row>
    <row r="384" hidden="1" spans="1:11">
      <c r="A384">
        <v>6</v>
      </c>
      <c r="B384">
        <v>29</v>
      </c>
      <c r="C384" t="s">
        <v>1023</v>
      </c>
      <c r="D384" t="s">
        <v>1096</v>
      </c>
      <c r="E384" t="s">
        <v>1098</v>
      </c>
      <c r="G384">
        <v>-26882.18</v>
      </c>
      <c r="H384">
        <v>0</v>
      </c>
      <c r="I384" t="s">
        <v>939</v>
      </c>
      <c r="J384">
        <v>573725.47</v>
      </c>
      <c r="K384" t="s">
        <v>1068</v>
      </c>
    </row>
    <row r="385" hidden="1" spans="1:11">
      <c r="A385">
        <v>6</v>
      </c>
      <c r="B385">
        <v>29</v>
      </c>
      <c r="C385" t="s">
        <v>1058</v>
      </c>
      <c r="D385" t="s">
        <v>1097</v>
      </c>
      <c r="E385" t="s">
        <v>1098</v>
      </c>
      <c r="G385">
        <v>-22956.19</v>
      </c>
      <c r="H385">
        <v>0</v>
      </c>
      <c r="I385" t="s">
        <v>939</v>
      </c>
      <c r="J385">
        <v>550769.28</v>
      </c>
      <c r="K385" t="s">
        <v>1068</v>
      </c>
    </row>
    <row r="386" hidden="1" spans="1:11">
      <c r="A386">
        <v>6</v>
      </c>
      <c r="B386">
        <v>29</v>
      </c>
      <c r="C386" t="s">
        <v>1060</v>
      </c>
      <c r="D386" t="s">
        <v>1103</v>
      </c>
      <c r="E386" t="s">
        <v>1098</v>
      </c>
      <c r="G386">
        <v>-21553.47</v>
      </c>
      <c r="H386">
        <v>0</v>
      </c>
      <c r="I386" t="s">
        <v>939</v>
      </c>
      <c r="J386">
        <v>529215.81</v>
      </c>
      <c r="K386" t="s">
        <v>1068</v>
      </c>
    </row>
    <row r="387" spans="1:11">
      <c r="A387">
        <v>6</v>
      </c>
      <c r="B387">
        <v>30</v>
      </c>
      <c r="C387" t="s">
        <v>1075</v>
      </c>
      <c r="D387" t="s">
        <v>1104</v>
      </c>
      <c r="E387" t="s">
        <v>1105</v>
      </c>
      <c r="F387" t="s">
        <v>1106</v>
      </c>
      <c r="G387">
        <v>2080000</v>
      </c>
      <c r="H387">
        <v>0</v>
      </c>
      <c r="I387" t="s">
        <v>939</v>
      </c>
      <c r="J387">
        <v>2609215.81</v>
      </c>
      <c r="K387" t="s">
        <v>1068</v>
      </c>
    </row>
    <row r="388" spans="1:11">
      <c r="A388">
        <v>6</v>
      </c>
      <c r="B388">
        <v>30</v>
      </c>
      <c r="C388" t="s">
        <v>935</v>
      </c>
      <c r="D388" t="s">
        <v>1107</v>
      </c>
      <c r="E388" t="s">
        <v>1108</v>
      </c>
      <c r="F388" t="s">
        <v>1109</v>
      </c>
      <c r="G388">
        <v>4550000</v>
      </c>
      <c r="H388">
        <v>0</v>
      </c>
      <c r="I388" t="s">
        <v>939</v>
      </c>
      <c r="J388">
        <v>7159215.81</v>
      </c>
      <c r="K388" t="s">
        <v>1068</v>
      </c>
    </row>
    <row r="389" hidden="1" spans="5:10">
      <c r="E389" t="s">
        <v>772</v>
      </c>
      <c r="G389">
        <v>6251878.07</v>
      </c>
      <c r="H389">
        <v>0</v>
      </c>
      <c r="I389" t="s">
        <v>939</v>
      </c>
      <c r="J389">
        <v>7159215.81</v>
      </c>
    </row>
    <row r="390" hidden="1" spans="5:10">
      <c r="E390" t="s">
        <v>809</v>
      </c>
      <c r="G390">
        <v>7159215.81</v>
      </c>
      <c r="H390">
        <v>0</v>
      </c>
      <c r="I390" t="s">
        <v>939</v>
      </c>
      <c r="J390">
        <v>7159215.81</v>
      </c>
    </row>
    <row r="391" hidden="1" spans="1:11">
      <c r="A391">
        <v>7</v>
      </c>
      <c r="B391">
        <v>17</v>
      </c>
      <c r="C391" t="s">
        <v>941</v>
      </c>
      <c r="D391" t="s">
        <v>1102</v>
      </c>
      <c r="E391" t="s">
        <v>1110</v>
      </c>
      <c r="F391" t="s">
        <v>944</v>
      </c>
      <c r="G391">
        <v>3394.19</v>
      </c>
      <c r="H391">
        <v>0</v>
      </c>
      <c r="I391" t="s">
        <v>939</v>
      </c>
      <c r="J391">
        <v>7162610</v>
      </c>
      <c r="K391" t="s">
        <v>945</v>
      </c>
    </row>
    <row r="392" hidden="1" spans="5:10">
      <c r="E392" t="s">
        <v>772</v>
      </c>
      <c r="G392">
        <v>3394.19</v>
      </c>
      <c r="H392">
        <v>0</v>
      </c>
      <c r="I392" t="s">
        <v>939</v>
      </c>
      <c r="J392">
        <v>7162610</v>
      </c>
    </row>
    <row r="393" hidden="1" spans="5:10">
      <c r="E393" t="s">
        <v>809</v>
      </c>
      <c r="G393">
        <v>7162610</v>
      </c>
      <c r="H393">
        <v>0</v>
      </c>
      <c r="I393" t="s">
        <v>939</v>
      </c>
      <c r="J393">
        <v>7162610</v>
      </c>
    </row>
    <row r="394" hidden="1" spans="1:11">
      <c r="A394">
        <v>8</v>
      </c>
      <c r="B394">
        <v>8</v>
      </c>
      <c r="C394" t="s">
        <v>941</v>
      </c>
      <c r="D394" t="s">
        <v>1086</v>
      </c>
      <c r="E394" t="s">
        <v>1111</v>
      </c>
      <c r="G394">
        <v>-235.68</v>
      </c>
      <c r="H394">
        <v>0</v>
      </c>
      <c r="I394" t="s">
        <v>939</v>
      </c>
      <c r="J394">
        <v>7162374.32</v>
      </c>
      <c r="K394" t="s">
        <v>945</v>
      </c>
    </row>
    <row r="395" hidden="1" spans="1:11">
      <c r="A395">
        <v>8</v>
      </c>
      <c r="B395">
        <v>8</v>
      </c>
      <c r="C395" t="s">
        <v>1112</v>
      </c>
      <c r="D395" t="s">
        <v>969</v>
      </c>
      <c r="E395" t="s">
        <v>1111</v>
      </c>
      <c r="G395">
        <v>-235.67</v>
      </c>
      <c r="H395">
        <v>0</v>
      </c>
      <c r="I395" t="s">
        <v>939</v>
      </c>
      <c r="J395">
        <v>7162138.65</v>
      </c>
      <c r="K395" t="s">
        <v>945</v>
      </c>
    </row>
    <row r="396" hidden="1" spans="1:11">
      <c r="A396">
        <v>8</v>
      </c>
      <c r="B396">
        <v>8</v>
      </c>
      <c r="C396" t="s">
        <v>1112</v>
      </c>
      <c r="D396" t="s">
        <v>969</v>
      </c>
      <c r="E396" t="s">
        <v>1111</v>
      </c>
      <c r="G396">
        <v>-235.67</v>
      </c>
      <c r="H396">
        <v>0</v>
      </c>
      <c r="I396" t="s">
        <v>939</v>
      </c>
      <c r="J396">
        <v>7161902.98</v>
      </c>
      <c r="K396" t="s">
        <v>945</v>
      </c>
    </row>
    <row r="397" hidden="1" spans="1:11">
      <c r="A397">
        <v>8</v>
      </c>
      <c r="B397">
        <v>14</v>
      </c>
      <c r="C397" t="s">
        <v>941</v>
      </c>
      <c r="D397" t="s">
        <v>966</v>
      </c>
      <c r="E397" t="s">
        <v>1113</v>
      </c>
      <c r="F397" t="s">
        <v>944</v>
      </c>
      <c r="G397">
        <v>531.59</v>
      </c>
      <c r="H397">
        <v>0</v>
      </c>
      <c r="I397" t="s">
        <v>939</v>
      </c>
      <c r="J397">
        <v>7162434.57</v>
      </c>
      <c r="K397" t="s">
        <v>945</v>
      </c>
    </row>
    <row r="398" hidden="1" spans="1:11">
      <c r="A398">
        <v>8</v>
      </c>
      <c r="B398">
        <v>27</v>
      </c>
      <c r="C398" t="s">
        <v>1075</v>
      </c>
      <c r="D398" t="s">
        <v>995</v>
      </c>
      <c r="E398" t="s">
        <v>1114</v>
      </c>
      <c r="F398" t="s">
        <v>938</v>
      </c>
      <c r="G398">
        <v>4616900</v>
      </c>
      <c r="H398">
        <v>0</v>
      </c>
      <c r="I398" t="s">
        <v>939</v>
      </c>
      <c r="J398">
        <v>11779334.57</v>
      </c>
      <c r="K398" t="s">
        <v>940</v>
      </c>
    </row>
    <row r="399" hidden="1" spans="1:11">
      <c r="A399">
        <v>8</v>
      </c>
      <c r="B399">
        <v>30</v>
      </c>
      <c r="C399" t="s">
        <v>1075</v>
      </c>
      <c r="D399" t="s">
        <v>1027</v>
      </c>
      <c r="E399" t="s">
        <v>1115</v>
      </c>
      <c r="F399" t="s">
        <v>944</v>
      </c>
      <c r="G399">
        <v>564115.6</v>
      </c>
      <c r="H399">
        <v>0</v>
      </c>
      <c r="I399" t="s">
        <v>939</v>
      </c>
      <c r="J399">
        <v>12343450.17</v>
      </c>
      <c r="K399" t="s">
        <v>945</v>
      </c>
    </row>
    <row r="400" hidden="1" spans="1:11">
      <c r="A400">
        <v>8</v>
      </c>
      <c r="B400">
        <v>30</v>
      </c>
      <c r="C400" t="s">
        <v>941</v>
      </c>
      <c r="D400" t="s">
        <v>1116</v>
      </c>
      <c r="E400" t="s">
        <v>1115</v>
      </c>
      <c r="F400" t="s">
        <v>944</v>
      </c>
      <c r="G400">
        <v>4163.6</v>
      </c>
      <c r="H400">
        <v>0</v>
      </c>
      <c r="I400" t="s">
        <v>939</v>
      </c>
      <c r="J400">
        <v>12347613.77</v>
      </c>
      <c r="K400" t="s">
        <v>945</v>
      </c>
    </row>
    <row r="401" hidden="1" spans="5:10">
      <c r="E401" t="s">
        <v>772</v>
      </c>
      <c r="G401">
        <v>5185003.77</v>
      </c>
      <c r="H401">
        <v>0</v>
      </c>
      <c r="I401" t="s">
        <v>939</v>
      </c>
      <c r="J401">
        <v>12347613.77</v>
      </c>
    </row>
    <row r="402" hidden="1" spans="5:10">
      <c r="E402" t="s">
        <v>809</v>
      </c>
      <c r="G402">
        <v>12347613.77</v>
      </c>
      <c r="H402">
        <v>0</v>
      </c>
      <c r="I402" t="s">
        <v>939</v>
      </c>
      <c r="J402">
        <v>12347613.77</v>
      </c>
    </row>
    <row r="403" hidden="1" spans="1:11">
      <c r="A403">
        <v>9</v>
      </c>
      <c r="B403">
        <v>11</v>
      </c>
      <c r="C403" t="s">
        <v>941</v>
      </c>
      <c r="D403" t="s">
        <v>974</v>
      </c>
      <c r="E403" t="s">
        <v>1117</v>
      </c>
      <c r="G403">
        <v>-235.68</v>
      </c>
      <c r="H403">
        <v>0</v>
      </c>
      <c r="I403" t="s">
        <v>939</v>
      </c>
      <c r="J403">
        <v>12347378.09</v>
      </c>
      <c r="K403" t="s">
        <v>945</v>
      </c>
    </row>
    <row r="404" hidden="1" spans="1:11">
      <c r="A404">
        <v>9</v>
      </c>
      <c r="B404">
        <v>12</v>
      </c>
      <c r="C404" t="s">
        <v>941</v>
      </c>
      <c r="D404" t="s">
        <v>1032</v>
      </c>
      <c r="E404" t="s">
        <v>1118</v>
      </c>
      <c r="F404" t="s">
        <v>944</v>
      </c>
      <c r="G404">
        <v>54700.23</v>
      </c>
      <c r="H404">
        <v>0</v>
      </c>
      <c r="I404" t="s">
        <v>939</v>
      </c>
      <c r="J404">
        <v>12402078.32</v>
      </c>
      <c r="K404" t="s">
        <v>945</v>
      </c>
    </row>
    <row r="405" hidden="1" spans="1:11">
      <c r="A405">
        <v>9</v>
      </c>
      <c r="B405">
        <v>25</v>
      </c>
      <c r="C405" t="s">
        <v>1075</v>
      </c>
      <c r="D405" t="s">
        <v>1081</v>
      </c>
      <c r="E405" t="s">
        <v>1119</v>
      </c>
      <c r="G405">
        <v>-564115.6</v>
      </c>
      <c r="H405">
        <v>0</v>
      </c>
      <c r="I405" t="s">
        <v>939</v>
      </c>
      <c r="J405">
        <v>11837962.72</v>
      </c>
      <c r="K405" t="s">
        <v>1068</v>
      </c>
    </row>
    <row r="406" hidden="1" spans="1:11">
      <c r="A406">
        <v>9</v>
      </c>
      <c r="B406">
        <v>27</v>
      </c>
      <c r="C406" t="s">
        <v>1078</v>
      </c>
      <c r="D406" t="s">
        <v>1120</v>
      </c>
      <c r="E406" t="s">
        <v>1121</v>
      </c>
      <c r="F406" t="s">
        <v>1122</v>
      </c>
      <c r="G406">
        <v>60.43</v>
      </c>
      <c r="H406">
        <v>0</v>
      </c>
      <c r="I406" t="s">
        <v>939</v>
      </c>
      <c r="J406">
        <v>11838023.15</v>
      </c>
      <c r="K406" t="s">
        <v>950</v>
      </c>
    </row>
    <row r="407" hidden="1" spans="1:11">
      <c r="A407">
        <v>9</v>
      </c>
      <c r="B407">
        <v>27</v>
      </c>
      <c r="C407" t="s">
        <v>975</v>
      </c>
      <c r="D407" t="s">
        <v>1123</v>
      </c>
      <c r="E407" t="s">
        <v>1121</v>
      </c>
      <c r="F407" t="s">
        <v>1124</v>
      </c>
      <c r="G407">
        <v>135.6</v>
      </c>
      <c r="H407">
        <v>0</v>
      </c>
      <c r="I407" t="s">
        <v>939</v>
      </c>
      <c r="J407">
        <v>11838158.75</v>
      </c>
      <c r="K407" t="s">
        <v>950</v>
      </c>
    </row>
    <row r="408" hidden="1" spans="1:11">
      <c r="A408">
        <v>9</v>
      </c>
      <c r="B408">
        <v>27</v>
      </c>
      <c r="C408" t="s">
        <v>1083</v>
      </c>
      <c r="D408" t="s">
        <v>1123</v>
      </c>
      <c r="E408" t="s">
        <v>1121</v>
      </c>
      <c r="F408" t="s">
        <v>1122</v>
      </c>
      <c r="G408">
        <v>6.61</v>
      </c>
      <c r="H408">
        <v>0</v>
      </c>
      <c r="I408" t="s">
        <v>939</v>
      </c>
      <c r="J408">
        <v>11838165.36</v>
      </c>
      <c r="K408" t="s">
        <v>950</v>
      </c>
    </row>
    <row r="409" hidden="1" spans="1:11">
      <c r="A409">
        <v>9</v>
      </c>
      <c r="B409">
        <v>27</v>
      </c>
      <c r="C409" t="s">
        <v>971</v>
      </c>
      <c r="D409" t="s">
        <v>947</v>
      </c>
      <c r="E409" t="s">
        <v>1121</v>
      </c>
      <c r="F409" t="s">
        <v>1124</v>
      </c>
      <c r="G409">
        <v>580.92</v>
      </c>
      <c r="H409">
        <v>0</v>
      </c>
      <c r="I409" t="s">
        <v>939</v>
      </c>
      <c r="J409">
        <v>11838746.28</v>
      </c>
      <c r="K409" t="s">
        <v>950</v>
      </c>
    </row>
    <row r="410" hidden="1" spans="1:11">
      <c r="A410">
        <v>9</v>
      </c>
      <c r="B410">
        <v>27</v>
      </c>
      <c r="C410" t="s">
        <v>1044</v>
      </c>
      <c r="D410" t="s">
        <v>947</v>
      </c>
      <c r="E410" t="s">
        <v>1121</v>
      </c>
      <c r="F410" t="s">
        <v>1124</v>
      </c>
      <c r="G410">
        <v>429.65</v>
      </c>
      <c r="H410">
        <v>0</v>
      </c>
      <c r="I410" t="s">
        <v>939</v>
      </c>
      <c r="J410">
        <v>11839175.93</v>
      </c>
      <c r="K410" t="s">
        <v>950</v>
      </c>
    </row>
    <row r="411" hidden="1" spans="1:11">
      <c r="A411">
        <v>9</v>
      </c>
      <c r="B411">
        <v>27</v>
      </c>
      <c r="C411" t="s">
        <v>958</v>
      </c>
      <c r="D411" t="s">
        <v>1125</v>
      </c>
      <c r="E411" t="s">
        <v>1121</v>
      </c>
      <c r="F411" t="s">
        <v>1122</v>
      </c>
      <c r="G411">
        <v>3451.35</v>
      </c>
      <c r="H411">
        <v>0</v>
      </c>
      <c r="I411" t="s">
        <v>939</v>
      </c>
      <c r="J411">
        <v>11842627.28</v>
      </c>
      <c r="K411" t="s">
        <v>950</v>
      </c>
    </row>
    <row r="412" hidden="1" spans="1:11">
      <c r="A412">
        <v>9</v>
      </c>
      <c r="B412">
        <v>27</v>
      </c>
      <c r="C412" t="s">
        <v>973</v>
      </c>
      <c r="D412" t="s">
        <v>1125</v>
      </c>
      <c r="E412" t="s">
        <v>1121</v>
      </c>
      <c r="F412" t="s">
        <v>1124</v>
      </c>
      <c r="G412">
        <v>7900.24</v>
      </c>
      <c r="H412">
        <v>0</v>
      </c>
      <c r="I412" t="s">
        <v>939</v>
      </c>
      <c r="J412">
        <v>11850527.52</v>
      </c>
      <c r="K412" t="s">
        <v>950</v>
      </c>
    </row>
    <row r="413" hidden="1" spans="1:11">
      <c r="A413">
        <v>9</v>
      </c>
      <c r="B413">
        <v>27</v>
      </c>
      <c r="C413" t="s">
        <v>956</v>
      </c>
      <c r="D413" t="s">
        <v>953</v>
      </c>
      <c r="E413" t="s">
        <v>1121</v>
      </c>
      <c r="F413" t="s">
        <v>1124</v>
      </c>
      <c r="G413">
        <v>649.85</v>
      </c>
      <c r="H413">
        <v>0</v>
      </c>
      <c r="I413" t="s">
        <v>939</v>
      </c>
      <c r="J413">
        <v>11851177.37</v>
      </c>
      <c r="K413" t="s">
        <v>950</v>
      </c>
    </row>
    <row r="414" hidden="1" spans="1:11">
      <c r="A414">
        <v>9</v>
      </c>
      <c r="B414">
        <v>27</v>
      </c>
      <c r="C414" t="s">
        <v>1004</v>
      </c>
      <c r="D414" t="s">
        <v>953</v>
      </c>
      <c r="E414" t="s">
        <v>1121</v>
      </c>
      <c r="F414" t="s">
        <v>1124</v>
      </c>
      <c r="G414">
        <v>685.85</v>
      </c>
      <c r="H414">
        <v>0</v>
      </c>
      <c r="I414" t="s">
        <v>939</v>
      </c>
      <c r="J414">
        <v>11851863.22</v>
      </c>
      <c r="K414" t="s">
        <v>950</v>
      </c>
    </row>
    <row r="415" hidden="1" spans="1:11">
      <c r="A415">
        <v>9</v>
      </c>
      <c r="B415">
        <v>27</v>
      </c>
      <c r="C415" t="s">
        <v>961</v>
      </c>
      <c r="D415" t="s">
        <v>1081</v>
      </c>
      <c r="E415" t="s">
        <v>1121</v>
      </c>
      <c r="F415" t="s">
        <v>1124</v>
      </c>
      <c r="G415">
        <v>748.24</v>
      </c>
      <c r="H415">
        <v>0</v>
      </c>
      <c r="I415" t="s">
        <v>939</v>
      </c>
      <c r="J415">
        <v>11852611.46</v>
      </c>
      <c r="K415" t="s">
        <v>950</v>
      </c>
    </row>
    <row r="416" hidden="1" spans="1:11">
      <c r="A416">
        <v>9</v>
      </c>
      <c r="B416">
        <v>27</v>
      </c>
      <c r="C416" t="s">
        <v>952</v>
      </c>
      <c r="D416" t="s">
        <v>1081</v>
      </c>
      <c r="E416" t="s">
        <v>1121</v>
      </c>
      <c r="F416" t="s">
        <v>1124</v>
      </c>
      <c r="G416">
        <v>140.7</v>
      </c>
      <c r="H416">
        <v>0</v>
      </c>
      <c r="I416" t="s">
        <v>939</v>
      </c>
      <c r="J416">
        <v>11852752.16</v>
      </c>
      <c r="K416" t="s">
        <v>950</v>
      </c>
    </row>
    <row r="417" hidden="1" spans="1:11">
      <c r="A417">
        <v>9</v>
      </c>
      <c r="B417">
        <v>27</v>
      </c>
      <c r="C417" t="s">
        <v>954</v>
      </c>
      <c r="D417" t="s">
        <v>1081</v>
      </c>
      <c r="E417" t="s">
        <v>1121</v>
      </c>
      <c r="F417" t="s">
        <v>1124</v>
      </c>
      <c r="G417">
        <v>8063.79</v>
      </c>
      <c r="H417">
        <v>0</v>
      </c>
      <c r="I417" t="s">
        <v>939</v>
      </c>
      <c r="J417">
        <v>11860815.95</v>
      </c>
      <c r="K417" t="s">
        <v>950</v>
      </c>
    </row>
    <row r="418" hidden="1" spans="1:11">
      <c r="A418">
        <v>9</v>
      </c>
      <c r="B418">
        <v>27</v>
      </c>
      <c r="C418" t="s">
        <v>1010</v>
      </c>
      <c r="D418" t="s">
        <v>1081</v>
      </c>
      <c r="E418" t="s">
        <v>1121</v>
      </c>
      <c r="F418" t="s">
        <v>1124</v>
      </c>
      <c r="G418">
        <v>4860.78</v>
      </c>
      <c r="H418">
        <v>0</v>
      </c>
      <c r="I418" t="s">
        <v>939</v>
      </c>
      <c r="J418">
        <v>11865676.73</v>
      </c>
      <c r="K418" t="s">
        <v>950</v>
      </c>
    </row>
    <row r="419" hidden="1" spans="1:11">
      <c r="A419">
        <v>9</v>
      </c>
      <c r="B419">
        <v>27</v>
      </c>
      <c r="C419" t="s">
        <v>993</v>
      </c>
      <c r="D419" t="s">
        <v>942</v>
      </c>
      <c r="E419" t="s">
        <v>1121</v>
      </c>
      <c r="F419" t="s">
        <v>1122</v>
      </c>
      <c r="G419">
        <v>263.27</v>
      </c>
      <c r="H419">
        <v>0</v>
      </c>
      <c r="I419" t="s">
        <v>939</v>
      </c>
      <c r="J419">
        <v>11865940</v>
      </c>
      <c r="K419" t="s">
        <v>950</v>
      </c>
    </row>
    <row r="420" hidden="1" spans="1:11">
      <c r="A420">
        <v>9</v>
      </c>
      <c r="B420">
        <v>27</v>
      </c>
      <c r="C420" t="s">
        <v>994</v>
      </c>
      <c r="D420" t="s">
        <v>942</v>
      </c>
      <c r="E420" t="s">
        <v>1121</v>
      </c>
      <c r="F420" t="s">
        <v>1122</v>
      </c>
      <c r="G420">
        <v>797.92</v>
      </c>
      <c r="H420">
        <v>0</v>
      </c>
      <c r="I420" t="s">
        <v>939</v>
      </c>
      <c r="J420">
        <v>11866737.92</v>
      </c>
      <c r="K420" t="s">
        <v>950</v>
      </c>
    </row>
    <row r="421" hidden="1" spans="1:11">
      <c r="A421">
        <v>9</v>
      </c>
      <c r="B421">
        <v>27</v>
      </c>
      <c r="C421" t="s">
        <v>1062</v>
      </c>
      <c r="D421" t="s">
        <v>955</v>
      </c>
      <c r="E421" t="s">
        <v>1121</v>
      </c>
      <c r="F421" t="s">
        <v>1124</v>
      </c>
      <c r="G421">
        <v>12768.58</v>
      </c>
      <c r="H421">
        <v>0</v>
      </c>
      <c r="I421" t="s">
        <v>939</v>
      </c>
      <c r="J421">
        <v>11879506.5</v>
      </c>
      <c r="K421" t="s">
        <v>950</v>
      </c>
    </row>
    <row r="422" hidden="1" spans="1:11">
      <c r="A422">
        <v>9</v>
      </c>
      <c r="B422">
        <v>27</v>
      </c>
      <c r="C422" t="s">
        <v>1038</v>
      </c>
      <c r="D422" t="s">
        <v>1085</v>
      </c>
      <c r="E422" t="s">
        <v>1121</v>
      </c>
      <c r="F422" t="s">
        <v>1124</v>
      </c>
      <c r="G422">
        <v>1393.95</v>
      </c>
      <c r="H422">
        <v>0</v>
      </c>
      <c r="I422" t="s">
        <v>939</v>
      </c>
      <c r="J422">
        <v>11880900.45</v>
      </c>
      <c r="K422" t="s">
        <v>950</v>
      </c>
    </row>
    <row r="423" hidden="1" spans="1:11">
      <c r="A423">
        <v>9</v>
      </c>
      <c r="B423">
        <v>27</v>
      </c>
      <c r="C423" t="s">
        <v>1090</v>
      </c>
      <c r="D423" t="s">
        <v>1085</v>
      </c>
      <c r="E423" t="s">
        <v>1121</v>
      </c>
      <c r="F423" t="s">
        <v>1122</v>
      </c>
      <c r="G423">
        <v>116.33</v>
      </c>
      <c r="H423">
        <v>0</v>
      </c>
      <c r="I423" t="s">
        <v>939</v>
      </c>
      <c r="J423">
        <v>11881016.78</v>
      </c>
      <c r="K423" t="s">
        <v>950</v>
      </c>
    </row>
    <row r="424" hidden="1" spans="1:11">
      <c r="A424">
        <v>9</v>
      </c>
      <c r="B424">
        <v>27</v>
      </c>
      <c r="C424" t="s">
        <v>991</v>
      </c>
      <c r="D424" t="s">
        <v>1085</v>
      </c>
      <c r="E424" t="s">
        <v>1121</v>
      </c>
      <c r="F424" t="s">
        <v>1124</v>
      </c>
      <c r="G424">
        <v>1449.47</v>
      </c>
      <c r="H424">
        <v>0</v>
      </c>
      <c r="I424" t="s">
        <v>939</v>
      </c>
      <c r="J424">
        <v>11882466.25</v>
      </c>
      <c r="K424" t="s">
        <v>950</v>
      </c>
    </row>
    <row r="425" hidden="1" spans="1:11">
      <c r="A425">
        <v>9</v>
      </c>
      <c r="B425">
        <v>27</v>
      </c>
      <c r="C425" t="s">
        <v>970</v>
      </c>
      <c r="D425" t="s">
        <v>1086</v>
      </c>
      <c r="E425" t="s">
        <v>1121</v>
      </c>
      <c r="F425" t="s">
        <v>1124</v>
      </c>
      <c r="G425">
        <v>7720.26</v>
      </c>
      <c r="H425">
        <v>0</v>
      </c>
      <c r="I425" t="s">
        <v>939</v>
      </c>
      <c r="J425">
        <v>11890186.51</v>
      </c>
      <c r="K425" t="s">
        <v>950</v>
      </c>
    </row>
    <row r="426" hidden="1" spans="1:11">
      <c r="A426">
        <v>9</v>
      </c>
      <c r="B426">
        <v>27</v>
      </c>
      <c r="C426" t="s">
        <v>959</v>
      </c>
      <c r="D426" t="s">
        <v>1086</v>
      </c>
      <c r="E426" t="s">
        <v>1121</v>
      </c>
      <c r="F426" t="s">
        <v>1124</v>
      </c>
      <c r="G426">
        <v>3387.89</v>
      </c>
      <c r="H426">
        <v>0</v>
      </c>
      <c r="I426" t="s">
        <v>939</v>
      </c>
      <c r="J426">
        <v>11893574.4</v>
      </c>
      <c r="K426" t="s">
        <v>950</v>
      </c>
    </row>
    <row r="427" hidden="1" spans="1:11">
      <c r="A427">
        <v>9</v>
      </c>
      <c r="B427">
        <v>27</v>
      </c>
      <c r="C427" t="s">
        <v>990</v>
      </c>
      <c r="D427" t="s">
        <v>1086</v>
      </c>
      <c r="E427" t="s">
        <v>1121</v>
      </c>
      <c r="F427" t="s">
        <v>1124</v>
      </c>
      <c r="G427">
        <v>1055.14</v>
      </c>
      <c r="H427">
        <v>0</v>
      </c>
      <c r="I427" t="s">
        <v>939</v>
      </c>
      <c r="J427">
        <v>11894629.54</v>
      </c>
      <c r="K427" t="s">
        <v>950</v>
      </c>
    </row>
    <row r="428" hidden="1" spans="1:11">
      <c r="A428">
        <v>9</v>
      </c>
      <c r="B428">
        <v>27</v>
      </c>
      <c r="C428" t="s">
        <v>967</v>
      </c>
      <c r="D428" t="s">
        <v>960</v>
      </c>
      <c r="E428" t="s">
        <v>1121</v>
      </c>
      <c r="F428" t="s">
        <v>1124</v>
      </c>
      <c r="G428">
        <v>1352.59</v>
      </c>
      <c r="H428">
        <v>0</v>
      </c>
      <c r="I428" t="s">
        <v>939</v>
      </c>
      <c r="J428">
        <v>11895982.13</v>
      </c>
      <c r="K428" t="s">
        <v>950</v>
      </c>
    </row>
    <row r="429" hidden="1" spans="1:11">
      <c r="A429">
        <v>9</v>
      </c>
      <c r="B429">
        <v>27</v>
      </c>
      <c r="C429" t="s">
        <v>1000</v>
      </c>
      <c r="D429" t="s">
        <v>960</v>
      </c>
      <c r="E429" t="s">
        <v>1121</v>
      </c>
      <c r="F429" t="s">
        <v>1122</v>
      </c>
      <c r="G429">
        <v>3162.88</v>
      </c>
      <c r="H429">
        <v>0</v>
      </c>
      <c r="I429" t="s">
        <v>939</v>
      </c>
      <c r="J429">
        <v>11899145.01</v>
      </c>
      <c r="K429" t="s">
        <v>950</v>
      </c>
    </row>
    <row r="430" hidden="1" spans="1:11">
      <c r="A430">
        <v>9</v>
      </c>
      <c r="B430">
        <v>27</v>
      </c>
      <c r="C430" t="s">
        <v>946</v>
      </c>
      <c r="D430" t="s">
        <v>960</v>
      </c>
      <c r="E430" t="s">
        <v>1121</v>
      </c>
      <c r="F430" t="s">
        <v>1122</v>
      </c>
      <c r="G430">
        <v>1152.21</v>
      </c>
      <c r="H430">
        <v>0</v>
      </c>
      <c r="I430" t="s">
        <v>939</v>
      </c>
      <c r="J430">
        <v>11900297.22</v>
      </c>
      <c r="K430" t="s">
        <v>950</v>
      </c>
    </row>
    <row r="431" hidden="1" spans="1:11">
      <c r="A431">
        <v>9</v>
      </c>
      <c r="B431">
        <v>27</v>
      </c>
      <c r="C431" t="s">
        <v>962</v>
      </c>
      <c r="D431" t="s">
        <v>964</v>
      </c>
      <c r="E431" t="s">
        <v>1121</v>
      </c>
      <c r="F431" t="s">
        <v>1124</v>
      </c>
      <c r="G431">
        <v>763.54</v>
      </c>
      <c r="H431">
        <v>0</v>
      </c>
      <c r="I431" t="s">
        <v>939</v>
      </c>
      <c r="J431">
        <v>11901060.76</v>
      </c>
      <c r="K431" t="s">
        <v>950</v>
      </c>
    </row>
    <row r="432" hidden="1" spans="1:11">
      <c r="A432">
        <v>9</v>
      </c>
      <c r="B432">
        <v>27</v>
      </c>
      <c r="C432" t="s">
        <v>1028</v>
      </c>
      <c r="D432" t="s">
        <v>964</v>
      </c>
      <c r="E432" t="s">
        <v>1121</v>
      </c>
      <c r="F432" t="s">
        <v>1124</v>
      </c>
      <c r="G432">
        <v>9070.69</v>
      </c>
      <c r="H432">
        <v>0</v>
      </c>
      <c r="I432" t="s">
        <v>939</v>
      </c>
      <c r="J432">
        <v>11910131.45</v>
      </c>
      <c r="K432" t="s">
        <v>950</v>
      </c>
    </row>
    <row r="433" hidden="1" spans="1:11">
      <c r="A433">
        <v>9</v>
      </c>
      <c r="B433">
        <v>27</v>
      </c>
      <c r="C433" t="s">
        <v>1088</v>
      </c>
      <c r="D433" t="s">
        <v>964</v>
      </c>
      <c r="E433" t="s">
        <v>1121</v>
      </c>
      <c r="F433" t="s">
        <v>1124</v>
      </c>
      <c r="G433">
        <v>1146.74</v>
      </c>
      <c r="H433">
        <v>0</v>
      </c>
      <c r="I433" t="s">
        <v>939</v>
      </c>
      <c r="J433">
        <v>11911278.19</v>
      </c>
      <c r="K433" t="s">
        <v>950</v>
      </c>
    </row>
    <row r="434" hidden="1" spans="1:11">
      <c r="A434">
        <v>9</v>
      </c>
      <c r="B434">
        <v>27</v>
      </c>
      <c r="C434" t="s">
        <v>988</v>
      </c>
      <c r="D434" t="s">
        <v>964</v>
      </c>
      <c r="E434" t="s">
        <v>1121</v>
      </c>
      <c r="F434" t="s">
        <v>1124</v>
      </c>
      <c r="G434">
        <v>6396.47</v>
      </c>
      <c r="H434">
        <v>0</v>
      </c>
      <c r="I434" t="s">
        <v>939</v>
      </c>
      <c r="J434">
        <v>11917674.66</v>
      </c>
      <c r="K434" t="s">
        <v>950</v>
      </c>
    </row>
    <row r="435" hidden="1" spans="1:11">
      <c r="A435">
        <v>9</v>
      </c>
      <c r="B435">
        <v>27</v>
      </c>
      <c r="C435" t="s">
        <v>965</v>
      </c>
      <c r="D435" t="s">
        <v>964</v>
      </c>
      <c r="E435" t="s">
        <v>1121</v>
      </c>
      <c r="F435" t="s">
        <v>1124</v>
      </c>
      <c r="G435">
        <v>930.3</v>
      </c>
      <c r="H435">
        <v>0</v>
      </c>
      <c r="I435" t="s">
        <v>939</v>
      </c>
      <c r="J435">
        <v>11918604.96</v>
      </c>
      <c r="K435" t="s">
        <v>950</v>
      </c>
    </row>
    <row r="436" hidden="1" spans="1:11">
      <c r="A436">
        <v>9</v>
      </c>
      <c r="B436">
        <v>27</v>
      </c>
      <c r="C436" t="s">
        <v>978</v>
      </c>
      <c r="D436" t="s">
        <v>966</v>
      </c>
      <c r="E436" t="s">
        <v>1121</v>
      </c>
      <c r="F436" t="s">
        <v>1124</v>
      </c>
      <c r="G436">
        <v>8110.55</v>
      </c>
      <c r="H436">
        <v>0</v>
      </c>
      <c r="I436" t="s">
        <v>939</v>
      </c>
      <c r="J436">
        <v>11926715.51</v>
      </c>
      <c r="K436" t="s">
        <v>950</v>
      </c>
    </row>
    <row r="437" hidden="1" spans="1:11">
      <c r="A437">
        <v>9</v>
      </c>
      <c r="B437">
        <v>27</v>
      </c>
      <c r="C437" t="s">
        <v>1008</v>
      </c>
      <c r="D437" t="s">
        <v>966</v>
      </c>
      <c r="E437" t="s">
        <v>1121</v>
      </c>
      <c r="F437" t="s">
        <v>1124</v>
      </c>
      <c r="G437">
        <v>341.45</v>
      </c>
      <c r="H437">
        <v>0</v>
      </c>
      <c r="I437" t="s">
        <v>939</v>
      </c>
      <c r="J437">
        <v>11927056.96</v>
      </c>
      <c r="K437" t="s">
        <v>950</v>
      </c>
    </row>
    <row r="438" hidden="1" spans="1:11">
      <c r="A438">
        <v>9</v>
      </c>
      <c r="B438">
        <v>27</v>
      </c>
      <c r="C438" t="s">
        <v>1060</v>
      </c>
      <c r="D438" t="s">
        <v>969</v>
      </c>
      <c r="E438" t="s">
        <v>1121</v>
      </c>
      <c r="F438" t="s">
        <v>1122</v>
      </c>
      <c r="G438">
        <v>34344.64</v>
      </c>
      <c r="H438">
        <v>0</v>
      </c>
      <c r="I438" t="s">
        <v>939</v>
      </c>
      <c r="J438">
        <v>11961401.6</v>
      </c>
      <c r="K438" t="s">
        <v>950</v>
      </c>
    </row>
    <row r="439" hidden="1" spans="1:11">
      <c r="A439">
        <v>9</v>
      </c>
      <c r="B439">
        <v>27</v>
      </c>
      <c r="C439" t="s">
        <v>996</v>
      </c>
      <c r="D439" t="s">
        <v>969</v>
      </c>
      <c r="E439" t="s">
        <v>1121</v>
      </c>
      <c r="F439" t="s">
        <v>1124</v>
      </c>
      <c r="G439">
        <v>2084.4</v>
      </c>
      <c r="H439">
        <v>0</v>
      </c>
      <c r="I439" t="s">
        <v>939</v>
      </c>
      <c r="J439">
        <v>11963486</v>
      </c>
      <c r="K439" t="s">
        <v>950</v>
      </c>
    </row>
    <row r="440" hidden="1" spans="1:11">
      <c r="A440">
        <v>9</v>
      </c>
      <c r="B440">
        <v>27</v>
      </c>
      <c r="C440" t="s">
        <v>999</v>
      </c>
      <c r="D440" t="s">
        <v>969</v>
      </c>
      <c r="E440" t="s">
        <v>1121</v>
      </c>
      <c r="F440" t="s">
        <v>1124</v>
      </c>
      <c r="G440">
        <v>1830.39</v>
      </c>
      <c r="H440">
        <v>0</v>
      </c>
      <c r="I440" t="s">
        <v>939</v>
      </c>
      <c r="J440">
        <v>11965316.39</v>
      </c>
      <c r="K440" t="s">
        <v>950</v>
      </c>
    </row>
    <row r="441" hidden="1" spans="1:11">
      <c r="A441">
        <v>9</v>
      </c>
      <c r="B441">
        <v>27</v>
      </c>
      <c r="C441" t="s">
        <v>987</v>
      </c>
      <c r="D441" t="s">
        <v>974</v>
      </c>
      <c r="E441" t="s">
        <v>1121</v>
      </c>
      <c r="F441" t="s">
        <v>1124</v>
      </c>
      <c r="G441">
        <v>3326.32</v>
      </c>
      <c r="H441">
        <v>0</v>
      </c>
      <c r="I441" t="s">
        <v>939</v>
      </c>
      <c r="J441">
        <v>11968642.71</v>
      </c>
      <c r="K441" t="s">
        <v>950</v>
      </c>
    </row>
    <row r="442" hidden="1" spans="1:11">
      <c r="A442">
        <v>9</v>
      </c>
      <c r="B442">
        <v>27</v>
      </c>
      <c r="C442" t="s">
        <v>1048</v>
      </c>
      <c r="D442" t="s">
        <v>976</v>
      </c>
      <c r="E442" t="s">
        <v>1121</v>
      </c>
      <c r="F442" t="s">
        <v>1124</v>
      </c>
      <c r="G442">
        <v>13271.6</v>
      </c>
      <c r="H442">
        <v>0</v>
      </c>
      <c r="I442" t="s">
        <v>939</v>
      </c>
      <c r="J442">
        <v>11981914.31</v>
      </c>
      <c r="K442" t="s">
        <v>950</v>
      </c>
    </row>
    <row r="443" hidden="1" spans="1:11">
      <c r="A443">
        <v>9</v>
      </c>
      <c r="B443">
        <v>27</v>
      </c>
      <c r="C443" t="s">
        <v>1017</v>
      </c>
      <c r="D443" t="s">
        <v>983</v>
      </c>
      <c r="E443" t="s">
        <v>1121</v>
      </c>
      <c r="F443" t="s">
        <v>1124</v>
      </c>
      <c r="G443">
        <v>1982.42</v>
      </c>
      <c r="H443">
        <v>0</v>
      </c>
      <c r="I443" t="s">
        <v>939</v>
      </c>
      <c r="J443">
        <v>11983896.73</v>
      </c>
      <c r="K443" t="s">
        <v>950</v>
      </c>
    </row>
    <row r="444" hidden="1" spans="1:11">
      <c r="A444">
        <v>9</v>
      </c>
      <c r="B444">
        <v>27</v>
      </c>
      <c r="C444" t="s">
        <v>972</v>
      </c>
      <c r="D444" t="s">
        <v>983</v>
      </c>
      <c r="E444" t="s">
        <v>1121</v>
      </c>
      <c r="F444" t="s">
        <v>1124</v>
      </c>
      <c r="G444">
        <v>4835.28</v>
      </c>
      <c r="H444">
        <v>0</v>
      </c>
      <c r="I444" t="s">
        <v>939</v>
      </c>
      <c r="J444">
        <v>11988732.01</v>
      </c>
      <c r="K444" t="s">
        <v>950</v>
      </c>
    </row>
    <row r="445" hidden="1" spans="1:11">
      <c r="A445">
        <v>9</v>
      </c>
      <c r="B445">
        <v>27</v>
      </c>
      <c r="C445" t="s">
        <v>1056</v>
      </c>
      <c r="D445" t="s">
        <v>983</v>
      </c>
      <c r="E445" t="s">
        <v>1121</v>
      </c>
      <c r="F445" t="s">
        <v>1122</v>
      </c>
      <c r="G445">
        <v>18709.07</v>
      </c>
      <c r="H445">
        <v>0</v>
      </c>
      <c r="I445" t="s">
        <v>939</v>
      </c>
      <c r="J445">
        <v>12007441.08</v>
      </c>
      <c r="K445" t="s">
        <v>950</v>
      </c>
    </row>
    <row r="446" hidden="1" spans="1:11">
      <c r="A446">
        <v>9</v>
      </c>
      <c r="B446">
        <v>27</v>
      </c>
      <c r="C446" t="s">
        <v>1022</v>
      </c>
      <c r="D446" t="s">
        <v>986</v>
      </c>
      <c r="E446" t="s">
        <v>1121</v>
      </c>
      <c r="F446" t="s">
        <v>1124</v>
      </c>
      <c r="G446">
        <v>2642.28</v>
      </c>
      <c r="H446">
        <v>0</v>
      </c>
      <c r="I446" t="s">
        <v>939</v>
      </c>
      <c r="J446">
        <v>12010083.36</v>
      </c>
      <c r="K446" t="s">
        <v>950</v>
      </c>
    </row>
    <row r="447" hidden="1" spans="1:11">
      <c r="A447">
        <v>9</v>
      </c>
      <c r="B447">
        <v>27</v>
      </c>
      <c r="C447" t="s">
        <v>1003</v>
      </c>
      <c r="D447" t="s">
        <v>986</v>
      </c>
      <c r="E447" t="s">
        <v>1121</v>
      </c>
      <c r="F447" t="s">
        <v>1122</v>
      </c>
      <c r="G447">
        <v>7984.56</v>
      </c>
      <c r="H447">
        <v>0</v>
      </c>
      <c r="I447" t="s">
        <v>939</v>
      </c>
      <c r="J447">
        <v>12018067.92</v>
      </c>
      <c r="K447" t="s">
        <v>950</v>
      </c>
    </row>
    <row r="448" hidden="1" spans="1:11">
      <c r="A448">
        <v>9</v>
      </c>
      <c r="B448">
        <v>27</v>
      </c>
      <c r="C448" t="s">
        <v>1030</v>
      </c>
      <c r="D448" t="s">
        <v>986</v>
      </c>
      <c r="E448" t="s">
        <v>1121</v>
      </c>
      <c r="F448" t="s">
        <v>1122</v>
      </c>
      <c r="G448">
        <v>9685.86</v>
      </c>
      <c r="H448">
        <v>0</v>
      </c>
      <c r="I448" t="s">
        <v>939</v>
      </c>
      <c r="J448">
        <v>12027753.78</v>
      </c>
      <c r="K448" t="s">
        <v>950</v>
      </c>
    </row>
    <row r="449" hidden="1" spans="1:11">
      <c r="A449">
        <v>9</v>
      </c>
      <c r="B449">
        <v>27</v>
      </c>
      <c r="C449" t="s">
        <v>997</v>
      </c>
      <c r="D449" t="s">
        <v>986</v>
      </c>
      <c r="E449" t="s">
        <v>1121</v>
      </c>
      <c r="F449" t="s">
        <v>1124</v>
      </c>
      <c r="G449">
        <v>638.83</v>
      </c>
      <c r="H449">
        <v>0</v>
      </c>
      <c r="I449" t="s">
        <v>939</v>
      </c>
      <c r="J449">
        <v>12028392.61</v>
      </c>
      <c r="K449" t="s">
        <v>950</v>
      </c>
    </row>
    <row r="450" hidden="1" spans="1:11">
      <c r="A450">
        <v>9</v>
      </c>
      <c r="B450">
        <v>27</v>
      </c>
      <c r="C450" t="s">
        <v>1014</v>
      </c>
      <c r="D450" t="s">
        <v>989</v>
      </c>
      <c r="E450" t="s">
        <v>1121</v>
      </c>
      <c r="F450" t="s">
        <v>1124</v>
      </c>
      <c r="G450">
        <v>8932.15</v>
      </c>
      <c r="H450">
        <v>0</v>
      </c>
      <c r="I450" t="s">
        <v>939</v>
      </c>
      <c r="J450">
        <v>12037324.76</v>
      </c>
      <c r="K450" t="s">
        <v>950</v>
      </c>
    </row>
    <row r="451" hidden="1" spans="1:11">
      <c r="A451">
        <v>9</v>
      </c>
      <c r="B451">
        <v>27</v>
      </c>
      <c r="C451" t="s">
        <v>1018</v>
      </c>
      <c r="D451" t="s">
        <v>989</v>
      </c>
      <c r="E451" t="s">
        <v>1121</v>
      </c>
      <c r="F451" t="s">
        <v>1124</v>
      </c>
      <c r="G451">
        <v>9366.61</v>
      </c>
      <c r="H451">
        <v>0</v>
      </c>
      <c r="I451" t="s">
        <v>939</v>
      </c>
      <c r="J451">
        <v>12046691.37</v>
      </c>
      <c r="K451" t="s">
        <v>950</v>
      </c>
    </row>
    <row r="452" hidden="1" spans="1:11">
      <c r="A452">
        <v>9</v>
      </c>
      <c r="B452">
        <v>27</v>
      </c>
      <c r="C452" t="s">
        <v>1015</v>
      </c>
      <c r="D452" t="s">
        <v>995</v>
      </c>
      <c r="E452" t="s">
        <v>1121</v>
      </c>
      <c r="F452" t="s">
        <v>1124</v>
      </c>
      <c r="G452">
        <v>8824.69</v>
      </c>
      <c r="H452">
        <v>0</v>
      </c>
      <c r="I452" t="s">
        <v>939</v>
      </c>
      <c r="J452">
        <v>12055516.06</v>
      </c>
      <c r="K452" t="s">
        <v>950</v>
      </c>
    </row>
    <row r="453" hidden="1" spans="1:11">
      <c r="A453">
        <v>9</v>
      </c>
      <c r="B453">
        <v>27</v>
      </c>
      <c r="C453" t="s">
        <v>1006</v>
      </c>
      <c r="D453" t="s">
        <v>995</v>
      </c>
      <c r="E453" t="s">
        <v>1121</v>
      </c>
      <c r="F453" t="s">
        <v>1124</v>
      </c>
      <c r="G453">
        <v>207.56</v>
      </c>
      <c r="H453">
        <v>0</v>
      </c>
      <c r="I453" t="s">
        <v>939</v>
      </c>
      <c r="J453">
        <v>12055723.62</v>
      </c>
      <c r="K453" t="s">
        <v>950</v>
      </c>
    </row>
    <row r="454" hidden="1" spans="1:11">
      <c r="A454">
        <v>9</v>
      </c>
      <c r="B454">
        <v>27</v>
      </c>
      <c r="C454" t="s">
        <v>1089</v>
      </c>
      <c r="D454" t="s">
        <v>995</v>
      </c>
      <c r="E454" t="s">
        <v>1121</v>
      </c>
      <c r="F454" t="s">
        <v>1124</v>
      </c>
      <c r="G454">
        <v>892.91</v>
      </c>
      <c r="H454">
        <v>0</v>
      </c>
      <c r="I454" t="s">
        <v>939</v>
      </c>
      <c r="J454">
        <v>12056616.53</v>
      </c>
      <c r="K454" t="s">
        <v>950</v>
      </c>
    </row>
    <row r="455" hidden="1" spans="1:11">
      <c r="A455">
        <v>9</v>
      </c>
      <c r="B455">
        <v>27</v>
      </c>
      <c r="C455" t="s">
        <v>1002</v>
      </c>
      <c r="D455" t="s">
        <v>998</v>
      </c>
      <c r="E455" t="s">
        <v>1121</v>
      </c>
      <c r="F455" t="s">
        <v>1124</v>
      </c>
      <c r="G455">
        <v>8879.65</v>
      </c>
      <c r="H455">
        <v>0</v>
      </c>
      <c r="I455" t="s">
        <v>939</v>
      </c>
      <c r="J455">
        <v>12065496.18</v>
      </c>
      <c r="K455" t="s">
        <v>950</v>
      </c>
    </row>
    <row r="456" hidden="1" spans="1:11">
      <c r="A456">
        <v>9</v>
      </c>
      <c r="B456">
        <v>27</v>
      </c>
      <c r="C456" t="s">
        <v>1007</v>
      </c>
      <c r="D456" t="s">
        <v>998</v>
      </c>
      <c r="E456" t="s">
        <v>1121</v>
      </c>
      <c r="F456" t="s">
        <v>1124</v>
      </c>
      <c r="G456">
        <v>1859.66</v>
      </c>
      <c r="H456">
        <v>0</v>
      </c>
      <c r="I456" t="s">
        <v>939</v>
      </c>
      <c r="J456">
        <v>12067355.84</v>
      </c>
      <c r="K456" t="s">
        <v>950</v>
      </c>
    </row>
    <row r="457" hidden="1" spans="1:11">
      <c r="A457">
        <v>9</v>
      </c>
      <c r="B457">
        <v>27</v>
      </c>
      <c r="C457" t="s">
        <v>963</v>
      </c>
      <c r="D457" t="s">
        <v>998</v>
      </c>
      <c r="E457" t="s">
        <v>1121</v>
      </c>
      <c r="F457" t="s">
        <v>1124</v>
      </c>
      <c r="G457">
        <v>1178.27</v>
      </c>
      <c r="H457">
        <v>0</v>
      </c>
      <c r="I457" t="s">
        <v>939</v>
      </c>
      <c r="J457">
        <v>12068534.11</v>
      </c>
      <c r="K457" t="s">
        <v>950</v>
      </c>
    </row>
    <row r="458" hidden="1" spans="1:11">
      <c r="A458">
        <v>9</v>
      </c>
      <c r="B458">
        <v>27</v>
      </c>
      <c r="C458" t="s">
        <v>1026</v>
      </c>
      <c r="D458" t="s">
        <v>1001</v>
      </c>
      <c r="E458" t="s">
        <v>1121</v>
      </c>
      <c r="F458" t="s">
        <v>1124</v>
      </c>
      <c r="G458">
        <v>9886.04</v>
      </c>
      <c r="H458">
        <v>0</v>
      </c>
      <c r="I458" t="s">
        <v>939</v>
      </c>
      <c r="J458">
        <v>12078420.15</v>
      </c>
      <c r="K458" t="s">
        <v>950</v>
      </c>
    </row>
    <row r="459" hidden="1" spans="1:11">
      <c r="A459">
        <v>9</v>
      </c>
      <c r="B459">
        <v>27</v>
      </c>
      <c r="C459" t="s">
        <v>1040</v>
      </c>
      <c r="D459" t="s">
        <v>1005</v>
      </c>
      <c r="E459" t="s">
        <v>1121</v>
      </c>
      <c r="F459" t="s">
        <v>1124</v>
      </c>
      <c r="G459">
        <v>20537.46</v>
      </c>
      <c r="H459">
        <v>0</v>
      </c>
      <c r="I459" t="s">
        <v>939</v>
      </c>
      <c r="J459">
        <v>12098957.61</v>
      </c>
      <c r="K459" t="s">
        <v>950</v>
      </c>
    </row>
    <row r="460" hidden="1" spans="1:11">
      <c r="A460">
        <v>9</v>
      </c>
      <c r="B460">
        <v>27</v>
      </c>
      <c r="C460" t="s">
        <v>968</v>
      </c>
      <c r="D460" t="s">
        <v>1005</v>
      </c>
      <c r="E460" t="s">
        <v>1121</v>
      </c>
      <c r="F460" t="s">
        <v>1124</v>
      </c>
      <c r="G460">
        <v>7097.4</v>
      </c>
      <c r="H460">
        <v>0</v>
      </c>
      <c r="I460" t="s">
        <v>939</v>
      </c>
      <c r="J460">
        <v>12106055.01</v>
      </c>
      <c r="K460" t="s">
        <v>950</v>
      </c>
    </row>
    <row r="461" hidden="1" spans="1:11">
      <c r="A461">
        <v>9</v>
      </c>
      <c r="B461">
        <v>27</v>
      </c>
      <c r="C461" t="s">
        <v>1033</v>
      </c>
      <c r="D461" t="s">
        <v>1011</v>
      </c>
      <c r="E461" t="s">
        <v>1121</v>
      </c>
      <c r="F461" t="s">
        <v>1124</v>
      </c>
      <c r="G461">
        <v>288.57</v>
      </c>
      <c r="H461">
        <v>0</v>
      </c>
      <c r="I461" t="s">
        <v>939</v>
      </c>
      <c r="J461">
        <v>12106343.58</v>
      </c>
      <c r="K461" t="s">
        <v>950</v>
      </c>
    </row>
    <row r="462" hidden="1" spans="1:11">
      <c r="A462">
        <v>9</v>
      </c>
      <c r="B462">
        <v>27</v>
      </c>
      <c r="C462" t="s">
        <v>1042</v>
      </c>
      <c r="D462" t="s">
        <v>1016</v>
      </c>
      <c r="E462" t="s">
        <v>1121</v>
      </c>
      <c r="F462" t="s">
        <v>1124</v>
      </c>
      <c r="G462">
        <v>25416.66</v>
      </c>
      <c r="H462">
        <v>0</v>
      </c>
      <c r="I462" t="s">
        <v>939</v>
      </c>
      <c r="J462">
        <v>12131760.24</v>
      </c>
      <c r="K462" t="s">
        <v>950</v>
      </c>
    </row>
    <row r="463" hidden="1" spans="1:11">
      <c r="A463">
        <v>9</v>
      </c>
      <c r="B463">
        <v>27</v>
      </c>
      <c r="C463" t="s">
        <v>985</v>
      </c>
      <c r="D463" t="s">
        <v>1092</v>
      </c>
      <c r="E463" t="s">
        <v>1121</v>
      </c>
      <c r="F463" t="s">
        <v>1122</v>
      </c>
      <c r="G463">
        <v>161.1</v>
      </c>
      <c r="H463">
        <v>0</v>
      </c>
      <c r="I463" t="s">
        <v>939</v>
      </c>
      <c r="J463">
        <v>12131921.34</v>
      </c>
      <c r="K463" t="s">
        <v>950</v>
      </c>
    </row>
    <row r="464" hidden="1" spans="1:11">
      <c r="A464">
        <v>9</v>
      </c>
      <c r="B464">
        <v>27</v>
      </c>
      <c r="C464" t="s">
        <v>977</v>
      </c>
      <c r="D464" t="s">
        <v>1092</v>
      </c>
      <c r="E464" t="s">
        <v>1121</v>
      </c>
      <c r="F464" t="s">
        <v>1124</v>
      </c>
      <c r="G464">
        <v>11567.75</v>
      </c>
      <c r="H464">
        <v>0</v>
      </c>
      <c r="I464" t="s">
        <v>939</v>
      </c>
      <c r="J464">
        <v>12143489.09</v>
      </c>
      <c r="K464" t="s">
        <v>950</v>
      </c>
    </row>
    <row r="465" hidden="1" spans="1:11">
      <c r="A465">
        <v>9</v>
      </c>
      <c r="B465">
        <v>27</v>
      </c>
      <c r="C465" t="s">
        <v>1058</v>
      </c>
      <c r="D465" t="s">
        <v>1019</v>
      </c>
      <c r="E465" t="s">
        <v>1121</v>
      </c>
      <c r="F465" t="s">
        <v>1122</v>
      </c>
      <c r="G465">
        <v>25578.19</v>
      </c>
      <c r="H465">
        <v>0</v>
      </c>
      <c r="I465" t="s">
        <v>939</v>
      </c>
      <c r="J465">
        <v>12169067.28</v>
      </c>
      <c r="K465" t="s">
        <v>950</v>
      </c>
    </row>
    <row r="466" hidden="1" spans="1:11">
      <c r="A466">
        <v>9</v>
      </c>
      <c r="B466">
        <v>27</v>
      </c>
      <c r="C466" t="s">
        <v>979</v>
      </c>
      <c r="D466" t="s">
        <v>1019</v>
      </c>
      <c r="E466" t="s">
        <v>1121</v>
      </c>
      <c r="F466" t="s">
        <v>1124</v>
      </c>
      <c r="G466">
        <v>240.04</v>
      </c>
      <c r="H466">
        <v>0</v>
      </c>
      <c r="I466" t="s">
        <v>939</v>
      </c>
      <c r="J466">
        <v>12169307.32</v>
      </c>
      <c r="K466" t="s">
        <v>950</v>
      </c>
    </row>
    <row r="467" hidden="1" spans="1:11">
      <c r="A467">
        <v>9</v>
      </c>
      <c r="B467">
        <v>27</v>
      </c>
      <c r="C467" t="s">
        <v>1091</v>
      </c>
      <c r="D467" t="s">
        <v>1019</v>
      </c>
      <c r="E467" t="s">
        <v>1121</v>
      </c>
      <c r="F467" t="s">
        <v>1124</v>
      </c>
      <c r="G467">
        <v>339.75</v>
      </c>
      <c r="H467">
        <v>0</v>
      </c>
      <c r="I467" t="s">
        <v>939</v>
      </c>
      <c r="J467">
        <v>12169647.07</v>
      </c>
      <c r="K467" t="s">
        <v>950</v>
      </c>
    </row>
    <row r="468" hidden="1" spans="1:11">
      <c r="A468">
        <v>9</v>
      </c>
      <c r="B468">
        <v>27</v>
      </c>
      <c r="C468" t="s">
        <v>1020</v>
      </c>
      <c r="D468" t="s">
        <v>1024</v>
      </c>
      <c r="E468" t="s">
        <v>1121</v>
      </c>
      <c r="F468" t="s">
        <v>1124</v>
      </c>
      <c r="G468">
        <v>2980.26</v>
      </c>
      <c r="H468">
        <v>0</v>
      </c>
      <c r="I468" t="s">
        <v>939</v>
      </c>
      <c r="J468">
        <v>12172627.33</v>
      </c>
      <c r="K468" t="s">
        <v>950</v>
      </c>
    </row>
    <row r="469" hidden="1" spans="1:11">
      <c r="A469">
        <v>9</v>
      </c>
      <c r="B469">
        <v>27</v>
      </c>
      <c r="C469" t="s">
        <v>1013</v>
      </c>
      <c r="D469" t="s">
        <v>1024</v>
      </c>
      <c r="E469" t="s">
        <v>1121</v>
      </c>
      <c r="F469" t="s">
        <v>1124</v>
      </c>
      <c r="G469">
        <v>7996.72</v>
      </c>
      <c r="H469">
        <v>0</v>
      </c>
      <c r="I469" t="s">
        <v>939</v>
      </c>
      <c r="J469">
        <v>12180624.05</v>
      </c>
      <c r="K469" t="s">
        <v>950</v>
      </c>
    </row>
    <row r="470" hidden="1" spans="1:11">
      <c r="A470">
        <v>9</v>
      </c>
      <c r="B470">
        <v>27</v>
      </c>
      <c r="C470" t="s">
        <v>1035</v>
      </c>
      <c r="D470" t="s">
        <v>1024</v>
      </c>
      <c r="E470" t="s">
        <v>1121</v>
      </c>
      <c r="F470" t="s">
        <v>1124</v>
      </c>
      <c r="G470">
        <v>10543.37</v>
      </c>
      <c r="H470">
        <v>0</v>
      </c>
      <c r="I470" t="s">
        <v>939</v>
      </c>
      <c r="J470">
        <v>12191167.42</v>
      </c>
      <c r="K470" t="s">
        <v>950</v>
      </c>
    </row>
    <row r="471" hidden="1" spans="1:11">
      <c r="A471">
        <v>9</v>
      </c>
      <c r="B471">
        <v>27</v>
      </c>
      <c r="C471" t="s">
        <v>1031</v>
      </c>
      <c r="D471" t="s">
        <v>1027</v>
      </c>
      <c r="E471" t="s">
        <v>1121</v>
      </c>
      <c r="F471" t="s">
        <v>1122</v>
      </c>
      <c r="G471">
        <v>5284.67</v>
      </c>
      <c r="H471">
        <v>0</v>
      </c>
      <c r="I471" t="s">
        <v>939</v>
      </c>
      <c r="J471">
        <v>12196452.09</v>
      </c>
      <c r="K471" t="s">
        <v>950</v>
      </c>
    </row>
    <row r="472" hidden="1" spans="1:11">
      <c r="A472">
        <v>9</v>
      </c>
      <c r="B472">
        <v>27</v>
      </c>
      <c r="C472" t="s">
        <v>992</v>
      </c>
      <c r="D472" t="s">
        <v>1093</v>
      </c>
      <c r="E472" t="s">
        <v>1121</v>
      </c>
      <c r="F472" t="s">
        <v>1124</v>
      </c>
      <c r="G472">
        <v>602.64</v>
      </c>
      <c r="H472">
        <v>0</v>
      </c>
      <c r="I472" t="s">
        <v>939</v>
      </c>
      <c r="J472">
        <v>12197054.73</v>
      </c>
      <c r="K472" t="s">
        <v>950</v>
      </c>
    </row>
    <row r="473" hidden="1" spans="1:11">
      <c r="A473">
        <v>9</v>
      </c>
      <c r="B473">
        <v>27</v>
      </c>
      <c r="C473" t="s">
        <v>1012</v>
      </c>
      <c r="D473" t="s">
        <v>1029</v>
      </c>
      <c r="E473" t="s">
        <v>1121</v>
      </c>
      <c r="F473" t="s">
        <v>1124</v>
      </c>
      <c r="G473">
        <v>5932.42</v>
      </c>
      <c r="H473">
        <v>0</v>
      </c>
      <c r="I473" t="s">
        <v>939</v>
      </c>
      <c r="J473">
        <v>12202987.15</v>
      </c>
      <c r="K473" t="s">
        <v>950</v>
      </c>
    </row>
    <row r="474" hidden="1" spans="1:11">
      <c r="A474">
        <v>9</v>
      </c>
      <c r="B474">
        <v>27</v>
      </c>
      <c r="C474" t="s">
        <v>981</v>
      </c>
      <c r="D474" t="s">
        <v>1032</v>
      </c>
      <c r="E474" t="s">
        <v>1121</v>
      </c>
      <c r="F474" t="s">
        <v>1124</v>
      </c>
      <c r="G474">
        <v>2129.17</v>
      </c>
      <c r="H474">
        <v>0</v>
      </c>
      <c r="I474" t="s">
        <v>939</v>
      </c>
      <c r="J474">
        <v>12205116.32</v>
      </c>
      <c r="K474" t="s">
        <v>950</v>
      </c>
    </row>
    <row r="475" hidden="1" spans="1:11">
      <c r="A475">
        <v>9</v>
      </c>
      <c r="B475">
        <v>27</v>
      </c>
      <c r="C475" t="s">
        <v>1037</v>
      </c>
      <c r="D475" t="s">
        <v>1094</v>
      </c>
      <c r="E475" t="s">
        <v>1121</v>
      </c>
      <c r="F475" t="s">
        <v>1124</v>
      </c>
      <c r="G475">
        <v>7913.93</v>
      </c>
      <c r="H475">
        <v>0</v>
      </c>
      <c r="I475" t="s">
        <v>939</v>
      </c>
      <c r="J475">
        <v>12213030.25</v>
      </c>
      <c r="K475" t="s">
        <v>950</v>
      </c>
    </row>
    <row r="476" hidden="1" spans="1:11">
      <c r="A476">
        <v>9</v>
      </c>
      <c r="B476">
        <v>27</v>
      </c>
      <c r="C476" t="s">
        <v>1023</v>
      </c>
      <c r="D476" t="s">
        <v>1034</v>
      </c>
      <c r="E476" t="s">
        <v>1121</v>
      </c>
      <c r="F476" t="s">
        <v>1122</v>
      </c>
      <c r="G476">
        <v>35047.74</v>
      </c>
      <c r="H476">
        <v>0</v>
      </c>
      <c r="I476" t="s">
        <v>939</v>
      </c>
      <c r="J476">
        <v>12248077.99</v>
      </c>
      <c r="K476" t="s">
        <v>950</v>
      </c>
    </row>
    <row r="477" hidden="1" spans="1:11">
      <c r="A477">
        <v>9</v>
      </c>
      <c r="B477">
        <v>27</v>
      </c>
      <c r="C477" t="s">
        <v>1050</v>
      </c>
      <c r="D477" t="s">
        <v>1101</v>
      </c>
      <c r="E477" t="s">
        <v>1121</v>
      </c>
      <c r="F477" t="s">
        <v>1124</v>
      </c>
      <c r="G477">
        <v>32845.69</v>
      </c>
      <c r="H477">
        <v>0</v>
      </c>
      <c r="I477" t="s">
        <v>939</v>
      </c>
      <c r="J477">
        <v>12280923.68</v>
      </c>
      <c r="K477" t="s">
        <v>950</v>
      </c>
    </row>
    <row r="478" hidden="1" spans="1:11">
      <c r="A478">
        <v>9</v>
      </c>
      <c r="B478">
        <v>27</v>
      </c>
      <c r="C478" t="s">
        <v>1052</v>
      </c>
      <c r="D478" t="s">
        <v>1101</v>
      </c>
      <c r="E478" t="s">
        <v>1121</v>
      </c>
      <c r="F478" t="s">
        <v>1124</v>
      </c>
      <c r="G478">
        <v>16576.12</v>
      </c>
      <c r="H478">
        <v>0</v>
      </c>
      <c r="I478" t="s">
        <v>939</v>
      </c>
      <c r="J478">
        <v>12297499.8</v>
      </c>
      <c r="K478" t="s">
        <v>950</v>
      </c>
    </row>
    <row r="479" hidden="1" spans="1:11">
      <c r="A479">
        <v>9</v>
      </c>
      <c r="B479">
        <v>27</v>
      </c>
      <c r="C479" t="s">
        <v>1046</v>
      </c>
      <c r="D479" t="s">
        <v>1095</v>
      </c>
      <c r="E479" t="s">
        <v>1121</v>
      </c>
      <c r="F479" t="s">
        <v>1124</v>
      </c>
      <c r="G479">
        <v>20705.65</v>
      </c>
      <c r="H479">
        <v>0</v>
      </c>
      <c r="I479" t="s">
        <v>939</v>
      </c>
      <c r="J479">
        <v>12318205.45</v>
      </c>
      <c r="K479" t="s">
        <v>950</v>
      </c>
    </row>
    <row r="480" hidden="1" spans="1:11">
      <c r="A480">
        <v>9</v>
      </c>
      <c r="B480">
        <v>27</v>
      </c>
      <c r="C480" t="s">
        <v>1025</v>
      </c>
      <c r="D480" t="s">
        <v>1051</v>
      </c>
      <c r="E480" t="s">
        <v>1121</v>
      </c>
      <c r="F480" t="s">
        <v>1124</v>
      </c>
      <c r="G480">
        <v>9702.2</v>
      </c>
      <c r="H480">
        <v>0</v>
      </c>
      <c r="I480" t="s">
        <v>939</v>
      </c>
      <c r="J480">
        <v>12327907.65</v>
      </c>
      <c r="K480" t="s">
        <v>950</v>
      </c>
    </row>
    <row r="481" hidden="1" spans="1:11">
      <c r="A481">
        <v>9</v>
      </c>
      <c r="B481">
        <v>27</v>
      </c>
      <c r="C481" t="s">
        <v>1054</v>
      </c>
      <c r="D481" t="s">
        <v>1059</v>
      </c>
      <c r="E481" t="s">
        <v>1121</v>
      </c>
      <c r="F481" t="s">
        <v>1124</v>
      </c>
      <c r="G481">
        <v>29408.59</v>
      </c>
      <c r="H481">
        <v>0</v>
      </c>
      <c r="I481" t="s">
        <v>939</v>
      </c>
      <c r="J481">
        <v>12357316.24</v>
      </c>
      <c r="K481" t="s">
        <v>950</v>
      </c>
    </row>
    <row r="482" hidden="1" spans="1:11">
      <c r="A482">
        <v>9</v>
      </c>
      <c r="B482">
        <v>27</v>
      </c>
      <c r="C482" t="s">
        <v>941</v>
      </c>
      <c r="D482" t="s">
        <v>1064</v>
      </c>
      <c r="E482" t="s">
        <v>1126</v>
      </c>
      <c r="F482" t="s">
        <v>944</v>
      </c>
      <c r="G482">
        <v>3289.22</v>
      </c>
      <c r="H482">
        <v>0</v>
      </c>
      <c r="I482" t="s">
        <v>939</v>
      </c>
      <c r="J482">
        <v>12360605.46</v>
      </c>
      <c r="K482" t="s">
        <v>945</v>
      </c>
    </row>
    <row r="483" hidden="1" spans="1:11">
      <c r="A483">
        <v>9</v>
      </c>
      <c r="B483">
        <v>27</v>
      </c>
      <c r="C483" t="s">
        <v>1069</v>
      </c>
      <c r="D483" t="s">
        <v>1127</v>
      </c>
      <c r="E483" t="s">
        <v>1128</v>
      </c>
      <c r="F483" t="s">
        <v>1129</v>
      </c>
      <c r="G483">
        <v>173.56</v>
      </c>
      <c r="H483">
        <v>0</v>
      </c>
      <c r="I483" t="s">
        <v>939</v>
      </c>
      <c r="J483">
        <v>12360779.02</v>
      </c>
      <c r="K483" t="s">
        <v>945</v>
      </c>
    </row>
    <row r="484" hidden="1" spans="5:10">
      <c r="E484" t="s">
        <v>772</v>
      </c>
      <c r="G484">
        <v>13165.25</v>
      </c>
      <c r="H484">
        <v>0</v>
      </c>
      <c r="I484" t="s">
        <v>939</v>
      </c>
      <c r="J484">
        <v>12360779.02</v>
      </c>
    </row>
    <row r="485" hidden="1" spans="5:10">
      <c r="E485" t="s">
        <v>809</v>
      </c>
      <c r="G485">
        <v>12360779.02</v>
      </c>
      <c r="H485">
        <v>0</v>
      </c>
      <c r="I485" t="s">
        <v>939</v>
      </c>
      <c r="J485">
        <v>12360779.02</v>
      </c>
    </row>
    <row r="486" hidden="1" spans="1:11">
      <c r="A486">
        <v>10</v>
      </c>
      <c r="B486">
        <v>25</v>
      </c>
      <c r="C486" t="s">
        <v>941</v>
      </c>
      <c r="D486" t="s">
        <v>955</v>
      </c>
      <c r="E486" t="s">
        <v>1113</v>
      </c>
      <c r="F486" t="s">
        <v>944</v>
      </c>
      <c r="G486">
        <v>9648.55</v>
      </c>
      <c r="H486">
        <v>0</v>
      </c>
      <c r="I486" t="s">
        <v>939</v>
      </c>
      <c r="J486">
        <v>12370427.57</v>
      </c>
      <c r="K486" t="s">
        <v>945</v>
      </c>
    </row>
    <row r="487" hidden="1" spans="5:10">
      <c r="E487" t="s">
        <v>772</v>
      </c>
      <c r="G487">
        <v>9648.55</v>
      </c>
      <c r="H487">
        <v>0</v>
      </c>
      <c r="I487" t="s">
        <v>939</v>
      </c>
      <c r="J487">
        <v>12370427.57</v>
      </c>
    </row>
    <row r="488" hidden="1" spans="5:10">
      <c r="E488" t="s">
        <v>809</v>
      </c>
      <c r="G488">
        <v>12370427.57</v>
      </c>
      <c r="H488">
        <v>0</v>
      </c>
      <c r="I488" t="s">
        <v>939</v>
      </c>
      <c r="J488">
        <v>12370427.57</v>
      </c>
    </row>
    <row r="489" hidden="1" spans="5:10">
      <c r="E489" t="s">
        <v>1130</v>
      </c>
      <c r="G489">
        <v>12370427.57</v>
      </c>
      <c r="H489">
        <v>0</v>
      </c>
      <c r="J489">
        <v>0</v>
      </c>
    </row>
  </sheetData>
  <autoFilter ref="A2:K489">
    <filterColumn colId="4">
      <customFilters>
        <customFilter operator="equal" val="计提1-6月证券交易通讯费"/>
        <customFilter operator="equal" val="计提交易通讯费"/>
      </customFilters>
    </filterColumn>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Y334"/>
  <sheetViews>
    <sheetView workbookViewId="0">
      <pane xSplit="2" ySplit="3" topLeftCell="J306" activePane="bottomRight" state="frozen"/>
      <selection/>
      <selection pane="topRight"/>
      <selection pane="bottomLeft"/>
      <selection pane="bottomRight" activeCell="R256" sqref="R256:R334"/>
    </sheetView>
  </sheetViews>
  <sheetFormatPr defaultColWidth="9" defaultRowHeight="16.5"/>
  <cols>
    <col min="1" max="1" width="9" style="143"/>
    <col min="2" max="2" width="18" style="144" customWidth="1"/>
    <col min="3" max="4" width="14.75" style="143" customWidth="1"/>
    <col min="5" max="5" width="15.125" style="143" customWidth="1"/>
    <col min="6" max="6" width="12.625" style="143" customWidth="1"/>
    <col min="7" max="7" width="13.875" style="143" customWidth="1"/>
    <col min="8" max="18" width="12.625" style="143" customWidth="1"/>
    <col min="19" max="20" width="14.75" style="143" customWidth="1"/>
    <col min="21" max="23" width="12.625" style="143" customWidth="1"/>
    <col min="24" max="24" width="9" style="143"/>
    <col min="25" max="25" width="9.125" style="143"/>
    <col min="26" max="16384" width="9" style="143"/>
  </cols>
  <sheetData>
    <row r="1" spans="2:2">
      <c r="B1" s="145">
        <f>考核利润表!A1</f>
        <v>43768</v>
      </c>
    </row>
    <row r="2" spans="1:25">
      <c r="A2" s="146" t="s">
        <v>98</v>
      </c>
      <c r="B2" s="146"/>
      <c r="C2" s="143" t="b">
        <f>C3=考核利润表!B3</f>
        <v>1</v>
      </c>
      <c r="D2" s="143" t="b">
        <f>D3=考核利润表!C3</f>
        <v>1</v>
      </c>
      <c r="E2" s="143" t="b">
        <f>E3=考核利润表!D3</f>
        <v>1</v>
      </c>
      <c r="F2" s="143" t="b">
        <f>F3=考核利润表!E3</f>
        <v>1</v>
      </c>
      <c r="G2" s="143" t="b">
        <f>G3=考核利润表!F3</f>
        <v>1</v>
      </c>
      <c r="H2" s="143" t="b">
        <f>H3=考核利润表!G3</f>
        <v>1</v>
      </c>
      <c r="I2" s="143" t="b">
        <f>I3=考核利润表!H3</f>
        <v>1</v>
      </c>
      <c r="J2" s="143" t="b">
        <f>J3=考核利润表!I3</f>
        <v>1</v>
      </c>
      <c r="K2" s="143" t="b">
        <f>K3=考核利润表!J3</f>
        <v>1</v>
      </c>
      <c r="L2" s="143" t="b">
        <f>L3=考核利润表!K3</f>
        <v>1</v>
      </c>
      <c r="M2" s="143" t="b">
        <f>M3=考核利润表!L3</f>
        <v>1</v>
      </c>
      <c r="N2" s="143" t="b">
        <f>N3=考核利润表!M3</f>
        <v>0</v>
      </c>
      <c r="O2" s="143" t="b">
        <f>O3=考核利润表!N3</f>
        <v>1</v>
      </c>
      <c r="P2" s="143" t="b">
        <f>P3=考核利润表!O3</f>
        <v>1</v>
      </c>
      <c r="Q2" s="143" t="b">
        <f>Q3=考核利润表!P3</f>
        <v>1</v>
      </c>
      <c r="R2" s="143" t="b">
        <f>R3=考核利润表!Q3</f>
        <v>1</v>
      </c>
      <c r="S2" s="143" t="b">
        <f>S3=考核利润表!R3</f>
        <v>1</v>
      </c>
      <c r="T2" s="143" t="b">
        <f>T3=考核利润表!S3</f>
        <v>1</v>
      </c>
      <c r="U2" s="143" t="b">
        <f>U3=考核利润表!T3</f>
        <v>1</v>
      </c>
      <c r="V2" s="143" t="b">
        <f>V3=考核利润表!U3</f>
        <v>1</v>
      </c>
      <c r="W2" s="143" t="b">
        <f>W3=考核利润表!V3</f>
        <v>1</v>
      </c>
      <c r="X2" s="143" t="b">
        <f>X3=考核利润表!W3</f>
        <v>1</v>
      </c>
      <c r="Y2" s="143" t="b">
        <f>Y3=考核利润表!X3</f>
        <v>1</v>
      </c>
    </row>
    <row r="3" s="142" customFormat="1" spans="1:25">
      <c r="A3" s="147" t="s">
        <v>99</v>
      </c>
      <c r="B3" s="148" t="s">
        <v>100</v>
      </c>
      <c r="C3" s="48" t="s">
        <v>2</v>
      </c>
      <c r="D3" s="48" t="s">
        <v>3</v>
      </c>
      <c r="E3" s="48" t="s">
        <v>4</v>
      </c>
      <c r="F3" s="48" t="s">
        <v>5</v>
      </c>
      <c r="G3" s="48" t="s">
        <v>6</v>
      </c>
      <c r="H3" s="48" t="s">
        <v>7</v>
      </c>
      <c r="I3" s="48" t="s">
        <v>8</v>
      </c>
      <c r="J3" s="48" t="s">
        <v>9</v>
      </c>
      <c r="K3" s="48" t="s">
        <v>10</v>
      </c>
      <c r="L3" s="48" t="s">
        <v>11</v>
      </c>
      <c r="M3" s="48" t="s">
        <v>12</v>
      </c>
      <c r="N3" s="48" t="s">
        <v>58</v>
      </c>
      <c r="O3" s="48" t="s">
        <v>14</v>
      </c>
      <c r="P3" s="48" t="s">
        <v>15</v>
      </c>
      <c r="Q3" s="48" t="s">
        <v>16</v>
      </c>
      <c r="R3" s="48" t="s">
        <v>17</v>
      </c>
      <c r="S3" s="48" t="s">
        <v>18</v>
      </c>
      <c r="T3" s="48" t="s">
        <v>19</v>
      </c>
      <c r="U3" s="48" t="s">
        <v>20</v>
      </c>
      <c r="V3" s="48" t="s">
        <v>21</v>
      </c>
      <c r="W3" s="162" t="s">
        <v>22</v>
      </c>
      <c r="X3" s="163" t="s">
        <v>23</v>
      </c>
      <c r="Y3" s="163" t="s">
        <v>24</v>
      </c>
    </row>
    <row r="4" spans="1:25">
      <c r="A4" s="149" t="s">
        <v>101</v>
      </c>
      <c r="B4" s="150" t="s">
        <v>102</v>
      </c>
      <c r="C4" s="151">
        <f>D4+E4+F4+G4+H4+L4+O4+S4</f>
        <v>79996435.5</v>
      </c>
      <c r="D4" s="152"/>
      <c r="E4" s="152">
        <f>SUM('分部表-费用'!E3:S3)+'分部表-费用'!D3+'分部表-费用'!Y3</f>
        <v>-1940349.06</v>
      </c>
      <c r="F4" s="152">
        <f>'分部表-费用'!T3</f>
        <v>0</v>
      </c>
      <c r="G4" s="151">
        <f>'分部表-费用'!U3</f>
        <v>24539197.32</v>
      </c>
      <c r="H4" s="151">
        <f>I4+J4+K4</f>
        <v>555959.65</v>
      </c>
      <c r="I4" s="152">
        <f>'分部表-费用'!AK3</f>
        <v>0</v>
      </c>
      <c r="J4" s="152">
        <f>'分部表-费用'!AL3</f>
        <v>133384.46</v>
      </c>
      <c r="K4" s="152">
        <f>'分部表-费用'!AJ3</f>
        <v>422575.19</v>
      </c>
      <c r="L4" s="151">
        <f>M4+N4</f>
        <v>0</v>
      </c>
      <c r="M4" s="152">
        <f>'分部表-费用'!Z3</f>
        <v>0</v>
      </c>
      <c r="N4" s="152">
        <f>'分部表-费用'!AA3</f>
        <v>0</v>
      </c>
      <c r="O4" s="151">
        <f>P4+Q4</f>
        <v>0</v>
      </c>
      <c r="P4" s="152">
        <f>'分部表-费用'!AB3</f>
        <v>0</v>
      </c>
      <c r="Q4" s="152">
        <f>'分部表-费用'!AC3</f>
        <v>0</v>
      </c>
      <c r="R4" s="152">
        <f>'分部表-费用'!Y3</f>
        <v>0</v>
      </c>
      <c r="S4" s="151">
        <f>T4+U4+V4+W4+X4+Y4</f>
        <v>56841627.59</v>
      </c>
      <c r="T4" s="152">
        <f>'分部表-费用'!AF3</f>
        <v>42493180</v>
      </c>
      <c r="U4" s="152">
        <f>'分部表-费用'!AG3</f>
        <v>2161400</v>
      </c>
      <c r="V4" s="152">
        <f>'分部表-费用'!AH3</f>
        <v>824323</v>
      </c>
      <c r="W4" s="152">
        <f>'分部表-费用'!AI3</f>
        <v>11362724.59</v>
      </c>
      <c r="X4" s="152">
        <f>'分部表-费用'!AE3</f>
        <v>0</v>
      </c>
      <c r="Y4" s="152">
        <f>'分部表-费用'!AD3</f>
        <v>0</v>
      </c>
    </row>
    <row r="5" spans="1:25">
      <c r="A5" s="149"/>
      <c r="B5" s="153" t="s">
        <v>103</v>
      </c>
      <c r="C5" s="151">
        <f t="shared" ref="C5:C36" si="0">D5+E5+F5+G5+H5+L5+O5+S5</f>
        <v>52468481.73</v>
      </c>
      <c r="D5" s="152"/>
      <c r="E5" s="152">
        <f>SUM('分部表-费用'!E4:S4)+'分部表-费用'!D4+'分部表-费用'!Y4</f>
        <v>0</v>
      </c>
      <c r="F5" s="152">
        <f>'分部表-费用'!T4</f>
        <v>0</v>
      </c>
      <c r="G5" s="151">
        <f>'分部表-费用'!U4</f>
        <v>52474386.01</v>
      </c>
      <c r="H5" s="151">
        <f t="shared" ref="H5:H68" si="1">I5+J5+K5</f>
        <v>0</v>
      </c>
      <c r="I5" s="152">
        <f>'分部表-费用'!AK4</f>
        <v>0</v>
      </c>
      <c r="J5" s="152">
        <f>'分部表-费用'!AL4</f>
        <v>0</v>
      </c>
      <c r="K5" s="152">
        <f>'分部表-费用'!AJ4</f>
        <v>0</v>
      </c>
      <c r="L5" s="151">
        <f t="shared" ref="L5:L68" si="2">M5+N5</f>
        <v>0</v>
      </c>
      <c r="M5" s="152">
        <f>'分部表-费用'!Z4</f>
        <v>0</v>
      </c>
      <c r="N5" s="152">
        <f>'分部表-费用'!AA4</f>
        <v>0</v>
      </c>
      <c r="O5" s="151">
        <f>P5+Q5</f>
        <v>0</v>
      </c>
      <c r="P5" s="152">
        <f>'分部表-费用'!AB4</f>
        <v>0</v>
      </c>
      <c r="Q5" s="152">
        <f>'分部表-费用'!AC4</f>
        <v>0</v>
      </c>
      <c r="R5" s="152">
        <f>'分部表-费用'!Y4</f>
        <v>0</v>
      </c>
      <c r="S5" s="151">
        <f t="shared" ref="S5:S68" si="3">T5+U5+V5+W5+X5+Y5</f>
        <v>-5904.28</v>
      </c>
      <c r="T5" s="152">
        <f>'分部表-费用'!AF4</f>
        <v>0</v>
      </c>
      <c r="U5" s="152">
        <f>'分部表-费用'!AG4</f>
        <v>0</v>
      </c>
      <c r="V5" s="152">
        <f>'分部表-费用'!AH4</f>
        <v>-5904.28</v>
      </c>
      <c r="W5" s="152">
        <f>'分部表-费用'!AI4</f>
        <v>0</v>
      </c>
      <c r="X5" s="152">
        <f>'分部表-费用'!AE4</f>
        <v>0</v>
      </c>
      <c r="Y5" s="152">
        <f>'分部表-费用'!AD4</f>
        <v>0</v>
      </c>
    </row>
    <row r="6" spans="1:25">
      <c r="A6" s="149"/>
      <c r="B6" s="153" t="s">
        <v>104</v>
      </c>
      <c r="C6" s="151">
        <f t="shared" si="0"/>
        <v>2912805.45</v>
      </c>
      <c r="D6" s="152"/>
      <c r="E6" s="152">
        <f>SUM('分部表-费用'!E5:S5)+'分部表-费用'!D5+'分部表-费用'!Y5</f>
        <v>0</v>
      </c>
      <c r="F6" s="152">
        <f>'分部表-费用'!T5</f>
        <v>0</v>
      </c>
      <c r="G6" s="151">
        <f>'分部表-费用'!U5</f>
        <v>1877499.99</v>
      </c>
      <c r="H6" s="151">
        <f t="shared" si="1"/>
        <v>0</v>
      </c>
      <c r="I6" s="152">
        <f>'分部表-费用'!AK5</f>
        <v>0</v>
      </c>
      <c r="J6" s="152">
        <f>'分部表-费用'!AL5</f>
        <v>0</v>
      </c>
      <c r="K6" s="152">
        <f>'分部表-费用'!AJ5</f>
        <v>0</v>
      </c>
      <c r="L6" s="151">
        <f t="shared" si="2"/>
        <v>480950.94</v>
      </c>
      <c r="M6" s="152">
        <f>'分部表-费用'!Z5</f>
        <v>0</v>
      </c>
      <c r="N6" s="152">
        <f>'分部表-费用'!AA5</f>
        <v>480950.94</v>
      </c>
      <c r="O6" s="151">
        <f t="shared" ref="O6:O68" si="4">P6+Q6</f>
        <v>0</v>
      </c>
      <c r="P6" s="152">
        <f>'分部表-费用'!AB5</f>
        <v>0</v>
      </c>
      <c r="Q6" s="152">
        <f>'分部表-费用'!AC5</f>
        <v>0</v>
      </c>
      <c r="R6" s="152">
        <f>'分部表-费用'!Y5</f>
        <v>0</v>
      </c>
      <c r="S6" s="151">
        <f t="shared" si="3"/>
        <v>554354.52</v>
      </c>
      <c r="T6" s="152">
        <f>'分部表-费用'!AF5</f>
        <v>554354.52</v>
      </c>
      <c r="U6" s="152">
        <f>'分部表-费用'!AG5</f>
        <v>0</v>
      </c>
      <c r="V6" s="152">
        <f>'分部表-费用'!AH5</f>
        <v>0</v>
      </c>
      <c r="W6" s="152">
        <f>'分部表-费用'!AI5</f>
        <v>0</v>
      </c>
      <c r="X6" s="152">
        <f>'分部表-费用'!AE5</f>
        <v>0</v>
      </c>
      <c r="Y6" s="152">
        <f>'分部表-费用'!AD5</f>
        <v>0</v>
      </c>
    </row>
    <row r="7" spans="1:25">
      <c r="A7" s="149"/>
      <c r="B7" s="153" t="s">
        <v>105</v>
      </c>
      <c r="C7" s="151">
        <f t="shared" si="0"/>
        <v>9571069.39</v>
      </c>
      <c r="D7" s="152"/>
      <c r="E7" s="152">
        <f>SUM('分部表-费用'!E6:S6)+'分部表-费用'!D6+'分部表-费用'!Y6</f>
        <v>0</v>
      </c>
      <c r="F7" s="152">
        <f>'分部表-费用'!T6</f>
        <v>0</v>
      </c>
      <c r="G7" s="151">
        <f>'分部表-费用'!U6</f>
        <v>6526629.81</v>
      </c>
      <c r="H7" s="151">
        <f t="shared" si="1"/>
        <v>0</v>
      </c>
      <c r="I7" s="152">
        <f>'分部表-费用'!AK6</f>
        <v>0</v>
      </c>
      <c r="J7" s="152">
        <f>'分部表-费用'!AL6</f>
        <v>0</v>
      </c>
      <c r="K7" s="152">
        <f>'分部表-费用'!AJ6</f>
        <v>0</v>
      </c>
      <c r="L7" s="151">
        <f t="shared" si="2"/>
        <v>0</v>
      </c>
      <c r="M7" s="152">
        <f>'分部表-费用'!Z6</f>
        <v>0</v>
      </c>
      <c r="N7" s="152">
        <f>'分部表-费用'!AA6</f>
        <v>0</v>
      </c>
      <c r="O7" s="151">
        <f t="shared" si="4"/>
        <v>0</v>
      </c>
      <c r="P7" s="152">
        <f>'分部表-费用'!AB6</f>
        <v>0</v>
      </c>
      <c r="Q7" s="152">
        <f>'分部表-费用'!AC6</f>
        <v>0</v>
      </c>
      <c r="R7" s="152">
        <f>'分部表-费用'!Y6</f>
        <v>0</v>
      </c>
      <c r="S7" s="151">
        <f t="shared" si="3"/>
        <v>3044439.58</v>
      </c>
      <c r="T7" s="152">
        <f>'分部表-费用'!AF6</f>
        <v>2059030.74</v>
      </c>
      <c r="U7" s="152">
        <f>'分部表-费用'!AG6</f>
        <v>490158.67</v>
      </c>
      <c r="V7" s="152">
        <f>'分部表-费用'!AH6</f>
        <v>266501.06</v>
      </c>
      <c r="W7" s="152">
        <f>'分部表-费用'!AI6</f>
        <v>228749.11</v>
      </c>
      <c r="X7" s="152">
        <f>'分部表-费用'!AE6</f>
        <v>0</v>
      </c>
      <c r="Y7" s="152">
        <f>'分部表-费用'!AD6</f>
        <v>0</v>
      </c>
    </row>
    <row r="8" spans="1:25">
      <c r="A8" s="149"/>
      <c r="B8" s="153" t="s">
        <v>106</v>
      </c>
      <c r="C8" s="151">
        <f t="shared" si="0"/>
        <v>2338.97</v>
      </c>
      <c r="D8" s="152"/>
      <c r="E8" s="152">
        <f>SUM('分部表-费用'!E7:S7)+'分部表-费用'!D7+'分部表-费用'!Y7</f>
        <v>2338.97</v>
      </c>
      <c r="F8" s="152">
        <f>'分部表-费用'!T7</f>
        <v>0</v>
      </c>
      <c r="G8" s="151">
        <f>'分部表-费用'!U7</f>
        <v>0</v>
      </c>
      <c r="H8" s="151">
        <f t="shared" si="1"/>
        <v>0</v>
      </c>
      <c r="I8" s="152">
        <f>'分部表-费用'!AK7</f>
        <v>0</v>
      </c>
      <c r="J8" s="152">
        <f>'分部表-费用'!AL7</f>
        <v>0</v>
      </c>
      <c r="K8" s="152">
        <f>'分部表-费用'!AJ7</f>
        <v>0</v>
      </c>
      <c r="L8" s="151">
        <f t="shared" si="2"/>
        <v>0</v>
      </c>
      <c r="M8" s="152">
        <f>'分部表-费用'!Z7</f>
        <v>0</v>
      </c>
      <c r="N8" s="152">
        <f>'分部表-费用'!AA7</f>
        <v>0</v>
      </c>
      <c r="O8" s="151">
        <f t="shared" si="4"/>
        <v>0</v>
      </c>
      <c r="P8" s="152">
        <f>'分部表-费用'!AB7</f>
        <v>0</v>
      </c>
      <c r="Q8" s="152">
        <f>'分部表-费用'!AC7</f>
        <v>0</v>
      </c>
      <c r="R8" s="152">
        <f>'分部表-费用'!Y7</f>
        <v>0</v>
      </c>
      <c r="S8" s="151">
        <f t="shared" si="3"/>
        <v>0</v>
      </c>
      <c r="T8" s="152">
        <f>'分部表-费用'!AF7</f>
        <v>0</v>
      </c>
      <c r="U8" s="152">
        <f>'分部表-费用'!AG7</f>
        <v>0</v>
      </c>
      <c r="V8" s="152">
        <f>'分部表-费用'!AH7</f>
        <v>0</v>
      </c>
      <c r="W8" s="152">
        <f>'分部表-费用'!AI7</f>
        <v>0</v>
      </c>
      <c r="X8" s="152">
        <f>'分部表-费用'!AE7</f>
        <v>0</v>
      </c>
      <c r="Y8" s="152">
        <f>'分部表-费用'!AD7</f>
        <v>0</v>
      </c>
    </row>
    <row r="9" spans="1:25">
      <c r="A9" s="149"/>
      <c r="B9" s="153" t="s">
        <v>107</v>
      </c>
      <c r="C9" s="151">
        <f t="shared" si="0"/>
        <v>8586898.74</v>
      </c>
      <c r="D9" s="152"/>
      <c r="E9" s="152">
        <f>SUM('分部表-费用'!E8:S8)+'分部表-费用'!D8+'分部表-费用'!Y8</f>
        <v>-1365196.24</v>
      </c>
      <c r="F9" s="152">
        <f>'分部表-费用'!T8</f>
        <v>13.02</v>
      </c>
      <c r="G9" s="151">
        <f>'分部表-费用'!U8</f>
        <v>5805779.61</v>
      </c>
      <c r="H9" s="151">
        <f t="shared" si="1"/>
        <v>866863.04</v>
      </c>
      <c r="I9" s="152">
        <f>'分部表-费用'!AK8</f>
        <v>433597</v>
      </c>
      <c r="J9" s="152">
        <f>'分部表-费用'!AL8</f>
        <v>369131.9</v>
      </c>
      <c r="K9" s="152">
        <f>'分部表-费用'!AJ8</f>
        <v>64134.14</v>
      </c>
      <c r="L9" s="151">
        <f t="shared" si="2"/>
        <v>1191843.47</v>
      </c>
      <c r="M9" s="152">
        <f>'分部表-费用'!Z8</f>
        <v>1173430.21</v>
      </c>
      <c r="N9" s="152">
        <f>'分部表-费用'!AA8</f>
        <v>18413.26</v>
      </c>
      <c r="O9" s="151">
        <f t="shared" si="4"/>
        <v>490259.31</v>
      </c>
      <c r="P9" s="152">
        <f>'分部表-费用'!AB8</f>
        <v>363939.19</v>
      </c>
      <c r="Q9" s="152">
        <f>'分部表-费用'!AC8</f>
        <v>126320.12</v>
      </c>
      <c r="R9" s="152">
        <f>'分部表-费用'!Y8</f>
        <v>34.69</v>
      </c>
      <c r="S9" s="151">
        <f t="shared" si="3"/>
        <v>1597336.53</v>
      </c>
      <c r="T9" s="152">
        <f>'分部表-费用'!AF8</f>
        <v>1216671.43</v>
      </c>
      <c r="U9" s="152">
        <f>'分部表-费用'!AG8</f>
        <v>74526.48</v>
      </c>
      <c r="V9" s="152">
        <f>'分部表-费用'!AH8</f>
        <v>47504.45</v>
      </c>
      <c r="W9" s="152">
        <f>'分部表-费用'!AI8</f>
        <v>257390.2</v>
      </c>
      <c r="X9" s="152">
        <f>'分部表-费用'!AE8</f>
        <v>0</v>
      </c>
      <c r="Y9" s="152">
        <f>'分部表-费用'!AD8</f>
        <v>1243.97</v>
      </c>
    </row>
    <row r="10" spans="1:25">
      <c r="A10" s="149"/>
      <c r="B10" s="154" t="s">
        <v>108</v>
      </c>
      <c r="C10" s="151">
        <f t="shared" si="0"/>
        <v>14964420.36</v>
      </c>
      <c r="D10" s="152"/>
      <c r="E10" s="152">
        <f>SUM('分部表-费用'!E9:S9)+'分部表-费用'!D9+'分部表-费用'!Y9</f>
        <v>0</v>
      </c>
      <c r="F10" s="152">
        <f>'分部表-费用'!T9</f>
        <v>0</v>
      </c>
      <c r="G10" s="151">
        <f>'分部表-费用'!U9</f>
        <v>14970000</v>
      </c>
      <c r="H10" s="151">
        <f t="shared" si="1"/>
        <v>0</v>
      </c>
      <c r="I10" s="152">
        <f>'分部表-费用'!AK9</f>
        <v>0</v>
      </c>
      <c r="J10" s="152">
        <f>'分部表-费用'!AL9</f>
        <v>0</v>
      </c>
      <c r="K10" s="152">
        <f>'分部表-费用'!AJ9</f>
        <v>0</v>
      </c>
      <c r="L10" s="151">
        <f t="shared" si="2"/>
        <v>0</v>
      </c>
      <c r="M10" s="152">
        <f>'分部表-费用'!Z9</f>
        <v>0</v>
      </c>
      <c r="N10" s="152">
        <f>'分部表-费用'!AA9</f>
        <v>0</v>
      </c>
      <c r="O10" s="151">
        <f t="shared" si="4"/>
        <v>-5579.64</v>
      </c>
      <c r="P10" s="152">
        <f>'分部表-费用'!AB9</f>
        <v>0</v>
      </c>
      <c r="Q10" s="152">
        <f>'分部表-费用'!AC9</f>
        <v>-5579.64</v>
      </c>
      <c r="R10" s="152">
        <f>'分部表-费用'!Y9</f>
        <v>0</v>
      </c>
      <c r="S10" s="151">
        <f t="shared" si="3"/>
        <v>0</v>
      </c>
      <c r="T10" s="152">
        <f>'分部表-费用'!AF9</f>
        <v>0</v>
      </c>
      <c r="U10" s="152">
        <f>'分部表-费用'!AG9</f>
        <v>0</v>
      </c>
      <c r="V10" s="152">
        <f>'分部表-费用'!AH9</f>
        <v>0</v>
      </c>
      <c r="W10" s="152">
        <f>'分部表-费用'!AI9</f>
        <v>0</v>
      </c>
      <c r="X10" s="152">
        <f>'分部表-费用'!AE9</f>
        <v>0</v>
      </c>
      <c r="Y10" s="152">
        <f>'分部表-费用'!AD9</f>
        <v>0</v>
      </c>
    </row>
    <row r="11" spans="1:25">
      <c r="A11" s="149"/>
      <c r="B11" s="153" t="s">
        <v>109</v>
      </c>
      <c r="C11" s="151">
        <f t="shared" si="0"/>
        <v>0</v>
      </c>
      <c r="D11" s="152"/>
      <c r="E11" s="152">
        <f>SUM('分部表-费用'!E10:S10)+'分部表-费用'!D10+'分部表-费用'!Y10</f>
        <v>0</v>
      </c>
      <c r="F11" s="152">
        <f>'分部表-费用'!T10</f>
        <v>0</v>
      </c>
      <c r="G11" s="151">
        <f>'分部表-费用'!U10</f>
        <v>0</v>
      </c>
      <c r="H11" s="151">
        <f t="shared" si="1"/>
        <v>0</v>
      </c>
      <c r="I11" s="152">
        <f>'分部表-费用'!AK10</f>
        <v>0</v>
      </c>
      <c r="J11" s="152">
        <f>'分部表-费用'!AL10</f>
        <v>0</v>
      </c>
      <c r="K11" s="152">
        <f>'分部表-费用'!AJ10</f>
        <v>0</v>
      </c>
      <c r="L11" s="151">
        <f t="shared" si="2"/>
        <v>0</v>
      </c>
      <c r="M11" s="152">
        <f>'分部表-费用'!Z10</f>
        <v>0</v>
      </c>
      <c r="N11" s="152">
        <f>'分部表-费用'!AA10</f>
        <v>0</v>
      </c>
      <c r="O11" s="151">
        <f t="shared" si="4"/>
        <v>0</v>
      </c>
      <c r="P11" s="152">
        <f>'分部表-费用'!AB10</f>
        <v>0</v>
      </c>
      <c r="Q11" s="152">
        <f>'分部表-费用'!AC10</f>
        <v>0</v>
      </c>
      <c r="R11" s="152">
        <f>'分部表-费用'!Y10</f>
        <v>0</v>
      </c>
      <c r="S11" s="151">
        <f t="shared" si="3"/>
        <v>0</v>
      </c>
      <c r="T11" s="152">
        <f>'分部表-费用'!AF10</f>
        <v>0</v>
      </c>
      <c r="U11" s="152">
        <f>'分部表-费用'!AG10</f>
        <v>0</v>
      </c>
      <c r="V11" s="152">
        <f>'分部表-费用'!AH10</f>
        <v>0</v>
      </c>
      <c r="W11" s="152">
        <f>'分部表-费用'!AI10</f>
        <v>0</v>
      </c>
      <c r="X11" s="152">
        <f>'分部表-费用'!AE10</f>
        <v>0</v>
      </c>
      <c r="Y11" s="152">
        <f>'分部表-费用'!AD10</f>
        <v>0</v>
      </c>
    </row>
    <row r="12" spans="1:25">
      <c r="A12" s="149"/>
      <c r="B12" s="153" t="s">
        <v>110</v>
      </c>
      <c r="C12" s="151">
        <f t="shared" si="0"/>
        <v>20674.81</v>
      </c>
      <c r="D12" s="152"/>
      <c r="E12" s="152">
        <f>SUM('分部表-费用'!E11:S11)+'分部表-费用'!D11+'分部表-费用'!Y11</f>
        <v>0</v>
      </c>
      <c r="F12" s="152">
        <f>'分部表-费用'!T11</f>
        <v>0</v>
      </c>
      <c r="G12" s="151">
        <f>'分部表-费用'!U11</f>
        <v>0</v>
      </c>
      <c r="H12" s="151">
        <f t="shared" si="1"/>
        <v>0</v>
      </c>
      <c r="I12" s="152">
        <f>'分部表-费用'!AK11</f>
        <v>0</v>
      </c>
      <c r="J12" s="152">
        <f>'分部表-费用'!AL11</f>
        <v>0</v>
      </c>
      <c r="K12" s="152">
        <f>'分部表-费用'!AJ11</f>
        <v>0</v>
      </c>
      <c r="L12" s="151">
        <f t="shared" si="2"/>
        <v>12082.36</v>
      </c>
      <c r="M12" s="152">
        <f>'分部表-费用'!Z11</f>
        <v>12082.36</v>
      </c>
      <c r="N12" s="152">
        <f>'分部表-费用'!AA11</f>
        <v>0</v>
      </c>
      <c r="O12" s="151">
        <f t="shared" si="4"/>
        <v>8592.45</v>
      </c>
      <c r="P12" s="152">
        <f>'分部表-费用'!AB11</f>
        <v>0</v>
      </c>
      <c r="Q12" s="152">
        <f>'分部表-费用'!AC11</f>
        <v>8592.45</v>
      </c>
      <c r="R12" s="152">
        <f>'分部表-费用'!Y11</f>
        <v>0</v>
      </c>
      <c r="S12" s="151">
        <f t="shared" si="3"/>
        <v>0</v>
      </c>
      <c r="T12" s="152">
        <f>'分部表-费用'!AF11</f>
        <v>0</v>
      </c>
      <c r="U12" s="152">
        <f>'分部表-费用'!AG11</f>
        <v>0</v>
      </c>
      <c r="V12" s="152">
        <f>'分部表-费用'!AH11</f>
        <v>0</v>
      </c>
      <c r="W12" s="152">
        <f>'分部表-费用'!AI11</f>
        <v>0</v>
      </c>
      <c r="X12" s="152">
        <f>'分部表-费用'!AE11</f>
        <v>0</v>
      </c>
      <c r="Y12" s="152">
        <f>'分部表-费用'!AD11</f>
        <v>0</v>
      </c>
    </row>
    <row r="13" spans="1:25">
      <c r="A13" s="149"/>
      <c r="B13" s="155" t="s">
        <v>111</v>
      </c>
      <c r="C13" s="151">
        <f t="shared" si="0"/>
        <v>0</v>
      </c>
      <c r="D13" s="152"/>
      <c r="E13" s="152">
        <f>SUM('分部表-费用'!E12:S12)+'分部表-费用'!D12+'分部表-费用'!Y12</f>
        <v>0</v>
      </c>
      <c r="F13" s="152">
        <f>'分部表-费用'!T12</f>
        <v>0</v>
      </c>
      <c r="G13" s="151">
        <f>'分部表-费用'!U12</f>
        <v>0</v>
      </c>
      <c r="H13" s="151">
        <f t="shared" si="1"/>
        <v>0</v>
      </c>
      <c r="I13" s="152">
        <f>'分部表-费用'!AK12</f>
        <v>0</v>
      </c>
      <c r="J13" s="152">
        <f>'分部表-费用'!AL12</f>
        <v>0</v>
      </c>
      <c r="K13" s="152">
        <f>'分部表-费用'!AJ12</f>
        <v>0</v>
      </c>
      <c r="L13" s="151">
        <f t="shared" si="2"/>
        <v>0</v>
      </c>
      <c r="M13" s="152">
        <f>'分部表-费用'!Z12</f>
        <v>0</v>
      </c>
      <c r="N13" s="152">
        <f>'分部表-费用'!AA12</f>
        <v>0</v>
      </c>
      <c r="O13" s="151">
        <f t="shared" si="4"/>
        <v>0</v>
      </c>
      <c r="P13" s="152">
        <f>'分部表-费用'!AB12</f>
        <v>0</v>
      </c>
      <c r="Q13" s="152">
        <f>'分部表-费用'!AC12</f>
        <v>0</v>
      </c>
      <c r="R13" s="152">
        <f>'分部表-费用'!Y12</f>
        <v>0</v>
      </c>
      <c r="S13" s="151">
        <f t="shared" si="3"/>
        <v>0</v>
      </c>
      <c r="T13" s="152">
        <f>'分部表-费用'!AF12</f>
        <v>0</v>
      </c>
      <c r="U13" s="152">
        <f>'分部表-费用'!AG12</f>
        <v>0</v>
      </c>
      <c r="V13" s="152">
        <f>'分部表-费用'!AH12</f>
        <v>0</v>
      </c>
      <c r="W13" s="152">
        <f>'分部表-费用'!AI12</f>
        <v>0</v>
      </c>
      <c r="X13" s="152">
        <f>'分部表-费用'!AE12</f>
        <v>0</v>
      </c>
      <c r="Y13" s="152">
        <f>'分部表-费用'!AD12</f>
        <v>0</v>
      </c>
    </row>
    <row r="14" spans="1:25">
      <c r="A14" s="149"/>
      <c r="B14" s="155" t="s">
        <v>112</v>
      </c>
      <c r="C14" s="151">
        <f t="shared" si="0"/>
        <v>0</v>
      </c>
      <c r="D14" s="152"/>
      <c r="E14" s="152">
        <f>SUM('分部表-费用'!E13:S13)+'分部表-费用'!D13+'分部表-费用'!Y13</f>
        <v>0</v>
      </c>
      <c r="F14" s="152">
        <f>'分部表-费用'!T13</f>
        <v>0</v>
      </c>
      <c r="G14" s="151">
        <f>'分部表-费用'!U13</f>
        <v>0</v>
      </c>
      <c r="H14" s="151">
        <f t="shared" si="1"/>
        <v>0</v>
      </c>
      <c r="I14" s="152">
        <f>'分部表-费用'!AK13</f>
        <v>0</v>
      </c>
      <c r="J14" s="152">
        <f>'分部表-费用'!AL13</f>
        <v>0</v>
      </c>
      <c r="K14" s="152">
        <f>'分部表-费用'!AJ13</f>
        <v>0</v>
      </c>
      <c r="L14" s="151">
        <f t="shared" si="2"/>
        <v>0</v>
      </c>
      <c r="M14" s="152">
        <f>'分部表-费用'!Z13</f>
        <v>0</v>
      </c>
      <c r="N14" s="152">
        <f>'分部表-费用'!AA13</f>
        <v>0</v>
      </c>
      <c r="O14" s="151">
        <f t="shared" si="4"/>
        <v>0</v>
      </c>
      <c r="P14" s="152">
        <f>'分部表-费用'!AB13</f>
        <v>0</v>
      </c>
      <c r="Q14" s="152">
        <f>'分部表-费用'!AC13</f>
        <v>0</v>
      </c>
      <c r="R14" s="152">
        <f>'分部表-费用'!Y13</f>
        <v>0</v>
      </c>
      <c r="S14" s="151">
        <f t="shared" si="3"/>
        <v>0</v>
      </c>
      <c r="T14" s="152">
        <f>'分部表-费用'!AF13</f>
        <v>0</v>
      </c>
      <c r="U14" s="152">
        <f>'分部表-费用'!AG13</f>
        <v>0</v>
      </c>
      <c r="V14" s="152">
        <f>'分部表-费用'!AH13</f>
        <v>0</v>
      </c>
      <c r="W14" s="152">
        <f>'分部表-费用'!AI13</f>
        <v>0</v>
      </c>
      <c r="X14" s="152">
        <f>'分部表-费用'!AE13</f>
        <v>0</v>
      </c>
      <c r="Y14" s="152">
        <f>'分部表-费用'!AD13</f>
        <v>0</v>
      </c>
    </row>
    <row r="15" spans="1:25">
      <c r="A15" s="149"/>
      <c r="B15" s="155" t="s">
        <v>113</v>
      </c>
      <c r="C15" s="151">
        <f t="shared" si="0"/>
        <v>0</v>
      </c>
      <c r="D15" s="152"/>
      <c r="E15" s="152">
        <f>SUM('分部表-费用'!E14:S14)+'分部表-费用'!D14+'分部表-费用'!Y14</f>
        <v>0</v>
      </c>
      <c r="F15" s="152">
        <f>'分部表-费用'!T14</f>
        <v>0</v>
      </c>
      <c r="G15" s="151">
        <f>'分部表-费用'!U14</f>
        <v>0</v>
      </c>
      <c r="H15" s="151">
        <f t="shared" si="1"/>
        <v>0</v>
      </c>
      <c r="I15" s="152">
        <f>'分部表-费用'!AK14</f>
        <v>0</v>
      </c>
      <c r="J15" s="152">
        <f>'分部表-费用'!AL14</f>
        <v>0</v>
      </c>
      <c r="K15" s="152">
        <f>'分部表-费用'!AJ14</f>
        <v>0</v>
      </c>
      <c r="L15" s="151">
        <f t="shared" si="2"/>
        <v>0</v>
      </c>
      <c r="M15" s="152">
        <f>'分部表-费用'!Z14</f>
        <v>0</v>
      </c>
      <c r="N15" s="152">
        <f>'分部表-费用'!AA14</f>
        <v>0</v>
      </c>
      <c r="O15" s="151">
        <f t="shared" si="4"/>
        <v>0</v>
      </c>
      <c r="P15" s="152">
        <f>'分部表-费用'!AB14</f>
        <v>0</v>
      </c>
      <c r="Q15" s="152">
        <f>'分部表-费用'!AC14</f>
        <v>0</v>
      </c>
      <c r="R15" s="152">
        <f>'分部表-费用'!Y14</f>
        <v>0</v>
      </c>
      <c r="S15" s="151">
        <f t="shared" si="3"/>
        <v>0</v>
      </c>
      <c r="T15" s="152">
        <f>'分部表-费用'!AF14</f>
        <v>0</v>
      </c>
      <c r="U15" s="152">
        <f>'分部表-费用'!AG14</f>
        <v>0</v>
      </c>
      <c r="V15" s="152">
        <f>'分部表-费用'!AH14</f>
        <v>0</v>
      </c>
      <c r="W15" s="152">
        <f>'分部表-费用'!AI14</f>
        <v>0</v>
      </c>
      <c r="X15" s="152">
        <f>'分部表-费用'!AE14</f>
        <v>0</v>
      </c>
      <c r="Y15" s="152">
        <f>'分部表-费用'!AD14</f>
        <v>0</v>
      </c>
    </row>
    <row r="16" spans="1:25">
      <c r="A16" s="149"/>
      <c r="B16" s="155" t="s">
        <v>114</v>
      </c>
      <c r="C16" s="151">
        <f t="shared" si="0"/>
        <v>0</v>
      </c>
      <c r="D16" s="152"/>
      <c r="E16" s="152">
        <f>SUM('分部表-费用'!E15:S15)+'分部表-费用'!D15+'分部表-费用'!Y15</f>
        <v>0</v>
      </c>
      <c r="F16" s="152">
        <f>'分部表-费用'!T15</f>
        <v>0</v>
      </c>
      <c r="G16" s="151">
        <f>'分部表-费用'!U15</f>
        <v>0</v>
      </c>
      <c r="H16" s="151">
        <f t="shared" si="1"/>
        <v>0</v>
      </c>
      <c r="I16" s="152">
        <f>'分部表-费用'!AK15</f>
        <v>0</v>
      </c>
      <c r="J16" s="152">
        <f>'分部表-费用'!AL15</f>
        <v>0</v>
      </c>
      <c r="K16" s="152">
        <f>'分部表-费用'!AJ15</f>
        <v>0</v>
      </c>
      <c r="L16" s="151">
        <f t="shared" si="2"/>
        <v>0</v>
      </c>
      <c r="M16" s="152">
        <f>'分部表-费用'!Z15</f>
        <v>0</v>
      </c>
      <c r="N16" s="152">
        <f>'分部表-费用'!AA15</f>
        <v>0</v>
      </c>
      <c r="O16" s="151">
        <f t="shared" si="4"/>
        <v>0</v>
      </c>
      <c r="P16" s="152">
        <f>'分部表-费用'!AB15</f>
        <v>0</v>
      </c>
      <c r="Q16" s="152">
        <f>'分部表-费用'!AC15</f>
        <v>0</v>
      </c>
      <c r="R16" s="152">
        <f>'分部表-费用'!Y15</f>
        <v>0</v>
      </c>
      <c r="S16" s="151">
        <f t="shared" si="3"/>
        <v>0</v>
      </c>
      <c r="T16" s="152">
        <f>'分部表-费用'!AF15</f>
        <v>0</v>
      </c>
      <c r="U16" s="152">
        <f>'分部表-费用'!AG15</f>
        <v>0</v>
      </c>
      <c r="V16" s="152">
        <f>'分部表-费用'!AH15</f>
        <v>0</v>
      </c>
      <c r="W16" s="152">
        <f>'分部表-费用'!AI15</f>
        <v>0</v>
      </c>
      <c r="X16" s="152">
        <f>'分部表-费用'!AE15</f>
        <v>0</v>
      </c>
      <c r="Y16" s="152">
        <f>'分部表-费用'!AD15</f>
        <v>0</v>
      </c>
    </row>
    <row r="17" spans="1:25">
      <c r="A17" s="149"/>
      <c r="B17" s="155" t="s">
        <v>115</v>
      </c>
      <c r="C17" s="151">
        <f t="shared" si="0"/>
        <v>0</v>
      </c>
      <c r="D17" s="152"/>
      <c r="E17" s="152">
        <f>SUM('分部表-费用'!E16:S16)+'分部表-费用'!D16+'分部表-费用'!Y16</f>
        <v>0</v>
      </c>
      <c r="F17" s="152">
        <f>'分部表-费用'!T16</f>
        <v>0</v>
      </c>
      <c r="G17" s="151">
        <f>'分部表-费用'!U16</f>
        <v>0</v>
      </c>
      <c r="H17" s="151">
        <f t="shared" si="1"/>
        <v>0</v>
      </c>
      <c r="I17" s="152">
        <f>'分部表-费用'!AK16</f>
        <v>0</v>
      </c>
      <c r="J17" s="152">
        <f>'分部表-费用'!AL16</f>
        <v>0</v>
      </c>
      <c r="K17" s="152">
        <f>'分部表-费用'!AJ16</f>
        <v>0</v>
      </c>
      <c r="L17" s="151">
        <f t="shared" si="2"/>
        <v>0</v>
      </c>
      <c r="M17" s="152">
        <f>'分部表-费用'!Z16</f>
        <v>0</v>
      </c>
      <c r="N17" s="152">
        <f>'分部表-费用'!AA16</f>
        <v>0</v>
      </c>
      <c r="O17" s="151">
        <f t="shared" si="4"/>
        <v>0</v>
      </c>
      <c r="P17" s="152">
        <f>'分部表-费用'!AB16</f>
        <v>0</v>
      </c>
      <c r="Q17" s="152">
        <f>'分部表-费用'!AC16</f>
        <v>0</v>
      </c>
      <c r="R17" s="152">
        <f>'分部表-费用'!Y16</f>
        <v>0</v>
      </c>
      <c r="S17" s="151">
        <f t="shared" si="3"/>
        <v>0</v>
      </c>
      <c r="T17" s="152">
        <f>'分部表-费用'!AF16</f>
        <v>0</v>
      </c>
      <c r="U17" s="152">
        <f>'分部表-费用'!AG16</f>
        <v>0</v>
      </c>
      <c r="V17" s="152">
        <f>'分部表-费用'!AH16</f>
        <v>0</v>
      </c>
      <c r="W17" s="152">
        <f>'分部表-费用'!AI16</f>
        <v>0</v>
      </c>
      <c r="X17" s="152">
        <f>'分部表-费用'!AE16</f>
        <v>0</v>
      </c>
      <c r="Y17" s="152">
        <f>'分部表-费用'!AD16</f>
        <v>0</v>
      </c>
    </row>
    <row r="18" spans="1:25">
      <c r="A18" s="149"/>
      <c r="B18" s="155" t="s">
        <v>116</v>
      </c>
      <c r="C18" s="151">
        <f t="shared" si="0"/>
        <v>0</v>
      </c>
      <c r="D18" s="152"/>
      <c r="E18" s="152">
        <f>SUM('分部表-费用'!E17:S17)+'分部表-费用'!D17+'分部表-费用'!Y17</f>
        <v>0</v>
      </c>
      <c r="F18" s="152">
        <f>'分部表-费用'!T17</f>
        <v>0</v>
      </c>
      <c r="G18" s="151">
        <f>'分部表-费用'!U17</f>
        <v>0</v>
      </c>
      <c r="H18" s="151">
        <f t="shared" si="1"/>
        <v>0</v>
      </c>
      <c r="I18" s="152">
        <f>'分部表-费用'!AK17</f>
        <v>0</v>
      </c>
      <c r="J18" s="152">
        <f>'分部表-费用'!AL17</f>
        <v>0</v>
      </c>
      <c r="K18" s="152">
        <f>'分部表-费用'!AJ17</f>
        <v>0</v>
      </c>
      <c r="L18" s="151">
        <f t="shared" si="2"/>
        <v>0</v>
      </c>
      <c r="M18" s="152">
        <f>'分部表-费用'!Z17</f>
        <v>0</v>
      </c>
      <c r="N18" s="152">
        <f>'分部表-费用'!AA17</f>
        <v>0</v>
      </c>
      <c r="O18" s="151">
        <f t="shared" si="4"/>
        <v>0</v>
      </c>
      <c r="P18" s="152">
        <f>'分部表-费用'!AB17</f>
        <v>0</v>
      </c>
      <c r="Q18" s="152">
        <f>'分部表-费用'!AC17</f>
        <v>0</v>
      </c>
      <c r="R18" s="152">
        <f>'分部表-费用'!Y17</f>
        <v>0</v>
      </c>
      <c r="S18" s="151">
        <f t="shared" si="3"/>
        <v>0</v>
      </c>
      <c r="T18" s="152">
        <f>'分部表-费用'!AF17</f>
        <v>0</v>
      </c>
      <c r="U18" s="152">
        <f>'分部表-费用'!AG17</f>
        <v>0</v>
      </c>
      <c r="V18" s="152">
        <f>'分部表-费用'!AH17</f>
        <v>0</v>
      </c>
      <c r="W18" s="152">
        <f>'分部表-费用'!AI17</f>
        <v>0</v>
      </c>
      <c r="X18" s="152">
        <f>'分部表-费用'!AE17</f>
        <v>0</v>
      </c>
      <c r="Y18" s="152">
        <f>'分部表-费用'!AD17</f>
        <v>0</v>
      </c>
    </row>
    <row r="19" spans="1:25">
      <c r="A19" s="149"/>
      <c r="B19" s="155" t="s">
        <v>117</v>
      </c>
      <c r="C19" s="151">
        <f t="shared" si="0"/>
        <v>0</v>
      </c>
      <c r="D19" s="152"/>
      <c r="E19" s="152">
        <f>SUM('分部表-费用'!E18:S18)+'分部表-费用'!D18+'分部表-费用'!Y18</f>
        <v>0</v>
      </c>
      <c r="F19" s="152">
        <f>'分部表-费用'!T18</f>
        <v>0</v>
      </c>
      <c r="G19" s="151">
        <f>'分部表-费用'!U18</f>
        <v>0</v>
      </c>
      <c r="H19" s="151">
        <f t="shared" si="1"/>
        <v>0</v>
      </c>
      <c r="I19" s="152">
        <f>'分部表-费用'!AK18</f>
        <v>0</v>
      </c>
      <c r="J19" s="152">
        <f>'分部表-费用'!AL18</f>
        <v>0</v>
      </c>
      <c r="K19" s="152">
        <f>'分部表-费用'!AJ18</f>
        <v>0</v>
      </c>
      <c r="L19" s="151">
        <f t="shared" si="2"/>
        <v>0</v>
      </c>
      <c r="M19" s="152">
        <f>'分部表-费用'!Z18</f>
        <v>0</v>
      </c>
      <c r="N19" s="152">
        <f>'分部表-费用'!AA18</f>
        <v>0</v>
      </c>
      <c r="O19" s="151">
        <f t="shared" si="4"/>
        <v>0</v>
      </c>
      <c r="P19" s="152">
        <f>'分部表-费用'!AB18</f>
        <v>0</v>
      </c>
      <c r="Q19" s="152">
        <f>'分部表-费用'!AC18</f>
        <v>0</v>
      </c>
      <c r="R19" s="152">
        <f>'分部表-费用'!Y18</f>
        <v>0</v>
      </c>
      <c r="S19" s="151">
        <f t="shared" si="3"/>
        <v>0</v>
      </c>
      <c r="T19" s="152">
        <f>'分部表-费用'!AF18</f>
        <v>0</v>
      </c>
      <c r="U19" s="152">
        <f>'分部表-费用'!AG18</f>
        <v>0</v>
      </c>
      <c r="V19" s="152">
        <f>'分部表-费用'!AH18</f>
        <v>0</v>
      </c>
      <c r="W19" s="152">
        <f>'分部表-费用'!AI18</f>
        <v>0</v>
      </c>
      <c r="X19" s="152">
        <f>'分部表-费用'!AE18</f>
        <v>0</v>
      </c>
      <c r="Y19" s="152">
        <f>'分部表-费用'!AD18</f>
        <v>0</v>
      </c>
    </row>
    <row r="20" spans="1:25">
      <c r="A20" s="149"/>
      <c r="B20" s="155" t="s">
        <v>118</v>
      </c>
      <c r="C20" s="151">
        <f t="shared" si="0"/>
        <v>0</v>
      </c>
      <c r="D20" s="152"/>
      <c r="E20" s="152">
        <f>SUM('分部表-费用'!E19:S19)+'分部表-费用'!D19+'分部表-费用'!Y19</f>
        <v>0</v>
      </c>
      <c r="F20" s="152">
        <f>'分部表-费用'!T19</f>
        <v>0</v>
      </c>
      <c r="G20" s="151">
        <f>'分部表-费用'!U19</f>
        <v>0</v>
      </c>
      <c r="H20" s="151">
        <f t="shared" si="1"/>
        <v>0</v>
      </c>
      <c r="I20" s="152">
        <f>'分部表-费用'!AK19</f>
        <v>0</v>
      </c>
      <c r="J20" s="152">
        <f>'分部表-费用'!AL19</f>
        <v>0</v>
      </c>
      <c r="K20" s="152">
        <f>'分部表-费用'!AJ19</f>
        <v>0</v>
      </c>
      <c r="L20" s="151">
        <f t="shared" si="2"/>
        <v>0</v>
      </c>
      <c r="M20" s="152">
        <f>'分部表-费用'!Z19</f>
        <v>0</v>
      </c>
      <c r="N20" s="152">
        <f>'分部表-费用'!AA19</f>
        <v>0</v>
      </c>
      <c r="O20" s="151">
        <f t="shared" si="4"/>
        <v>0</v>
      </c>
      <c r="P20" s="152">
        <f>'分部表-费用'!AB19</f>
        <v>0</v>
      </c>
      <c r="Q20" s="152">
        <f>'分部表-费用'!AC19</f>
        <v>0</v>
      </c>
      <c r="R20" s="152">
        <f>'分部表-费用'!Y19</f>
        <v>0</v>
      </c>
      <c r="S20" s="151">
        <f t="shared" si="3"/>
        <v>0</v>
      </c>
      <c r="T20" s="152">
        <f>'分部表-费用'!AF19</f>
        <v>0</v>
      </c>
      <c r="U20" s="152">
        <f>'分部表-费用'!AG19</f>
        <v>0</v>
      </c>
      <c r="V20" s="152">
        <f>'分部表-费用'!AH19</f>
        <v>0</v>
      </c>
      <c r="W20" s="152">
        <f>'分部表-费用'!AI19</f>
        <v>0</v>
      </c>
      <c r="X20" s="152">
        <f>'分部表-费用'!AE19</f>
        <v>0</v>
      </c>
      <c r="Y20" s="152">
        <f>'分部表-费用'!AD19</f>
        <v>0</v>
      </c>
    </row>
    <row r="21" spans="1:25">
      <c r="A21" s="149"/>
      <c r="B21" s="156" t="s">
        <v>119</v>
      </c>
      <c r="C21" s="151">
        <f t="shared" si="0"/>
        <v>0</v>
      </c>
      <c r="D21" s="152"/>
      <c r="E21" s="152">
        <f>SUM('分部表-费用'!E20:S20)+'分部表-费用'!D20+'分部表-费用'!Y20</f>
        <v>0</v>
      </c>
      <c r="F21" s="152">
        <f>'分部表-费用'!T20</f>
        <v>0</v>
      </c>
      <c r="G21" s="151">
        <f>'分部表-费用'!U20</f>
        <v>0</v>
      </c>
      <c r="H21" s="151">
        <f t="shared" si="1"/>
        <v>0</v>
      </c>
      <c r="I21" s="152">
        <f>'分部表-费用'!AK20</f>
        <v>0</v>
      </c>
      <c r="J21" s="152">
        <f>'分部表-费用'!AL20</f>
        <v>0</v>
      </c>
      <c r="K21" s="152">
        <f>'分部表-费用'!AJ20</f>
        <v>0</v>
      </c>
      <c r="L21" s="151">
        <f t="shared" si="2"/>
        <v>0</v>
      </c>
      <c r="M21" s="152">
        <f>'分部表-费用'!Z20</f>
        <v>0</v>
      </c>
      <c r="N21" s="152">
        <f>'分部表-费用'!AA20</f>
        <v>0</v>
      </c>
      <c r="O21" s="151">
        <f t="shared" si="4"/>
        <v>0</v>
      </c>
      <c r="P21" s="152">
        <f>'分部表-费用'!AB20</f>
        <v>0</v>
      </c>
      <c r="Q21" s="152">
        <f>'分部表-费用'!AC20</f>
        <v>0</v>
      </c>
      <c r="R21" s="152">
        <f>'分部表-费用'!Y20</f>
        <v>0</v>
      </c>
      <c r="S21" s="151">
        <f t="shared" si="3"/>
        <v>0</v>
      </c>
      <c r="T21" s="152">
        <f>'分部表-费用'!AF20</f>
        <v>0</v>
      </c>
      <c r="U21" s="152">
        <f>'分部表-费用'!AG20</f>
        <v>0</v>
      </c>
      <c r="V21" s="152">
        <f>'分部表-费用'!AH20</f>
        <v>0</v>
      </c>
      <c r="W21" s="152">
        <f>'分部表-费用'!AI20</f>
        <v>0</v>
      </c>
      <c r="X21" s="152">
        <f>'分部表-费用'!AE20</f>
        <v>0</v>
      </c>
      <c r="Y21" s="152">
        <f>'分部表-费用'!AD20</f>
        <v>0</v>
      </c>
    </row>
    <row r="22" spans="1:25">
      <c r="A22" s="149"/>
      <c r="B22" s="156" t="s">
        <v>120</v>
      </c>
      <c r="C22" s="151">
        <f t="shared" si="0"/>
        <v>0</v>
      </c>
      <c r="D22" s="152"/>
      <c r="E22" s="152">
        <f>SUM('分部表-费用'!E21:S21)+'分部表-费用'!D21+'分部表-费用'!Y21</f>
        <v>0</v>
      </c>
      <c r="F22" s="152">
        <f>'分部表-费用'!T21</f>
        <v>0</v>
      </c>
      <c r="G22" s="151">
        <f>'分部表-费用'!U21</f>
        <v>0</v>
      </c>
      <c r="H22" s="151">
        <f t="shared" si="1"/>
        <v>0</v>
      </c>
      <c r="I22" s="152">
        <f>'分部表-费用'!AK21</f>
        <v>0</v>
      </c>
      <c r="J22" s="152">
        <f>'分部表-费用'!AL21</f>
        <v>0</v>
      </c>
      <c r="K22" s="152">
        <f>'分部表-费用'!AJ21</f>
        <v>0</v>
      </c>
      <c r="L22" s="151">
        <f t="shared" si="2"/>
        <v>0</v>
      </c>
      <c r="M22" s="152">
        <f>'分部表-费用'!Z21</f>
        <v>0</v>
      </c>
      <c r="N22" s="152">
        <f>'分部表-费用'!AA21</f>
        <v>0</v>
      </c>
      <c r="O22" s="151">
        <f t="shared" si="4"/>
        <v>0</v>
      </c>
      <c r="P22" s="152">
        <f>'分部表-费用'!AB21</f>
        <v>0</v>
      </c>
      <c r="Q22" s="152">
        <f>'分部表-费用'!AC21</f>
        <v>0</v>
      </c>
      <c r="R22" s="152">
        <f>'分部表-费用'!Y21</f>
        <v>0</v>
      </c>
      <c r="S22" s="151">
        <f t="shared" si="3"/>
        <v>0</v>
      </c>
      <c r="T22" s="152">
        <f>'分部表-费用'!AF21</f>
        <v>0</v>
      </c>
      <c r="U22" s="152">
        <f>'分部表-费用'!AG21</f>
        <v>0</v>
      </c>
      <c r="V22" s="152">
        <f>'分部表-费用'!AH21</f>
        <v>0</v>
      </c>
      <c r="W22" s="152">
        <f>'分部表-费用'!AI21</f>
        <v>0</v>
      </c>
      <c r="X22" s="152">
        <f>'分部表-费用'!AE21</f>
        <v>0</v>
      </c>
      <c r="Y22" s="152">
        <f>'分部表-费用'!AD21</f>
        <v>0</v>
      </c>
    </row>
    <row r="23" spans="1:25">
      <c r="A23" s="149"/>
      <c r="B23" s="156" t="s">
        <v>121</v>
      </c>
      <c r="C23" s="151">
        <f t="shared" si="0"/>
        <v>16000</v>
      </c>
      <c r="D23" s="152"/>
      <c r="E23" s="152">
        <f>SUM('分部表-费用'!E22:S22)+'分部表-费用'!D22+'分部表-费用'!Y22</f>
        <v>16000</v>
      </c>
      <c r="F23" s="152">
        <f>'分部表-费用'!T22</f>
        <v>0</v>
      </c>
      <c r="G23" s="151">
        <f>'分部表-费用'!U22</f>
        <v>0</v>
      </c>
      <c r="H23" s="151">
        <f t="shared" si="1"/>
        <v>0</v>
      </c>
      <c r="I23" s="152">
        <f>'分部表-费用'!AK22</f>
        <v>0</v>
      </c>
      <c r="J23" s="152">
        <f>'分部表-费用'!AL22</f>
        <v>0</v>
      </c>
      <c r="K23" s="152">
        <f>'分部表-费用'!AJ22</f>
        <v>0</v>
      </c>
      <c r="L23" s="151">
        <f t="shared" si="2"/>
        <v>0</v>
      </c>
      <c r="M23" s="152">
        <f>'分部表-费用'!Z22</f>
        <v>0</v>
      </c>
      <c r="N23" s="152">
        <f>'分部表-费用'!AA22</f>
        <v>0</v>
      </c>
      <c r="O23" s="151">
        <f t="shared" si="4"/>
        <v>0</v>
      </c>
      <c r="P23" s="152">
        <f>'分部表-费用'!AB22</f>
        <v>0</v>
      </c>
      <c r="Q23" s="152">
        <f>'分部表-费用'!AC22</f>
        <v>0</v>
      </c>
      <c r="R23" s="152">
        <f>'分部表-费用'!Y22</f>
        <v>0</v>
      </c>
      <c r="S23" s="151">
        <f t="shared" si="3"/>
        <v>0</v>
      </c>
      <c r="T23" s="152">
        <f>'分部表-费用'!AF22</f>
        <v>0</v>
      </c>
      <c r="U23" s="152">
        <f>'分部表-费用'!AG22</f>
        <v>0</v>
      </c>
      <c r="V23" s="152">
        <f>'分部表-费用'!AH22</f>
        <v>0</v>
      </c>
      <c r="W23" s="152">
        <f>'分部表-费用'!AI22</f>
        <v>0</v>
      </c>
      <c r="X23" s="152">
        <f>'分部表-费用'!AE22</f>
        <v>0</v>
      </c>
      <c r="Y23" s="152">
        <f>'分部表-费用'!AD22</f>
        <v>0</v>
      </c>
    </row>
    <row r="24" spans="1:25">
      <c r="A24" s="149"/>
      <c r="B24" s="157" t="s">
        <v>122</v>
      </c>
      <c r="C24" s="151">
        <f t="shared" si="0"/>
        <v>168539124.95</v>
      </c>
      <c r="D24" s="151"/>
      <c r="E24" s="152">
        <f>SUM('分部表-费用'!E23:S23)+'分部表-费用'!D23+'分部表-费用'!Y23</f>
        <v>-3287206.33</v>
      </c>
      <c r="F24" s="151">
        <f t="shared" ref="F24:Y24" si="5">SUM(F4:F23)</f>
        <v>13.02</v>
      </c>
      <c r="G24" s="151">
        <f t="shared" si="5"/>
        <v>106193492.74</v>
      </c>
      <c r="H24" s="151">
        <f t="shared" si="5"/>
        <v>1422822.69</v>
      </c>
      <c r="I24" s="151">
        <f t="shared" si="5"/>
        <v>433597</v>
      </c>
      <c r="J24" s="151">
        <f t="shared" si="5"/>
        <v>502516.36</v>
      </c>
      <c r="K24" s="151">
        <f t="shared" si="5"/>
        <v>486709.33</v>
      </c>
      <c r="L24" s="151">
        <f t="shared" si="5"/>
        <v>1684876.77</v>
      </c>
      <c r="M24" s="151">
        <f t="shared" si="5"/>
        <v>1185512.57</v>
      </c>
      <c r="N24" s="151">
        <f t="shared" si="5"/>
        <v>499364.2</v>
      </c>
      <c r="O24" s="151">
        <f t="shared" si="5"/>
        <v>493272.12</v>
      </c>
      <c r="P24" s="151">
        <f t="shared" si="5"/>
        <v>363939.19</v>
      </c>
      <c r="Q24" s="151">
        <f t="shared" si="5"/>
        <v>129332.93</v>
      </c>
      <c r="R24" s="151">
        <f t="shared" si="5"/>
        <v>34.69</v>
      </c>
      <c r="S24" s="151">
        <f t="shared" si="5"/>
        <v>62031853.94</v>
      </c>
      <c r="T24" s="151">
        <f t="shared" si="5"/>
        <v>46323236.69</v>
      </c>
      <c r="U24" s="151">
        <f t="shared" si="5"/>
        <v>2726085.15</v>
      </c>
      <c r="V24" s="151">
        <f t="shared" si="5"/>
        <v>1132424.23</v>
      </c>
      <c r="W24" s="151">
        <f t="shared" si="5"/>
        <v>11848863.9</v>
      </c>
      <c r="X24" s="151">
        <f t="shared" si="5"/>
        <v>0</v>
      </c>
      <c r="Y24" s="151">
        <f t="shared" si="5"/>
        <v>1243.97</v>
      </c>
    </row>
    <row r="25" spans="1:25">
      <c r="A25" s="149" t="s">
        <v>123</v>
      </c>
      <c r="B25" s="158" t="s">
        <v>124</v>
      </c>
      <c r="C25" s="151">
        <f t="shared" si="0"/>
        <v>151993335.08</v>
      </c>
      <c r="D25" s="152"/>
      <c r="E25" s="152">
        <f>SUM('分部表-费用'!E24:S24)+'分部表-费用'!D24+'分部表-费用'!Y24</f>
        <v>36269347.5</v>
      </c>
      <c r="F25" s="152">
        <f>'分部表-费用'!T24</f>
        <v>1670883.14</v>
      </c>
      <c r="G25" s="151">
        <f>'分部表-费用'!U24</f>
        <v>78133654.86</v>
      </c>
      <c r="H25" s="151">
        <f t="shared" si="1"/>
        <v>6160853.43</v>
      </c>
      <c r="I25" s="152">
        <f>'分部表-费用'!AK24</f>
        <v>2454139.18</v>
      </c>
      <c r="J25" s="152">
        <f>'分部表-费用'!AL24</f>
        <v>1594301.89</v>
      </c>
      <c r="K25" s="152">
        <f>'分部表-费用'!AJ24</f>
        <v>2112412.36</v>
      </c>
      <c r="L25" s="151">
        <f t="shared" si="2"/>
        <v>2780726.62</v>
      </c>
      <c r="M25" s="152">
        <f>'分部表-费用'!Z24</f>
        <v>2040144.78</v>
      </c>
      <c r="N25" s="152">
        <f>'分部表-费用'!AA24</f>
        <v>740581.84</v>
      </c>
      <c r="O25" s="151">
        <f t="shared" si="4"/>
        <v>6221589.26</v>
      </c>
      <c r="P25" s="152">
        <f>'分部表-费用'!AB24</f>
        <v>4784803.38</v>
      </c>
      <c r="Q25" s="152">
        <f>'分部表-费用'!AC24</f>
        <v>1436785.88</v>
      </c>
      <c r="R25" s="152">
        <f>'分部表-费用'!Y24</f>
        <v>1328332.36</v>
      </c>
      <c r="S25" s="151">
        <f t="shared" si="3"/>
        <v>20756280.27</v>
      </c>
      <c r="T25" s="152">
        <f>'分部表-费用'!AF24</f>
        <v>5745040.67</v>
      </c>
      <c r="U25" s="152">
        <f>'分部表-费用'!AG24</f>
        <v>7144636.94</v>
      </c>
      <c r="V25" s="152">
        <f>'分部表-费用'!AH24</f>
        <v>2234949.23</v>
      </c>
      <c r="W25" s="152">
        <f>'分部表-费用'!AI24</f>
        <v>2854116.78</v>
      </c>
      <c r="X25" s="152">
        <f>'分部表-费用'!AE24</f>
        <v>878564.56</v>
      </c>
      <c r="Y25" s="152">
        <f>'分部表-费用'!AD24</f>
        <v>1898972.09</v>
      </c>
    </row>
    <row r="26" spans="1:25">
      <c r="A26" s="149"/>
      <c r="B26" s="156" t="s">
        <v>125</v>
      </c>
      <c r="C26" s="151">
        <f t="shared" si="0"/>
        <v>121306047.4</v>
      </c>
      <c r="D26" s="152"/>
      <c r="E26" s="152">
        <f>SUM('分部表-费用'!E25:S25)+'分部表-费用'!D25+'分部表-费用'!Y25</f>
        <v>121300000</v>
      </c>
      <c r="F26" s="152">
        <f>'分部表-费用'!T25</f>
        <v>0</v>
      </c>
      <c r="G26" s="151">
        <f>'分部表-费用'!U25</f>
        <v>6047.4</v>
      </c>
      <c r="H26" s="151">
        <f t="shared" si="1"/>
        <v>0</v>
      </c>
      <c r="I26" s="152">
        <f>'分部表-费用'!AK25</f>
        <v>0</v>
      </c>
      <c r="J26" s="152">
        <f>'分部表-费用'!AL25</f>
        <v>0</v>
      </c>
      <c r="K26" s="152">
        <f>'分部表-费用'!AJ25</f>
        <v>0</v>
      </c>
      <c r="L26" s="151">
        <f t="shared" si="2"/>
        <v>0</v>
      </c>
      <c r="M26" s="152">
        <f>'分部表-费用'!Z25</f>
        <v>0</v>
      </c>
      <c r="N26" s="152">
        <f>'分部表-费用'!AA25</f>
        <v>0</v>
      </c>
      <c r="O26" s="151">
        <f t="shared" si="4"/>
        <v>0</v>
      </c>
      <c r="P26" s="152">
        <f>'分部表-费用'!AB25</f>
        <v>0</v>
      </c>
      <c r="Q26" s="152">
        <f>'分部表-费用'!AC25</f>
        <v>0</v>
      </c>
      <c r="R26" s="152">
        <f>'分部表-费用'!Y25</f>
        <v>0</v>
      </c>
      <c r="S26" s="151">
        <f t="shared" si="3"/>
        <v>0</v>
      </c>
      <c r="T26" s="152">
        <f>'分部表-费用'!AF25</f>
        <v>0</v>
      </c>
      <c r="U26" s="152">
        <f>'分部表-费用'!AG25</f>
        <v>0</v>
      </c>
      <c r="V26" s="152">
        <f>'分部表-费用'!AH25</f>
        <v>0</v>
      </c>
      <c r="W26" s="152">
        <f>'分部表-费用'!AI25</f>
        <v>0</v>
      </c>
      <c r="X26" s="152">
        <f>'分部表-费用'!AE25</f>
        <v>0</v>
      </c>
      <c r="Y26" s="152">
        <f>'分部表-费用'!AD25</f>
        <v>0</v>
      </c>
    </row>
    <row r="27" spans="1:25">
      <c r="A27" s="149"/>
      <c r="B27" s="156" t="s">
        <v>126</v>
      </c>
      <c r="C27" s="151">
        <f t="shared" si="0"/>
        <v>19253077</v>
      </c>
      <c r="D27" s="152"/>
      <c r="E27" s="152">
        <f>SUM('分部表-费用'!E26:S26)+'分部表-费用'!D26+'分部表-费用'!Y26</f>
        <v>3626635.72</v>
      </c>
      <c r="F27" s="152">
        <f>'分部表-费用'!T26</f>
        <v>118200.63</v>
      </c>
      <c r="G27" s="151">
        <f>'分部表-费用'!U26</f>
        <v>8729282.15</v>
      </c>
      <c r="H27" s="151">
        <f t="shared" si="1"/>
        <v>683775.8</v>
      </c>
      <c r="I27" s="152">
        <f>'分部表-费用'!AK26</f>
        <v>261921.85</v>
      </c>
      <c r="J27" s="152">
        <f>'分部表-费用'!AL26</f>
        <v>127705.9</v>
      </c>
      <c r="K27" s="152">
        <f>'分部表-费用'!AJ26</f>
        <v>294148.05</v>
      </c>
      <c r="L27" s="151">
        <f t="shared" si="2"/>
        <v>271215.48</v>
      </c>
      <c r="M27" s="152">
        <f>'分部表-费用'!Z26</f>
        <v>190594.18</v>
      </c>
      <c r="N27" s="152">
        <f>'分部表-费用'!AA26</f>
        <v>80621.3</v>
      </c>
      <c r="O27" s="151">
        <f t="shared" si="4"/>
        <v>391668.77</v>
      </c>
      <c r="P27" s="152">
        <f>'分部表-费用'!AB26</f>
        <v>278603.77</v>
      </c>
      <c r="Q27" s="152">
        <f>'分部表-费用'!AC26</f>
        <v>113065</v>
      </c>
      <c r="R27" s="152">
        <f>'分部表-费用'!Y26</f>
        <v>116936.26</v>
      </c>
      <c r="S27" s="151">
        <f t="shared" si="3"/>
        <v>5432298.45</v>
      </c>
      <c r="T27" s="152">
        <f>'分部表-费用'!AF26</f>
        <v>695227.87</v>
      </c>
      <c r="U27" s="152">
        <f>'分部表-费用'!AG26</f>
        <v>3907496.26</v>
      </c>
      <c r="V27" s="152">
        <f>'分部表-费用'!AH26</f>
        <v>330816.62</v>
      </c>
      <c r="W27" s="152">
        <f>'分部表-费用'!AI26</f>
        <v>226991.3</v>
      </c>
      <c r="X27" s="152">
        <f>'分部表-费用'!AE26</f>
        <v>83590.4</v>
      </c>
      <c r="Y27" s="152">
        <f>'分部表-费用'!AD26</f>
        <v>188176</v>
      </c>
    </row>
    <row r="28" spans="1:25">
      <c r="A28" s="149"/>
      <c r="B28" s="156" t="s">
        <v>127</v>
      </c>
      <c r="C28" s="151">
        <f t="shared" si="0"/>
        <v>3019950.51</v>
      </c>
      <c r="D28" s="152"/>
      <c r="E28" s="152">
        <f>SUM('分部表-费用'!E27:S27)+'分部表-费用'!D27+'分部表-费用'!Y27</f>
        <v>1008873.05</v>
      </c>
      <c r="F28" s="152">
        <f>'分部表-费用'!T27</f>
        <v>4356.73</v>
      </c>
      <c r="G28" s="151">
        <f>'分部表-费用'!U27</f>
        <v>1450226.46</v>
      </c>
      <c r="H28" s="151">
        <f t="shared" si="1"/>
        <v>96088.06</v>
      </c>
      <c r="I28" s="152">
        <f>'分部表-费用'!AK27</f>
        <v>54306.26</v>
      </c>
      <c r="J28" s="152">
        <f>'分部表-费用'!AL27</f>
        <v>9932.9</v>
      </c>
      <c r="K28" s="152">
        <f>'分部表-费用'!AJ27</f>
        <v>31848.9</v>
      </c>
      <c r="L28" s="151">
        <f t="shared" si="2"/>
        <v>14455.73</v>
      </c>
      <c r="M28" s="152">
        <f>'分部表-费用'!Z27</f>
        <v>8504</v>
      </c>
      <c r="N28" s="152">
        <f>'分部表-费用'!AA27</f>
        <v>5951.73</v>
      </c>
      <c r="O28" s="151">
        <f t="shared" si="4"/>
        <v>34842.28</v>
      </c>
      <c r="P28" s="152">
        <f>'分部表-费用'!AB27</f>
        <v>23379.38</v>
      </c>
      <c r="Q28" s="152">
        <f>'分部表-费用'!AC27</f>
        <v>11462.9</v>
      </c>
      <c r="R28" s="152">
        <f>'分部表-费用'!Y27</f>
        <v>76143.85</v>
      </c>
      <c r="S28" s="151">
        <f t="shared" si="3"/>
        <v>411108.2</v>
      </c>
      <c r="T28" s="152">
        <f>'分部表-费用'!AF27</f>
        <v>160096.34</v>
      </c>
      <c r="U28" s="152">
        <f>'分部表-费用'!AG27</f>
        <v>45977.16</v>
      </c>
      <c r="V28" s="152">
        <f>'分部表-费用'!AH27</f>
        <v>37587.48</v>
      </c>
      <c r="W28" s="152">
        <f>'分部表-费用'!AI27</f>
        <v>5493.61</v>
      </c>
      <c r="X28" s="152">
        <f>'分部表-费用'!AE27</f>
        <v>46379.71</v>
      </c>
      <c r="Y28" s="152">
        <f>'分部表-费用'!AD27</f>
        <v>115573.9</v>
      </c>
    </row>
    <row r="29" spans="1:25">
      <c r="A29" s="149"/>
      <c r="B29" s="156" t="s">
        <v>128</v>
      </c>
      <c r="C29" s="151">
        <f t="shared" si="0"/>
        <v>5106388.24</v>
      </c>
      <c r="D29" s="152"/>
      <c r="E29" s="152">
        <f>SUM('分部表-费用'!E28:S28)+'分部表-费用'!D28+'分部表-费用'!Y28</f>
        <v>2770772.19</v>
      </c>
      <c r="F29" s="152">
        <f>'分部表-费用'!T28</f>
        <v>0</v>
      </c>
      <c r="G29" s="151">
        <f>'分部表-费用'!U28</f>
        <v>2222216.94</v>
      </c>
      <c r="H29" s="151">
        <f t="shared" si="1"/>
        <v>0</v>
      </c>
      <c r="I29" s="152">
        <f>'分部表-费用'!AK28</f>
        <v>0</v>
      </c>
      <c r="J29" s="152">
        <f>'分部表-费用'!AL28</f>
        <v>0</v>
      </c>
      <c r="K29" s="152">
        <f>'分部表-费用'!AJ28</f>
        <v>0</v>
      </c>
      <c r="L29" s="151">
        <f t="shared" si="2"/>
        <v>0</v>
      </c>
      <c r="M29" s="152">
        <f>'分部表-费用'!Z28</f>
        <v>0</v>
      </c>
      <c r="N29" s="152">
        <f>'分部表-费用'!AA28</f>
        <v>0</v>
      </c>
      <c r="O29" s="151">
        <f t="shared" si="4"/>
        <v>0</v>
      </c>
      <c r="P29" s="152">
        <f>'分部表-费用'!AB28</f>
        <v>0</v>
      </c>
      <c r="Q29" s="152">
        <f>'分部表-费用'!AC28</f>
        <v>0</v>
      </c>
      <c r="R29" s="152">
        <f>'分部表-费用'!Y28</f>
        <v>535038.39</v>
      </c>
      <c r="S29" s="151">
        <f t="shared" si="3"/>
        <v>113399.11</v>
      </c>
      <c r="T29" s="152">
        <f>'分部表-费用'!AF28</f>
        <v>34296.6</v>
      </c>
      <c r="U29" s="152">
        <f>'分部表-费用'!AG28</f>
        <v>19700.77</v>
      </c>
      <c r="V29" s="152">
        <f>'分部表-费用'!AH28</f>
        <v>0</v>
      </c>
      <c r="W29" s="152">
        <f>'分部表-费用'!AI28</f>
        <v>39202.38</v>
      </c>
      <c r="X29" s="152">
        <f>'分部表-费用'!AE28</f>
        <v>1189.98</v>
      </c>
      <c r="Y29" s="152">
        <f>'分部表-费用'!AD28</f>
        <v>19009.38</v>
      </c>
    </row>
    <row r="30" spans="1:25">
      <c r="A30" s="149"/>
      <c r="B30" s="156" t="s">
        <v>129</v>
      </c>
      <c r="C30" s="151">
        <f t="shared" si="0"/>
        <v>3692338.81</v>
      </c>
      <c r="D30" s="152"/>
      <c r="E30" s="152">
        <f>SUM('分部表-费用'!E29:S29)+'分部表-费用'!D29+'分部表-费用'!Y29</f>
        <v>1829842.78</v>
      </c>
      <c r="F30" s="152">
        <f>'分部表-费用'!T29</f>
        <v>14587.32</v>
      </c>
      <c r="G30" s="151">
        <f>'分部表-费用'!U29</f>
        <v>1280027.24</v>
      </c>
      <c r="H30" s="151">
        <f t="shared" si="1"/>
        <v>104414.27</v>
      </c>
      <c r="I30" s="152">
        <f>'分部表-费用'!AK29</f>
        <v>31414.73</v>
      </c>
      <c r="J30" s="152">
        <f>'分部表-费用'!AL29</f>
        <v>40727.68</v>
      </c>
      <c r="K30" s="152">
        <f>'分部表-费用'!AJ29</f>
        <v>32271.86</v>
      </c>
      <c r="L30" s="151">
        <f t="shared" si="2"/>
        <v>44011.5</v>
      </c>
      <c r="M30" s="152">
        <f>'分部表-费用'!Z29</f>
        <v>24107.22</v>
      </c>
      <c r="N30" s="152">
        <f>'分部表-费用'!AA29</f>
        <v>19904.28</v>
      </c>
      <c r="O30" s="151">
        <f t="shared" si="4"/>
        <v>65805.49</v>
      </c>
      <c r="P30" s="152">
        <f>'分部表-费用'!AB29</f>
        <v>50930.05</v>
      </c>
      <c r="Q30" s="152">
        <f>'分部表-费用'!AC29</f>
        <v>14875.44</v>
      </c>
      <c r="R30" s="152">
        <f>'分部表-费用'!Y29</f>
        <v>15434.62</v>
      </c>
      <c r="S30" s="151">
        <f t="shared" si="3"/>
        <v>353650.21</v>
      </c>
      <c r="T30" s="152">
        <f>'分部表-费用'!AF29</f>
        <v>147007.22</v>
      </c>
      <c r="U30" s="152">
        <f>'分部表-费用'!AG29</f>
        <v>94368.2</v>
      </c>
      <c r="V30" s="152">
        <f>'分部表-费用'!AH29</f>
        <v>32346.56</v>
      </c>
      <c r="W30" s="152">
        <f>'分部表-费用'!AI29</f>
        <v>27599.1</v>
      </c>
      <c r="X30" s="152">
        <f>'分部表-费用'!AE29</f>
        <v>16748.64</v>
      </c>
      <c r="Y30" s="152">
        <f>'分部表-费用'!AD29</f>
        <v>35580.49</v>
      </c>
    </row>
    <row r="31" spans="1:25">
      <c r="A31" s="149"/>
      <c r="B31" s="156" t="s">
        <v>130</v>
      </c>
      <c r="C31" s="151">
        <f t="shared" si="0"/>
        <v>33758471.42</v>
      </c>
      <c r="D31" s="152"/>
      <c r="E31" s="152">
        <f>SUM('分部表-费用'!E30:S30)+'分部表-费用'!D30+'分部表-费用'!Y30</f>
        <v>7042790.29</v>
      </c>
      <c r="F31" s="152">
        <f>'分部表-费用'!T30</f>
        <v>241807.22</v>
      </c>
      <c r="G31" s="151">
        <f>'分部表-费用'!U30</f>
        <v>19234999.03</v>
      </c>
      <c r="H31" s="151">
        <f t="shared" si="1"/>
        <v>1278848.36</v>
      </c>
      <c r="I31" s="152">
        <f>'分部表-费用'!AK30</f>
        <v>535473.03</v>
      </c>
      <c r="J31" s="152">
        <f>'分部表-费用'!AL30</f>
        <v>268251.05</v>
      </c>
      <c r="K31" s="152">
        <f>'分部表-费用'!AJ30</f>
        <v>475124.28</v>
      </c>
      <c r="L31" s="151">
        <f t="shared" si="2"/>
        <v>491589.32</v>
      </c>
      <c r="M31" s="152">
        <f>'分部表-费用'!Z30</f>
        <v>359441.17</v>
      </c>
      <c r="N31" s="152">
        <f>'分部表-费用'!AA30</f>
        <v>132148.15</v>
      </c>
      <c r="O31" s="151">
        <f t="shared" si="4"/>
        <v>879404.67</v>
      </c>
      <c r="P31" s="152">
        <f>'分部表-费用'!AB30</f>
        <v>639682.85</v>
      </c>
      <c r="Q31" s="152">
        <f>'分部表-费用'!AC30</f>
        <v>239721.82</v>
      </c>
      <c r="R31" s="152">
        <f>'分部表-费用'!Y30</f>
        <v>275288.66</v>
      </c>
      <c r="S31" s="151">
        <f t="shared" si="3"/>
        <v>4589032.53</v>
      </c>
      <c r="T31" s="152">
        <f>'分部表-费用'!AF30</f>
        <v>1238678.92</v>
      </c>
      <c r="U31" s="152">
        <f>'分部表-费用'!AG30</f>
        <v>1451705.57</v>
      </c>
      <c r="V31" s="152">
        <f>'分部表-费用'!AH30</f>
        <v>504604.03</v>
      </c>
      <c r="W31" s="152">
        <f>'分部表-费用'!AI30</f>
        <v>749069.34</v>
      </c>
      <c r="X31" s="152">
        <f>'分部表-费用'!AE30</f>
        <v>221369.34</v>
      </c>
      <c r="Y31" s="152">
        <f>'分部表-费用'!AD30</f>
        <v>423605.33</v>
      </c>
    </row>
    <row r="32" spans="1:25">
      <c r="A32" s="149"/>
      <c r="B32" s="156" t="s">
        <v>131</v>
      </c>
      <c r="C32" s="151">
        <f t="shared" si="0"/>
        <v>15797475.11</v>
      </c>
      <c r="D32" s="152"/>
      <c r="E32" s="152">
        <f>SUM('分部表-费用'!E31:S31)+'分部表-费用'!D31+'分部表-费用'!Y31</f>
        <v>3205253.02</v>
      </c>
      <c r="F32" s="152">
        <f>'分部表-费用'!T31</f>
        <v>96964.88</v>
      </c>
      <c r="G32" s="151">
        <f>'分部表-费用'!U31</f>
        <v>8936863.68</v>
      </c>
      <c r="H32" s="151">
        <f t="shared" si="1"/>
        <v>645667.13</v>
      </c>
      <c r="I32" s="152">
        <f>'分部表-费用'!AK31</f>
        <v>259611.93</v>
      </c>
      <c r="J32" s="152">
        <f>'分部表-费用'!AL31</f>
        <v>169759.2</v>
      </c>
      <c r="K32" s="152">
        <f>'分部表-费用'!AJ31</f>
        <v>216296</v>
      </c>
      <c r="L32" s="151">
        <f t="shared" si="2"/>
        <v>309741.8</v>
      </c>
      <c r="M32" s="152">
        <f>'分部表-费用'!Z31</f>
        <v>227549.4</v>
      </c>
      <c r="N32" s="152">
        <f>'分部表-费用'!AA31</f>
        <v>82192.4</v>
      </c>
      <c r="O32" s="151">
        <f t="shared" si="4"/>
        <v>547459.44</v>
      </c>
      <c r="P32" s="152">
        <f>'分部表-费用'!AB31</f>
        <v>399625.84</v>
      </c>
      <c r="Q32" s="152">
        <f>'分部表-费用'!AC31</f>
        <v>147833.6</v>
      </c>
      <c r="R32" s="152">
        <f>'分部表-费用'!Y31</f>
        <v>186486</v>
      </c>
      <c r="S32" s="151">
        <f t="shared" si="3"/>
        <v>2055525.16</v>
      </c>
      <c r="T32" s="152">
        <f>'分部表-费用'!AF31</f>
        <v>573398</v>
      </c>
      <c r="U32" s="152">
        <f>'分部表-费用'!AG31</f>
        <v>640822.16</v>
      </c>
      <c r="V32" s="152">
        <f>'分部表-费用'!AH31</f>
        <v>230124</v>
      </c>
      <c r="W32" s="152">
        <f>'分部表-费用'!AI31</f>
        <v>319263</v>
      </c>
      <c r="X32" s="152">
        <f>'分部表-费用'!AE31</f>
        <v>97022</v>
      </c>
      <c r="Y32" s="152">
        <f>'分部表-费用'!AD31</f>
        <v>194896</v>
      </c>
    </row>
    <row r="33" spans="1:25">
      <c r="A33" s="149"/>
      <c r="B33" s="156" t="s">
        <v>132</v>
      </c>
      <c r="C33" s="151">
        <f t="shared" si="0"/>
        <v>0</v>
      </c>
      <c r="D33" s="152"/>
      <c r="E33" s="152">
        <f>SUM('分部表-费用'!E32:S32)+'分部表-费用'!D32+'分部表-费用'!Y32</f>
        <v>0</v>
      </c>
      <c r="F33" s="152">
        <f>'分部表-费用'!T32</f>
        <v>0</v>
      </c>
      <c r="G33" s="151">
        <f>'分部表-费用'!U32</f>
        <v>0</v>
      </c>
      <c r="H33" s="151">
        <f t="shared" si="1"/>
        <v>0</v>
      </c>
      <c r="I33" s="152">
        <f>'分部表-费用'!AK32</f>
        <v>0</v>
      </c>
      <c r="J33" s="152">
        <f>'分部表-费用'!AL32</f>
        <v>0</v>
      </c>
      <c r="K33" s="152">
        <f>'分部表-费用'!AJ32</f>
        <v>0</v>
      </c>
      <c r="L33" s="151">
        <f t="shared" si="2"/>
        <v>0</v>
      </c>
      <c r="M33" s="152">
        <f>'分部表-费用'!Z32</f>
        <v>0</v>
      </c>
      <c r="N33" s="152">
        <f>'分部表-费用'!AA32</f>
        <v>0</v>
      </c>
      <c r="O33" s="151">
        <f t="shared" si="4"/>
        <v>0</v>
      </c>
      <c r="P33" s="152">
        <f>'分部表-费用'!AB32</f>
        <v>0</v>
      </c>
      <c r="Q33" s="152">
        <f>'分部表-费用'!AC32</f>
        <v>0</v>
      </c>
      <c r="R33" s="152">
        <f>'分部表-费用'!Y32</f>
        <v>0</v>
      </c>
      <c r="S33" s="151">
        <f t="shared" si="3"/>
        <v>0</v>
      </c>
      <c r="T33" s="152">
        <f>'分部表-费用'!AF32</f>
        <v>0</v>
      </c>
      <c r="U33" s="152">
        <f>'分部表-费用'!AG32</f>
        <v>0</v>
      </c>
      <c r="V33" s="152">
        <f>'分部表-费用'!AH32</f>
        <v>0</v>
      </c>
      <c r="W33" s="152">
        <f>'分部表-费用'!AI32</f>
        <v>0</v>
      </c>
      <c r="X33" s="152">
        <f>'分部表-费用'!AE32</f>
        <v>0</v>
      </c>
      <c r="Y33" s="152">
        <f>'分部表-费用'!AD32</f>
        <v>0</v>
      </c>
    </row>
    <row r="34" spans="1:25">
      <c r="A34" s="149"/>
      <c r="B34" s="156" t="s">
        <v>133</v>
      </c>
      <c r="C34" s="151">
        <f t="shared" si="0"/>
        <v>1279170.28</v>
      </c>
      <c r="D34" s="152"/>
      <c r="E34" s="152">
        <f>SUM('分部表-费用'!E33:S33)+'分部表-费用'!D33+'分部表-费用'!Y33</f>
        <v>188919.68</v>
      </c>
      <c r="F34" s="152">
        <f>'分部表-费用'!T33</f>
        <v>3484.99</v>
      </c>
      <c r="G34" s="151">
        <f>'分部表-费用'!U33</f>
        <v>828620.68</v>
      </c>
      <c r="H34" s="151">
        <f t="shared" si="1"/>
        <v>31311.93</v>
      </c>
      <c r="I34" s="152">
        <f>'分部表-费用'!AK33</f>
        <v>12244.57</v>
      </c>
      <c r="J34" s="152">
        <f>'分部表-费用'!AL33</f>
        <v>6201.6</v>
      </c>
      <c r="K34" s="152">
        <f>'分部表-费用'!AJ33</f>
        <v>12865.76</v>
      </c>
      <c r="L34" s="151">
        <f t="shared" si="2"/>
        <v>80801.96</v>
      </c>
      <c r="M34" s="152">
        <f>'分部表-费用'!Z33</f>
        <v>76961.96</v>
      </c>
      <c r="N34" s="152">
        <f>'分部表-费用'!AA33</f>
        <v>3840</v>
      </c>
      <c r="O34" s="151">
        <f t="shared" si="4"/>
        <v>18761.24</v>
      </c>
      <c r="P34" s="152">
        <f>'分部表-费用'!AB33</f>
        <v>13286.24</v>
      </c>
      <c r="Q34" s="152">
        <f>'分部表-费用'!AC33</f>
        <v>5475</v>
      </c>
      <c r="R34" s="152">
        <f>'分部表-费用'!Y33</f>
        <v>8360.64</v>
      </c>
      <c r="S34" s="151">
        <f t="shared" si="3"/>
        <v>127269.8</v>
      </c>
      <c r="T34" s="152">
        <f>'分部表-费用'!AF33</f>
        <v>36490.92</v>
      </c>
      <c r="U34" s="152">
        <f>'分部表-费用'!AG33</f>
        <v>29306.14</v>
      </c>
      <c r="V34" s="152">
        <f>'分部表-费用'!AH33</f>
        <v>13894.01</v>
      </c>
      <c r="W34" s="152">
        <f>'分部表-费用'!AI33</f>
        <v>29049.41</v>
      </c>
      <c r="X34" s="152">
        <f>'分部表-费用'!AE33</f>
        <v>-562.95</v>
      </c>
      <c r="Y34" s="152">
        <f>'分部表-费用'!AD33</f>
        <v>19092.27</v>
      </c>
    </row>
    <row r="35" spans="1:25">
      <c r="A35" s="149"/>
      <c r="B35" s="156" t="s">
        <v>134</v>
      </c>
      <c r="C35" s="151">
        <f t="shared" si="0"/>
        <v>7665584.56</v>
      </c>
      <c r="D35" s="152"/>
      <c r="E35" s="152">
        <f>SUM('分部表-费用'!E34:S34)+'分部表-费用'!D34+'分部表-费用'!Y34</f>
        <v>3248576.35</v>
      </c>
      <c r="F35" s="152">
        <f>'分部表-费用'!T34</f>
        <v>37057.53</v>
      </c>
      <c r="G35" s="151">
        <f>'分部表-费用'!U34</f>
        <v>2238269.15</v>
      </c>
      <c r="H35" s="151">
        <f t="shared" si="1"/>
        <v>140878.7</v>
      </c>
      <c r="I35" s="152">
        <f>'分部表-费用'!AK34</f>
        <v>51417.24</v>
      </c>
      <c r="J35" s="152">
        <f>'分部表-费用'!AL34</f>
        <v>35650.93</v>
      </c>
      <c r="K35" s="152">
        <f>'分部表-费用'!AJ34</f>
        <v>53810.53</v>
      </c>
      <c r="L35" s="151">
        <f t="shared" si="2"/>
        <v>234651.53</v>
      </c>
      <c r="M35" s="152">
        <f>'分部表-费用'!Z34</f>
        <v>219309.49</v>
      </c>
      <c r="N35" s="152">
        <f>'分部表-费用'!AA34</f>
        <v>15342.04</v>
      </c>
      <c r="O35" s="151">
        <f t="shared" si="4"/>
        <v>126837.84</v>
      </c>
      <c r="P35" s="152">
        <f>'分部表-费用'!AB34</f>
        <v>97380.13</v>
      </c>
      <c r="Q35" s="152">
        <f>'分部表-费用'!AC34</f>
        <v>29457.71</v>
      </c>
      <c r="R35" s="152">
        <f>'分部表-费用'!Y34</f>
        <v>27429.28</v>
      </c>
      <c r="S35" s="151">
        <f t="shared" si="3"/>
        <v>1639313.46</v>
      </c>
      <c r="T35" s="152">
        <f>'分部表-费用'!AF34</f>
        <v>972245.25</v>
      </c>
      <c r="U35" s="152">
        <f>'分部表-费用'!AG34</f>
        <v>257824.85</v>
      </c>
      <c r="V35" s="152">
        <f>'分部表-费用'!AH34</f>
        <v>65324.05</v>
      </c>
      <c r="W35" s="152">
        <f>'分部表-费用'!AI34</f>
        <v>285957.2</v>
      </c>
      <c r="X35" s="152">
        <f>'分部表-费用'!AE34</f>
        <v>18294.47</v>
      </c>
      <c r="Y35" s="152">
        <f>'分部表-费用'!AD34</f>
        <v>39667.64</v>
      </c>
    </row>
    <row r="36" spans="1:25">
      <c r="A36" s="149"/>
      <c r="B36" s="156" t="s">
        <v>135</v>
      </c>
      <c r="C36" s="151">
        <f t="shared" si="0"/>
        <v>9128687.92</v>
      </c>
      <c r="D36" s="152"/>
      <c r="E36" s="152">
        <f>SUM('分部表-费用'!E35:S35)+'分部表-费用'!D35+'分部表-费用'!Y35</f>
        <v>3055025.35</v>
      </c>
      <c r="F36" s="152">
        <f>'分部表-费用'!T35</f>
        <v>0</v>
      </c>
      <c r="G36" s="151">
        <f>'分部表-费用'!U35</f>
        <v>4785745.81</v>
      </c>
      <c r="H36" s="151">
        <f t="shared" si="1"/>
        <v>45024.39</v>
      </c>
      <c r="I36" s="152">
        <f>'分部表-费用'!AK35</f>
        <v>45024.39</v>
      </c>
      <c r="J36" s="152">
        <f>'分部表-费用'!AL35</f>
        <v>0</v>
      </c>
      <c r="K36" s="152">
        <f>'分部表-费用'!AJ35</f>
        <v>0</v>
      </c>
      <c r="L36" s="151">
        <f t="shared" si="2"/>
        <v>0</v>
      </c>
      <c r="M36" s="152">
        <f>'分部表-费用'!Z35</f>
        <v>0</v>
      </c>
      <c r="N36" s="152">
        <f>'分部表-费用'!AA35</f>
        <v>0</v>
      </c>
      <c r="O36" s="151">
        <f t="shared" si="4"/>
        <v>265922.5</v>
      </c>
      <c r="P36" s="152">
        <f>'分部表-费用'!AB35</f>
        <v>265922.5</v>
      </c>
      <c r="Q36" s="152">
        <f>'分部表-费用'!AC35</f>
        <v>0</v>
      </c>
      <c r="R36" s="152">
        <f>'分部表-费用'!Y35</f>
        <v>156750</v>
      </c>
      <c r="S36" s="151">
        <f t="shared" si="3"/>
        <v>976969.87</v>
      </c>
      <c r="T36" s="152">
        <f>'分部表-费用'!AF35</f>
        <v>55002.5</v>
      </c>
      <c r="U36" s="152">
        <f>'分部表-费用'!AG35</f>
        <v>255585.03</v>
      </c>
      <c r="V36" s="152">
        <f>'分部表-费用'!AH35</f>
        <v>50365</v>
      </c>
      <c r="W36" s="152">
        <f>'分部表-费用'!AI35</f>
        <v>0</v>
      </c>
      <c r="X36" s="152">
        <f>'分部表-费用'!AE35</f>
        <v>55453.32</v>
      </c>
      <c r="Y36" s="152">
        <f>'分部表-费用'!AD35</f>
        <v>560564.02</v>
      </c>
    </row>
    <row r="37" spans="1:25">
      <c r="A37" s="149"/>
      <c r="B37" s="156" t="s">
        <v>136</v>
      </c>
      <c r="C37" s="151">
        <f t="shared" ref="C37:C68" si="6">D37+E37+F37+G37+H37+L37+O37+S37</f>
        <v>121081.13</v>
      </c>
      <c r="D37" s="152"/>
      <c r="E37" s="152">
        <f>SUM('分部表-费用'!E36:S36)+'分部表-费用'!D36+'分部表-费用'!Y36</f>
        <v>1901.89</v>
      </c>
      <c r="F37" s="152">
        <f>'分部表-费用'!T36</f>
        <v>0</v>
      </c>
      <c r="G37" s="151">
        <f>'分部表-费用'!U36</f>
        <v>104779.24</v>
      </c>
      <c r="H37" s="151">
        <f t="shared" si="1"/>
        <v>3600</v>
      </c>
      <c r="I37" s="152">
        <f>'分部表-费用'!AK36</f>
        <v>0</v>
      </c>
      <c r="J37" s="152">
        <f>'分部表-费用'!AL36</f>
        <v>3600</v>
      </c>
      <c r="K37" s="152">
        <f>'分部表-费用'!AJ36</f>
        <v>0</v>
      </c>
      <c r="L37" s="151">
        <f t="shared" si="2"/>
        <v>5400</v>
      </c>
      <c r="M37" s="152">
        <f>'分部表-费用'!Z36</f>
        <v>3600</v>
      </c>
      <c r="N37" s="152">
        <f>'分部表-费用'!AA36</f>
        <v>1800</v>
      </c>
      <c r="O37" s="151">
        <f t="shared" si="4"/>
        <v>5400</v>
      </c>
      <c r="P37" s="152">
        <f>'分部表-费用'!AB36</f>
        <v>3600</v>
      </c>
      <c r="Q37" s="152">
        <f>'分部表-费用'!AC36</f>
        <v>1800</v>
      </c>
      <c r="R37" s="152">
        <f>'分部表-费用'!Y36</f>
        <v>1901.89</v>
      </c>
      <c r="S37" s="151">
        <f t="shared" si="3"/>
        <v>0</v>
      </c>
      <c r="T37" s="152">
        <f>'分部表-费用'!AF36</f>
        <v>0</v>
      </c>
      <c r="U37" s="152">
        <f>'分部表-费用'!AG36</f>
        <v>0</v>
      </c>
      <c r="V37" s="152">
        <f>'分部表-费用'!AH36</f>
        <v>0</v>
      </c>
      <c r="W37" s="152">
        <f>'分部表-费用'!AI36</f>
        <v>0</v>
      </c>
      <c r="X37" s="152">
        <f>'分部表-费用'!AE36</f>
        <v>0</v>
      </c>
      <c r="Y37" s="152">
        <f>'分部表-费用'!AD36</f>
        <v>0</v>
      </c>
    </row>
    <row r="38" spans="1:25">
      <c r="A38" s="149"/>
      <c r="B38" s="159" t="s">
        <v>122</v>
      </c>
      <c r="C38" s="151">
        <f t="shared" si="6"/>
        <v>372121607.46</v>
      </c>
      <c r="D38" s="151"/>
      <c r="E38" s="152">
        <f>SUM('分部表-费用'!E37:S37)+'分部表-费用'!D37+'分部表-费用'!Y37</f>
        <v>183547937.82</v>
      </c>
      <c r="F38" s="151">
        <f t="shared" ref="F38:Y38" si="7">SUM(F25:F37)</f>
        <v>2187342.44</v>
      </c>
      <c r="G38" s="151">
        <f t="shared" si="7"/>
        <v>127950732.64</v>
      </c>
      <c r="H38" s="151">
        <f t="shared" si="7"/>
        <v>9190462.07</v>
      </c>
      <c r="I38" s="151">
        <f t="shared" si="7"/>
        <v>3705553.18</v>
      </c>
      <c r="J38" s="151">
        <f t="shared" si="7"/>
        <v>2256131.15</v>
      </c>
      <c r="K38" s="151">
        <f t="shared" si="7"/>
        <v>3228777.74</v>
      </c>
      <c r="L38" s="151">
        <f t="shared" si="7"/>
        <v>4232593.94</v>
      </c>
      <c r="M38" s="151">
        <f t="shared" si="7"/>
        <v>3150212.2</v>
      </c>
      <c r="N38" s="151">
        <f t="shared" si="7"/>
        <v>1082381.74</v>
      </c>
      <c r="O38" s="151">
        <f t="shared" si="7"/>
        <v>8557691.49</v>
      </c>
      <c r="P38" s="151">
        <f t="shared" si="7"/>
        <v>6557214.14</v>
      </c>
      <c r="Q38" s="151">
        <f t="shared" si="7"/>
        <v>2000477.35</v>
      </c>
      <c r="R38" s="151">
        <f t="shared" si="7"/>
        <v>2728101.95</v>
      </c>
      <c r="S38" s="151">
        <f t="shared" si="7"/>
        <v>36454847.06</v>
      </c>
      <c r="T38" s="151">
        <f t="shared" si="7"/>
        <v>9657484.29</v>
      </c>
      <c r="U38" s="151">
        <f t="shared" si="7"/>
        <v>13847423.08</v>
      </c>
      <c r="V38" s="151">
        <f t="shared" si="7"/>
        <v>3500010.98</v>
      </c>
      <c r="W38" s="151">
        <f t="shared" si="7"/>
        <v>4536742.12</v>
      </c>
      <c r="X38" s="151">
        <f t="shared" si="7"/>
        <v>1418049.47</v>
      </c>
      <c r="Y38" s="151">
        <f t="shared" si="7"/>
        <v>3495137.12</v>
      </c>
    </row>
    <row r="39" spans="1:25">
      <c r="A39" s="149" t="s">
        <v>137</v>
      </c>
      <c r="B39" s="156" t="s">
        <v>138</v>
      </c>
      <c r="C39" s="151">
        <f t="shared" si="6"/>
        <v>6889734.18</v>
      </c>
      <c r="D39" s="152"/>
      <c r="E39" s="152">
        <f>SUM('分部表-费用'!E38:S38)+'分部表-费用'!D38+'分部表-费用'!Y38</f>
        <v>1398160.09</v>
      </c>
      <c r="F39" s="152">
        <f>'分部表-费用'!T38</f>
        <v>240151.5</v>
      </c>
      <c r="G39" s="151">
        <f>'分部表-费用'!U38</f>
        <v>1315518.75</v>
      </c>
      <c r="H39" s="151">
        <f t="shared" si="1"/>
        <v>330261.32</v>
      </c>
      <c r="I39" s="152">
        <f>'分部表-费用'!AK38</f>
        <v>118747.77</v>
      </c>
      <c r="J39" s="152">
        <f>'分部表-费用'!AL38</f>
        <v>82368.95</v>
      </c>
      <c r="K39" s="152">
        <f>'分部表-费用'!AJ38</f>
        <v>129144.6</v>
      </c>
      <c r="L39" s="151">
        <f t="shared" si="2"/>
        <v>198604.59</v>
      </c>
      <c r="M39" s="152">
        <f>'分部表-费用'!Z38</f>
        <v>95164.7</v>
      </c>
      <c r="N39" s="152">
        <f>'分部表-费用'!AA38</f>
        <v>103439.89</v>
      </c>
      <c r="O39" s="151">
        <f t="shared" si="4"/>
        <v>176473.63</v>
      </c>
      <c r="P39" s="152">
        <f>'分部表-费用'!AB38</f>
        <v>105580.34</v>
      </c>
      <c r="Q39" s="152">
        <f>'分部表-费用'!AC38</f>
        <v>70893.29</v>
      </c>
      <c r="R39" s="152">
        <f>'分部表-费用'!Y38</f>
        <v>100648.23</v>
      </c>
      <c r="S39" s="151">
        <f t="shared" si="3"/>
        <v>3230564.3</v>
      </c>
      <c r="T39" s="152">
        <f>'分部表-费用'!AF38</f>
        <v>1392035.53</v>
      </c>
      <c r="U39" s="152">
        <f>'分部表-费用'!AG38</f>
        <v>604679.86</v>
      </c>
      <c r="V39" s="152">
        <f>'分部表-费用'!AH38</f>
        <v>450062.59</v>
      </c>
      <c r="W39" s="152">
        <f>'分部表-费用'!AI38</f>
        <v>506371.75</v>
      </c>
      <c r="X39" s="152">
        <f>'分部表-费用'!AE38</f>
        <v>103821.67</v>
      </c>
      <c r="Y39" s="152">
        <f>'分部表-费用'!AD38</f>
        <v>173592.9</v>
      </c>
    </row>
    <row r="40" spans="1:25">
      <c r="A40" s="149"/>
      <c r="B40" s="156" t="s">
        <v>139</v>
      </c>
      <c r="C40" s="151">
        <f t="shared" si="6"/>
        <v>38500.25</v>
      </c>
      <c r="D40" s="152"/>
      <c r="E40" s="152">
        <f>SUM('分部表-费用'!E39:S39)+'分部表-费用'!D39+'分部表-费用'!Y39</f>
        <v>18637.66</v>
      </c>
      <c r="F40" s="152">
        <f>'分部表-费用'!T39</f>
        <v>0</v>
      </c>
      <c r="G40" s="151">
        <f>'分部表-费用'!U39</f>
        <v>11675.78</v>
      </c>
      <c r="H40" s="151">
        <f t="shared" si="1"/>
        <v>2476</v>
      </c>
      <c r="I40" s="152">
        <f>'分部表-费用'!AK39</f>
        <v>0</v>
      </c>
      <c r="J40" s="152">
        <f>'分部表-费用'!AL39</f>
        <v>2476</v>
      </c>
      <c r="K40" s="152">
        <f>'分部表-费用'!AJ39</f>
        <v>0</v>
      </c>
      <c r="L40" s="151">
        <f t="shared" si="2"/>
        <v>833.5</v>
      </c>
      <c r="M40" s="152">
        <f>'分部表-费用'!Z39</f>
        <v>125</v>
      </c>
      <c r="N40" s="152">
        <f>'分部表-费用'!AA39</f>
        <v>708.5</v>
      </c>
      <c r="O40" s="151">
        <f t="shared" si="4"/>
        <v>0</v>
      </c>
      <c r="P40" s="152">
        <f>'分部表-费用'!AB39</f>
        <v>0</v>
      </c>
      <c r="Q40" s="152">
        <f>'分部表-费用'!AC39</f>
        <v>0</v>
      </c>
      <c r="R40" s="152">
        <f>'分部表-费用'!Y39</f>
        <v>1241.5</v>
      </c>
      <c r="S40" s="151">
        <f t="shared" si="3"/>
        <v>4877.31</v>
      </c>
      <c r="T40" s="152">
        <f>'分部表-费用'!AF39</f>
        <v>252.31</v>
      </c>
      <c r="U40" s="152">
        <f>'分部表-费用'!AG39</f>
        <v>362</v>
      </c>
      <c r="V40" s="152">
        <f>'分部表-费用'!AH39</f>
        <v>775</v>
      </c>
      <c r="W40" s="152">
        <f>'分部表-费用'!AI39</f>
        <v>0</v>
      </c>
      <c r="X40" s="152">
        <f>'分部表-费用'!AE39</f>
        <v>0</v>
      </c>
      <c r="Y40" s="152">
        <f>'分部表-费用'!AD39</f>
        <v>3488</v>
      </c>
    </row>
    <row r="41" spans="1:25">
      <c r="A41" s="149"/>
      <c r="B41" s="156" t="s">
        <v>140</v>
      </c>
      <c r="C41" s="151">
        <f t="shared" si="6"/>
        <v>11942314.46</v>
      </c>
      <c r="D41" s="152"/>
      <c r="E41" s="152">
        <f>SUM('分部表-费用'!E40:S40)+'分部表-费用'!D40+'分部表-费用'!Y40</f>
        <v>1376824.84</v>
      </c>
      <c r="F41" s="152">
        <f>'分部表-费用'!T40</f>
        <v>129210.5</v>
      </c>
      <c r="G41" s="151">
        <f>'分部表-费用'!U40</f>
        <v>6414487.36</v>
      </c>
      <c r="H41" s="151">
        <f t="shared" si="1"/>
        <v>618144.18</v>
      </c>
      <c r="I41" s="152">
        <f>'分部表-费用'!AK40</f>
        <v>176951.86</v>
      </c>
      <c r="J41" s="152">
        <f>'分部表-费用'!AL40</f>
        <v>180056.34</v>
      </c>
      <c r="K41" s="152">
        <f>'分部表-费用'!AJ40</f>
        <v>261135.98</v>
      </c>
      <c r="L41" s="151">
        <f t="shared" si="2"/>
        <v>230008.61</v>
      </c>
      <c r="M41" s="152">
        <f>'分部表-费用'!Z40</f>
        <v>129891.11</v>
      </c>
      <c r="N41" s="152">
        <f>'分部表-费用'!AA40</f>
        <v>100117.5</v>
      </c>
      <c r="O41" s="151">
        <f t="shared" si="4"/>
        <v>89621.88</v>
      </c>
      <c r="P41" s="152">
        <f>'分部表-费用'!AB40</f>
        <v>51725.78</v>
      </c>
      <c r="Q41" s="152">
        <f>'分部表-费用'!AC40</f>
        <v>37896.1</v>
      </c>
      <c r="R41" s="152">
        <f>'分部表-费用'!Y40</f>
        <v>62179.77</v>
      </c>
      <c r="S41" s="151">
        <f t="shared" si="3"/>
        <v>3084017.09</v>
      </c>
      <c r="T41" s="152">
        <f>'分部表-费用'!AF40</f>
        <v>2090233.24</v>
      </c>
      <c r="U41" s="152">
        <f>'分部表-费用'!AG40</f>
        <v>308184.75</v>
      </c>
      <c r="V41" s="152">
        <f>'分部表-费用'!AH40</f>
        <v>322887.41</v>
      </c>
      <c r="W41" s="152">
        <f>'分部表-费用'!AI40</f>
        <v>146419.47</v>
      </c>
      <c r="X41" s="152">
        <f>'分部表-费用'!AE40</f>
        <v>134944.82</v>
      </c>
      <c r="Y41" s="152">
        <f>'分部表-费用'!AD40</f>
        <v>81347.4</v>
      </c>
    </row>
    <row r="42" spans="1:25">
      <c r="A42" s="149"/>
      <c r="B42" s="153" t="s">
        <v>141</v>
      </c>
      <c r="C42" s="151">
        <f t="shared" si="6"/>
        <v>1975513.59</v>
      </c>
      <c r="D42" s="152"/>
      <c r="E42" s="152">
        <f>SUM('分部表-费用'!E41:S41)+'分部表-费用'!D41+'分部表-费用'!Y41</f>
        <v>679502.24</v>
      </c>
      <c r="F42" s="152">
        <f>'分部表-费用'!T41</f>
        <v>13286.67</v>
      </c>
      <c r="G42" s="151">
        <f>'分部表-费用'!U41</f>
        <v>1048221.52</v>
      </c>
      <c r="H42" s="151">
        <f t="shared" si="1"/>
        <v>49479.35</v>
      </c>
      <c r="I42" s="152">
        <f>'分部表-费用'!AK41</f>
        <v>16650.01</v>
      </c>
      <c r="J42" s="152">
        <f>'分部表-费用'!AL41</f>
        <v>22276.74</v>
      </c>
      <c r="K42" s="152">
        <f>'分部表-费用'!AJ41</f>
        <v>10552.6</v>
      </c>
      <c r="L42" s="151">
        <f t="shared" si="2"/>
        <v>44766.79</v>
      </c>
      <c r="M42" s="152">
        <f>'分部表-费用'!Z41</f>
        <v>28357.53</v>
      </c>
      <c r="N42" s="152">
        <f>'分部表-费用'!AA41</f>
        <v>16409.26</v>
      </c>
      <c r="O42" s="151">
        <f t="shared" si="4"/>
        <v>39478.37</v>
      </c>
      <c r="P42" s="152">
        <f>'分部表-费用'!AB41</f>
        <v>22980.52</v>
      </c>
      <c r="Q42" s="152">
        <f>'分部表-费用'!AC41</f>
        <v>16497.85</v>
      </c>
      <c r="R42" s="152">
        <f>'分部表-费用'!Y41</f>
        <v>10040.04</v>
      </c>
      <c r="S42" s="151">
        <f t="shared" si="3"/>
        <v>100778.65</v>
      </c>
      <c r="T42" s="152">
        <f>'分部表-费用'!AF41</f>
        <v>45140.77</v>
      </c>
      <c r="U42" s="152">
        <f>'分部表-费用'!AG41</f>
        <v>10306.37</v>
      </c>
      <c r="V42" s="152">
        <f>'分部表-费用'!AH41</f>
        <v>4801.13</v>
      </c>
      <c r="W42" s="152">
        <f>'分部表-费用'!AI41</f>
        <v>13893.34</v>
      </c>
      <c r="X42" s="152">
        <f>'分部表-费用'!AE41</f>
        <v>8022.22</v>
      </c>
      <c r="Y42" s="152">
        <f>'分部表-费用'!AD41</f>
        <v>18614.82</v>
      </c>
    </row>
    <row r="43" spans="1:25">
      <c r="A43" s="149"/>
      <c r="B43" s="153" t="s">
        <v>142</v>
      </c>
      <c r="C43" s="151">
        <f t="shared" si="6"/>
        <v>-1132.08</v>
      </c>
      <c r="D43" s="152"/>
      <c r="E43" s="152">
        <f>SUM('分部表-费用'!E42:S42)+'分部表-费用'!D42+'分部表-费用'!Y42</f>
        <v>-1132.08</v>
      </c>
      <c r="F43" s="152">
        <f>'分部表-费用'!T42</f>
        <v>0</v>
      </c>
      <c r="G43" s="151">
        <f>'分部表-费用'!U42</f>
        <v>0</v>
      </c>
      <c r="H43" s="151">
        <f t="shared" si="1"/>
        <v>0</v>
      </c>
      <c r="I43" s="152">
        <f>'分部表-费用'!AK42</f>
        <v>0</v>
      </c>
      <c r="J43" s="152">
        <f>'分部表-费用'!AL42</f>
        <v>0</v>
      </c>
      <c r="K43" s="152">
        <f>'分部表-费用'!AJ42</f>
        <v>0</v>
      </c>
      <c r="L43" s="151">
        <f t="shared" si="2"/>
        <v>0</v>
      </c>
      <c r="M43" s="152">
        <f>'分部表-费用'!Z42</f>
        <v>0</v>
      </c>
      <c r="N43" s="152">
        <f>'分部表-费用'!AA42</f>
        <v>0</v>
      </c>
      <c r="O43" s="151">
        <f t="shared" si="4"/>
        <v>0</v>
      </c>
      <c r="P43" s="152">
        <f>'分部表-费用'!AB42</f>
        <v>0</v>
      </c>
      <c r="Q43" s="152">
        <f>'分部表-费用'!AC42</f>
        <v>0</v>
      </c>
      <c r="R43" s="152">
        <f>'分部表-费用'!Y42</f>
        <v>0</v>
      </c>
      <c r="S43" s="151">
        <f t="shared" si="3"/>
        <v>0</v>
      </c>
      <c r="T43" s="152">
        <f>'分部表-费用'!AF42</f>
        <v>0</v>
      </c>
      <c r="U43" s="152">
        <f>'分部表-费用'!AG42</f>
        <v>0</v>
      </c>
      <c r="V43" s="152">
        <f>'分部表-费用'!AH42</f>
        <v>0</v>
      </c>
      <c r="W43" s="152">
        <f>'分部表-费用'!AI42</f>
        <v>0</v>
      </c>
      <c r="X43" s="152">
        <f>'分部表-费用'!AE42</f>
        <v>0</v>
      </c>
      <c r="Y43" s="152">
        <f>'分部表-费用'!AD42</f>
        <v>0</v>
      </c>
    </row>
    <row r="44" spans="1:25">
      <c r="A44" s="149"/>
      <c r="B44" s="153" t="s">
        <v>143</v>
      </c>
      <c r="C44" s="151">
        <f t="shared" si="6"/>
        <v>2423867.92</v>
      </c>
      <c r="D44" s="152"/>
      <c r="E44" s="152">
        <f>SUM('分部表-费用'!E43:S43)+'分部表-费用'!D43+'分部表-费用'!Y43</f>
        <v>1754867.92</v>
      </c>
      <c r="F44" s="152">
        <f>'分部表-费用'!T43</f>
        <v>0</v>
      </c>
      <c r="G44" s="151">
        <f>'分部表-费用'!U43</f>
        <v>619000</v>
      </c>
      <c r="H44" s="151">
        <f t="shared" si="1"/>
        <v>0</v>
      </c>
      <c r="I44" s="152">
        <f>'分部表-费用'!AK43</f>
        <v>0</v>
      </c>
      <c r="J44" s="152">
        <f>'分部表-费用'!AL43</f>
        <v>0</v>
      </c>
      <c r="K44" s="152">
        <f>'分部表-费用'!AJ43</f>
        <v>0</v>
      </c>
      <c r="L44" s="151">
        <f t="shared" si="2"/>
        <v>50000</v>
      </c>
      <c r="M44" s="152">
        <f>'分部表-费用'!Z43</f>
        <v>50000</v>
      </c>
      <c r="N44" s="152">
        <f>'分部表-费用'!AA43</f>
        <v>0</v>
      </c>
      <c r="O44" s="151">
        <f t="shared" si="4"/>
        <v>0</v>
      </c>
      <c r="P44" s="152">
        <f>'分部表-费用'!AB43</f>
        <v>0</v>
      </c>
      <c r="Q44" s="152">
        <f>'分部表-费用'!AC43</f>
        <v>0</v>
      </c>
      <c r="R44" s="152">
        <f>'分部表-费用'!Y43</f>
        <v>8000</v>
      </c>
      <c r="S44" s="151">
        <f t="shared" si="3"/>
        <v>0</v>
      </c>
      <c r="T44" s="152">
        <f>'分部表-费用'!AF43</f>
        <v>0</v>
      </c>
      <c r="U44" s="152">
        <f>'分部表-费用'!AG43</f>
        <v>0</v>
      </c>
      <c r="V44" s="152">
        <f>'分部表-费用'!AH43</f>
        <v>0</v>
      </c>
      <c r="W44" s="152">
        <f>'分部表-费用'!AI43</f>
        <v>0</v>
      </c>
      <c r="X44" s="152">
        <f>'分部表-费用'!AE43</f>
        <v>0</v>
      </c>
      <c r="Y44" s="152">
        <f>'分部表-费用'!AD43</f>
        <v>0</v>
      </c>
    </row>
    <row r="45" spans="1:25">
      <c r="A45" s="149"/>
      <c r="B45" s="153" t="s">
        <v>144</v>
      </c>
      <c r="C45" s="151">
        <f t="shared" si="6"/>
        <v>579444.68</v>
      </c>
      <c r="D45" s="152"/>
      <c r="E45" s="152">
        <f>SUM('分部表-费用'!E44:S44)+'分部表-费用'!D44+'分部表-费用'!Y44</f>
        <v>493895.08</v>
      </c>
      <c r="F45" s="152">
        <f>'分部表-费用'!T44</f>
        <v>0</v>
      </c>
      <c r="G45" s="151">
        <f>'分部表-费用'!U44</f>
        <v>85549.6</v>
      </c>
      <c r="H45" s="151">
        <f t="shared" si="1"/>
        <v>0</v>
      </c>
      <c r="I45" s="152">
        <f>'分部表-费用'!AK44</f>
        <v>0</v>
      </c>
      <c r="J45" s="152">
        <f>'分部表-费用'!AL44</f>
        <v>0</v>
      </c>
      <c r="K45" s="152">
        <f>'分部表-费用'!AJ44</f>
        <v>0</v>
      </c>
      <c r="L45" s="151">
        <f t="shared" si="2"/>
        <v>0</v>
      </c>
      <c r="M45" s="152">
        <f>'分部表-费用'!Z44</f>
        <v>0</v>
      </c>
      <c r="N45" s="152">
        <f>'分部表-费用'!AA44</f>
        <v>0</v>
      </c>
      <c r="O45" s="151">
        <f t="shared" si="4"/>
        <v>0</v>
      </c>
      <c r="P45" s="152">
        <f>'分部表-费用'!AB44</f>
        <v>0</v>
      </c>
      <c r="Q45" s="152">
        <f>'分部表-费用'!AC44</f>
        <v>0</v>
      </c>
      <c r="R45" s="152">
        <f>'分部表-费用'!Y44</f>
        <v>165327.65</v>
      </c>
      <c r="S45" s="151">
        <f t="shared" si="3"/>
        <v>0</v>
      </c>
      <c r="T45" s="152">
        <f>'分部表-费用'!AF44</f>
        <v>0</v>
      </c>
      <c r="U45" s="152">
        <f>'分部表-费用'!AG44</f>
        <v>0</v>
      </c>
      <c r="V45" s="152">
        <f>'分部表-费用'!AH44</f>
        <v>0</v>
      </c>
      <c r="W45" s="152">
        <f>'分部表-费用'!AI44</f>
        <v>0</v>
      </c>
      <c r="X45" s="152">
        <f>'分部表-费用'!AE44</f>
        <v>0</v>
      </c>
      <c r="Y45" s="152">
        <f>'分部表-费用'!AD44</f>
        <v>0</v>
      </c>
    </row>
    <row r="46" spans="1:25">
      <c r="A46" s="149"/>
      <c r="B46" s="153" t="s">
        <v>145</v>
      </c>
      <c r="C46" s="151">
        <f t="shared" si="6"/>
        <v>660312.85</v>
      </c>
      <c r="D46" s="152"/>
      <c r="E46" s="152">
        <f>SUM('分部表-费用'!E45:S45)+'分部表-费用'!D45+'分部表-费用'!Y45</f>
        <v>636413.43</v>
      </c>
      <c r="F46" s="152">
        <f>'分部表-费用'!T45</f>
        <v>0</v>
      </c>
      <c r="G46" s="151">
        <f>'分部表-费用'!U45</f>
        <v>23899.42</v>
      </c>
      <c r="H46" s="151">
        <f t="shared" si="1"/>
        <v>0</v>
      </c>
      <c r="I46" s="152">
        <f>'分部表-费用'!AK45</f>
        <v>0</v>
      </c>
      <c r="J46" s="152">
        <f>'分部表-费用'!AL45</f>
        <v>0</v>
      </c>
      <c r="K46" s="152">
        <f>'分部表-费用'!AJ45</f>
        <v>0</v>
      </c>
      <c r="L46" s="151">
        <f t="shared" si="2"/>
        <v>0</v>
      </c>
      <c r="M46" s="152">
        <f>'分部表-费用'!Z45</f>
        <v>0</v>
      </c>
      <c r="N46" s="152">
        <f>'分部表-费用'!AA45</f>
        <v>0</v>
      </c>
      <c r="O46" s="151">
        <f t="shared" si="4"/>
        <v>0</v>
      </c>
      <c r="P46" s="152">
        <f>'分部表-费用'!AB45</f>
        <v>0</v>
      </c>
      <c r="Q46" s="152">
        <f>'分部表-费用'!AC45</f>
        <v>0</v>
      </c>
      <c r="R46" s="152">
        <f>'分部表-费用'!Y45</f>
        <v>0</v>
      </c>
      <c r="S46" s="151">
        <f t="shared" si="3"/>
        <v>0</v>
      </c>
      <c r="T46" s="152">
        <f>'分部表-费用'!AF45</f>
        <v>0</v>
      </c>
      <c r="U46" s="152">
        <f>'分部表-费用'!AG45</f>
        <v>0</v>
      </c>
      <c r="V46" s="152">
        <f>'分部表-费用'!AH45</f>
        <v>0</v>
      </c>
      <c r="W46" s="152">
        <f>'分部表-费用'!AI45</f>
        <v>0</v>
      </c>
      <c r="X46" s="152">
        <f>'分部表-费用'!AE45</f>
        <v>0</v>
      </c>
      <c r="Y46" s="152">
        <f>'分部表-费用'!AD45</f>
        <v>0</v>
      </c>
    </row>
    <row r="47" spans="1:25">
      <c r="A47" s="149"/>
      <c r="B47" s="153" t="s">
        <v>146</v>
      </c>
      <c r="C47" s="151">
        <f t="shared" si="6"/>
        <v>403850.35</v>
      </c>
      <c r="D47" s="152"/>
      <c r="E47" s="152">
        <f>SUM('分部表-费用'!E46:S46)+'分部表-费用'!D46+'分部表-费用'!Y46</f>
        <v>81170.87</v>
      </c>
      <c r="F47" s="152">
        <f>'分部表-费用'!T46</f>
        <v>3602.92</v>
      </c>
      <c r="G47" s="151">
        <f>'分部表-费用'!U46</f>
        <v>86134.32</v>
      </c>
      <c r="H47" s="151">
        <f t="shared" si="1"/>
        <v>78369.5</v>
      </c>
      <c r="I47" s="152">
        <f>'分部表-费用'!AK46</f>
        <v>1142.34</v>
      </c>
      <c r="J47" s="152">
        <f>'分部表-费用'!AL46</f>
        <v>1042</v>
      </c>
      <c r="K47" s="152">
        <f>'分部表-费用'!AJ46</f>
        <v>76185.16</v>
      </c>
      <c r="L47" s="151">
        <f t="shared" si="2"/>
        <v>2286</v>
      </c>
      <c r="M47" s="152">
        <f>'分部表-费用'!Z46</f>
        <v>1991</v>
      </c>
      <c r="N47" s="152">
        <f>'分部表-费用'!AA46</f>
        <v>295</v>
      </c>
      <c r="O47" s="151">
        <f t="shared" si="4"/>
        <v>257.43</v>
      </c>
      <c r="P47" s="152">
        <f>'分部表-费用'!AB46</f>
        <v>105</v>
      </c>
      <c r="Q47" s="152">
        <f>'分部表-费用'!AC46</f>
        <v>152.43</v>
      </c>
      <c r="R47" s="152">
        <f>'分部表-费用'!Y46</f>
        <v>605</v>
      </c>
      <c r="S47" s="151">
        <f t="shared" si="3"/>
        <v>152029.31</v>
      </c>
      <c r="T47" s="152">
        <f>'分部表-费用'!AF46</f>
        <v>112134.31</v>
      </c>
      <c r="U47" s="152">
        <f>'分部表-费用'!AG46</f>
        <v>12409.41</v>
      </c>
      <c r="V47" s="152">
        <f>'分部表-费用'!AH46</f>
        <v>5376.02</v>
      </c>
      <c r="W47" s="152">
        <f>'分部表-费用'!AI46</f>
        <v>2677.24</v>
      </c>
      <c r="X47" s="152">
        <f>'分部表-费用'!AE46</f>
        <v>2063.22</v>
      </c>
      <c r="Y47" s="152">
        <f>'分部表-费用'!AD46</f>
        <v>17369.11</v>
      </c>
    </row>
    <row r="48" spans="1:25">
      <c r="A48" s="149"/>
      <c r="B48" s="153" t="s">
        <v>147</v>
      </c>
      <c r="C48" s="151">
        <f t="shared" si="6"/>
        <v>2267241.76</v>
      </c>
      <c r="D48" s="152"/>
      <c r="E48" s="152">
        <f>SUM('分部表-费用'!E47:S47)+'分部表-费用'!D47+'分部表-费用'!Y47</f>
        <v>1191258.02</v>
      </c>
      <c r="F48" s="152">
        <f>'分部表-费用'!T47</f>
        <v>0</v>
      </c>
      <c r="G48" s="151">
        <f>'分部表-费用'!U47</f>
        <v>989383.74</v>
      </c>
      <c r="H48" s="151">
        <f t="shared" si="1"/>
        <v>0</v>
      </c>
      <c r="I48" s="152">
        <f>'分部表-费用'!AK47</f>
        <v>0</v>
      </c>
      <c r="J48" s="152">
        <f>'分部表-费用'!AL47</f>
        <v>0</v>
      </c>
      <c r="K48" s="152">
        <f>'分部表-费用'!AJ47</f>
        <v>0</v>
      </c>
      <c r="L48" s="151">
        <f t="shared" si="2"/>
        <v>0</v>
      </c>
      <c r="M48" s="152">
        <f>'分部表-费用'!Z47</f>
        <v>0</v>
      </c>
      <c r="N48" s="152">
        <f>'分部表-费用'!AA47</f>
        <v>0</v>
      </c>
      <c r="O48" s="151">
        <f t="shared" si="4"/>
        <v>0</v>
      </c>
      <c r="P48" s="152">
        <f>'分部表-费用'!AB47</f>
        <v>0</v>
      </c>
      <c r="Q48" s="152">
        <f>'分部表-费用'!AC47</f>
        <v>0</v>
      </c>
      <c r="R48" s="152">
        <f>'分部表-费用'!Y47</f>
        <v>0</v>
      </c>
      <c r="S48" s="151">
        <f t="shared" si="3"/>
        <v>86600</v>
      </c>
      <c r="T48" s="152">
        <f>'分部表-费用'!AF47</f>
        <v>86600</v>
      </c>
      <c r="U48" s="152">
        <f>'分部表-费用'!AG47</f>
        <v>0</v>
      </c>
      <c r="V48" s="152">
        <f>'分部表-费用'!AH47</f>
        <v>0</v>
      </c>
      <c r="W48" s="152">
        <f>'分部表-费用'!AI47</f>
        <v>0</v>
      </c>
      <c r="X48" s="152">
        <f>'分部表-费用'!AE47</f>
        <v>0</v>
      </c>
      <c r="Y48" s="152">
        <f>'分部表-费用'!AD47</f>
        <v>0</v>
      </c>
    </row>
    <row r="49" spans="1:25">
      <c r="A49" s="149"/>
      <c r="B49" s="156" t="s">
        <v>148</v>
      </c>
      <c r="C49" s="151">
        <f t="shared" si="6"/>
        <v>795602.2</v>
      </c>
      <c r="D49" s="152"/>
      <c r="E49" s="152">
        <f>SUM('分部表-费用'!E48:S48)+'分部表-费用'!D48+'分部表-费用'!Y48</f>
        <v>458771.2</v>
      </c>
      <c r="F49" s="152">
        <f>'分部表-费用'!T48</f>
        <v>0</v>
      </c>
      <c r="G49" s="151">
        <f>'分部表-费用'!U48</f>
        <v>336831</v>
      </c>
      <c r="H49" s="151">
        <f t="shared" si="1"/>
        <v>0</v>
      </c>
      <c r="I49" s="152">
        <f>'分部表-费用'!AK48</f>
        <v>0</v>
      </c>
      <c r="J49" s="152">
        <f>'分部表-费用'!AL48</f>
        <v>0</v>
      </c>
      <c r="K49" s="152">
        <f>'分部表-费用'!AJ48</f>
        <v>0</v>
      </c>
      <c r="L49" s="151">
        <f t="shared" si="2"/>
        <v>0</v>
      </c>
      <c r="M49" s="152">
        <f>'分部表-费用'!Z48</f>
        <v>0</v>
      </c>
      <c r="N49" s="152">
        <f>'分部表-费用'!AA48</f>
        <v>0</v>
      </c>
      <c r="O49" s="151">
        <f t="shared" si="4"/>
        <v>0</v>
      </c>
      <c r="P49" s="152">
        <f>'分部表-费用'!AB48</f>
        <v>0</v>
      </c>
      <c r="Q49" s="152">
        <f>'分部表-费用'!AC48</f>
        <v>0</v>
      </c>
      <c r="R49" s="152">
        <f>'分部表-费用'!Y48</f>
        <v>0</v>
      </c>
      <c r="S49" s="151">
        <f t="shared" si="3"/>
        <v>0</v>
      </c>
      <c r="T49" s="152">
        <f>'分部表-费用'!AF48</f>
        <v>0</v>
      </c>
      <c r="U49" s="152">
        <f>'分部表-费用'!AG48</f>
        <v>0</v>
      </c>
      <c r="V49" s="152">
        <f>'分部表-费用'!AH48</f>
        <v>0</v>
      </c>
      <c r="W49" s="152">
        <f>'分部表-费用'!AI48</f>
        <v>0</v>
      </c>
      <c r="X49" s="152">
        <f>'分部表-费用'!AE48</f>
        <v>0</v>
      </c>
      <c r="Y49" s="152">
        <f>'分部表-费用'!AD48</f>
        <v>0</v>
      </c>
    </row>
    <row r="50" spans="1:25">
      <c r="A50" s="149"/>
      <c r="B50" s="156" t="s">
        <v>149</v>
      </c>
      <c r="C50" s="151">
        <f t="shared" si="6"/>
        <v>1563005.62</v>
      </c>
      <c r="D50" s="152"/>
      <c r="E50" s="152">
        <f>SUM('分部表-费用'!E49:S49)+'分部表-费用'!D49+'分部表-费用'!Y49</f>
        <v>565061.15</v>
      </c>
      <c r="F50" s="152">
        <f>'分部表-费用'!T49</f>
        <v>2134.46</v>
      </c>
      <c r="G50" s="151">
        <f>'分部表-费用'!U49</f>
        <v>829826.85</v>
      </c>
      <c r="H50" s="151">
        <f t="shared" si="1"/>
        <v>108807.82</v>
      </c>
      <c r="I50" s="152">
        <f>'分部表-费用'!AK49</f>
        <v>3592.26</v>
      </c>
      <c r="J50" s="152">
        <f>'分部表-费用'!AL49</f>
        <v>7068.49</v>
      </c>
      <c r="K50" s="152">
        <f>'分部表-费用'!AJ49</f>
        <v>98147.07</v>
      </c>
      <c r="L50" s="151">
        <f t="shared" si="2"/>
        <v>17969.7</v>
      </c>
      <c r="M50" s="152">
        <f>'分部表-费用'!Z49</f>
        <v>13059.15</v>
      </c>
      <c r="N50" s="152">
        <f>'分部表-费用'!AA49</f>
        <v>4910.55</v>
      </c>
      <c r="O50" s="151">
        <f t="shared" si="4"/>
        <v>9209.26</v>
      </c>
      <c r="P50" s="152">
        <f>'分部表-费用'!AB49</f>
        <v>5683.07</v>
      </c>
      <c r="Q50" s="152">
        <f>'分部表-费用'!AC49</f>
        <v>3526.19</v>
      </c>
      <c r="R50" s="152">
        <f>'分部表-费用'!Y49</f>
        <v>250415.29</v>
      </c>
      <c r="S50" s="151">
        <f t="shared" si="3"/>
        <v>29996.38</v>
      </c>
      <c r="T50" s="152">
        <f>'分部表-费用'!AF49</f>
        <v>6875.76</v>
      </c>
      <c r="U50" s="152">
        <f>'分部表-费用'!AG49</f>
        <v>4188.1</v>
      </c>
      <c r="V50" s="152">
        <f>'分部表-费用'!AH49</f>
        <v>2154.5</v>
      </c>
      <c r="W50" s="152">
        <f>'分部表-费用'!AI49</f>
        <v>9080.52</v>
      </c>
      <c r="X50" s="152">
        <f>'分部表-费用'!AE49</f>
        <v>2452.77</v>
      </c>
      <c r="Y50" s="152">
        <f>'分部表-费用'!AD49</f>
        <v>5244.73</v>
      </c>
    </row>
    <row r="51" spans="1:25">
      <c r="A51" s="149"/>
      <c r="B51" s="160" t="s">
        <v>150</v>
      </c>
      <c r="C51" s="151">
        <f t="shared" si="6"/>
        <v>3411519.4</v>
      </c>
      <c r="D51" s="152"/>
      <c r="E51" s="152">
        <f>SUM('分部表-费用'!E50:S50)+'分部表-费用'!D50+'分部表-费用'!Y50</f>
        <v>1046892.62</v>
      </c>
      <c r="F51" s="152">
        <f>'分部表-费用'!T50</f>
        <v>0</v>
      </c>
      <c r="G51" s="151">
        <f>'分部表-费用'!U50</f>
        <v>1598515.77</v>
      </c>
      <c r="H51" s="151">
        <f t="shared" si="1"/>
        <v>59639.03</v>
      </c>
      <c r="I51" s="152">
        <f>'分部表-费用'!AK50</f>
        <v>28259.81</v>
      </c>
      <c r="J51" s="152">
        <f>'分部表-费用'!AL50</f>
        <v>19612.01</v>
      </c>
      <c r="K51" s="152">
        <f>'分部表-费用'!AJ50</f>
        <v>11767.21</v>
      </c>
      <c r="L51" s="151">
        <f t="shared" si="2"/>
        <v>251614.58</v>
      </c>
      <c r="M51" s="152">
        <f>'分部表-费用'!Z50</f>
        <v>235924.97</v>
      </c>
      <c r="N51" s="152">
        <f>'分部表-费用'!AA50</f>
        <v>15689.61</v>
      </c>
      <c r="O51" s="151">
        <f t="shared" si="4"/>
        <v>378225.31</v>
      </c>
      <c r="P51" s="152">
        <f>'分部表-费用'!AB50</f>
        <v>362378.38</v>
      </c>
      <c r="Q51" s="152">
        <f>'分部表-费用'!AC50</f>
        <v>15846.93</v>
      </c>
      <c r="R51" s="152">
        <f>'分部表-费用'!Y50</f>
        <v>11767.21</v>
      </c>
      <c r="S51" s="151">
        <f t="shared" si="3"/>
        <v>76632.09</v>
      </c>
      <c r="T51" s="152">
        <f>'分部表-费用'!AF50</f>
        <v>37622.16</v>
      </c>
      <c r="U51" s="152">
        <f>'分部表-费用'!AG50</f>
        <v>15689.61</v>
      </c>
      <c r="V51" s="152">
        <f>'分部表-费用'!AH50</f>
        <v>7844.8</v>
      </c>
      <c r="W51" s="152">
        <f>'分部表-费用'!AI50</f>
        <v>7630.72</v>
      </c>
      <c r="X51" s="152">
        <f>'分部表-费用'!AE50</f>
        <v>3922.4</v>
      </c>
      <c r="Y51" s="152">
        <f>'分部表-费用'!AD50</f>
        <v>3922.4</v>
      </c>
    </row>
    <row r="52" spans="1:25">
      <c r="A52" s="149"/>
      <c r="B52" s="160" t="s">
        <v>151</v>
      </c>
      <c r="C52" s="151">
        <f t="shared" si="6"/>
        <v>1093843.81</v>
      </c>
      <c r="D52" s="152"/>
      <c r="E52" s="152">
        <f>SUM('分部表-费用'!E51:S51)+'分部表-费用'!D51+'分部表-费用'!Y51</f>
        <v>518867.91</v>
      </c>
      <c r="F52" s="152">
        <f>'分部表-费用'!T51</f>
        <v>0</v>
      </c>
      <c r="G52" s="151">
        <f>'分部表-费用'!U51</f>
        <v>315288.7</v>
      </c>
      <c r="H52" s="151">
        <f t="shared" si="1"/>
        <v>56415.09</v>
      </c>
      <c r="I52" s="152">
        <f>'分部表-费用'!AK51</f>
        <v>0</v>
      </c>
      <c r="J52" s="152">
        <f>'分部表-费用'!AL51</f>
        <v>9245.28</v>
      </c>
      <c r="K52" s="152">
        <f>'分部表-费用'!AJ51</f>
        <v>47169.81</v>
      </c>
      <c r="L52" s="151">
        <f t="shared" si="2"/>
        <v>0</v>
      </c>
      <c r="M52" s="152">
        <f>'分部表-费用'!Z51</f>
        <v>0</v>
      </c>
      <c r="N52" s="152">
        <f>'分部表-费用'!AA51</f>
        <v>0</v>
      </c>
      <c r="O52" s="151">
        <f t="shared" si="4"/>
        <v>169811.34</v>
      </c>
      <c r="P52" s="152">
        <f>'分部表-费用'!AB51</f>
        <v>0</v>
      </c>
      <c r="Q52" s="152">
        <f>'分部表-费用'!AC51</f>
        <v>169811.34</v>
      </c>
      <c r="R52" s="152">
        <f>'分部表-费用'!Y51</f>
        <v>0</v>
      </c>
      <c r="S52" s="151">
        <f t="shared" si="3"/>
        <v>33460.77</v>
      </c>
      <c r="T52" s="152">
        <f>'分部表-费用'!AF51</f>
        <v>28301.88</v>
      </c>
      <c r="U52" s="152">
        <f>'分部表-费用'!AG51</f>
        <v>0</v>
      </c>
      <c r="V52" s="152">
        <f>'分部表-费用'!AH51</f>
        <v>5158.89</v>
      </c>
      <c r="W52" s="152">
        <f>'分部表-费用'!AI51</f>
        <v>0</v>
      </c>
      <c r="X52" s="152">
        <f>'分部表-费用'!AE51</f>
        <v>0</v>
      </c>
      <c r="Y52" s="152">
        <f>'分部表-费用'!AD51</f>
        <v>0</v>
      </c>
    </row>
    <row r="53" spans="1:25">
      <c r="A53" s="149"/>
      <c r="B53" s="160" t="s">
        <v>152</v>
      </c>
      <c r="C53" s="151">
        <f t="shared" si="6"/>
        <v>694948</v>
      </c>
      <c r="D53" s="152"/>
      <c r="E53" s="152">
        <f>SUM('分部表-费用'!E52:S52)+'分部表-费用'!D52+'分部表-费用'!Y52</f>
        <v>0</v>
      </c>
      <c r="F53" s="152">
        <f>'分部表-费用'!T52</f>
        <v>0</v>
      </c>
      <c r="G53" s="151">
        <f>'分部表-费用'!U52</f>
        <v>0</v>
      </c>
      <c r="H53" s="151">
        <f t="shared" si="1"/>
        <v>0</v>
      </c>
      <c r="I53" s="152">
        <f>'分部表-费用'!AK52</f>
        <v>0</v>
      </c>
      <c r="J53" s="152">
        <f>'分部表-费用'!AL52</f>
        <v>0</v>
      </c>
      <c r="K53" s="152">
        <f>'分部表-费用'!AJ52</f>
        <v>0</v>
      </c>
      <c r="L53" s="151">
        <f t="shared" si="2"/>
        <v>445835</v>
      </c>
      <c r="M53" s="152">
        <f>'分部表-费用'!Z52</f>
        <v>445835</v>
      </c>
      <c r="N53" s="152">
        <f>'分部表-费用'!AA52</f>
        <v>0</v>
      </c>
      <c r="O53" s="151">
        <f t="shared" si="4"/>
        <v>249113</v>
      </c>
      <c r="P53" s="152">
        <f>'分部表-费用'!AB52</f>
        <v>0</v>
      </c>
      <c r="Q53" s="152">
        <f>'分部表-费用'!AC52</f>
        <v>249113</v>
      </c>
      <c r="R53" s="152">
        <f>'分部表-费用'!Y52</f>
        <v>0</v>
      </c>
      <c r="S53" s="151">
        <f t="shared" si="3"/>
        <v>0</v>
      </c>
      <c r="T53" s="152">
        <f>'分部表-费用'!AF52</f>
        <v>0</v>
      </c>
      <c r="U53" s="152">
        <f>'分部表-费用'!AG52</f>
        <v>0</v>
      </c>
      <c r="V53" s="152">
        <f>'分部表-费用'!AH52</f>
        <v>0</v>
      </c>
      <c r="W53" s="152">
        <f>'分部表-费用'!AI52</f>
        <v>0</v>
      </c>
      <c r="X53" s="152">
        <f>'分部表-费用'!AE52</f>
        <v>0</v>
      </c>
      <c r="Y53" s="152">
        <f>'分部表-费用'!AD52</f>
        <v>0</v>
      </c>
    </row>
    <row r="54" spans="1:25">
      <c r="A54" s="149"/>
      <c r="B54" s="160" t="s">
        <v>153</v>
      </c>
      <c r="C54" s="151">
        <f t="shared" si="6"/>
        <v>220443.5</v>
      </c>
      <c r="D54" s="152"/>
      <c r="E54" s="152">
        <f>SUM('分部表-费用'!E53:S53)+'分部表-费用'!D53+'分部表-费用'!Y53</f>
        <v>220443.5</v>
      </c>
      <c r="F54" s="152">
        <f>'分部表-费用'!T53</f>
        <v>0</v>
      </c>
      <c r="G54" s="151">
        <f>'分部表-费用'!U53</f>
        <v>0</v>
      </c>
      <c r="H54" s="151">
        <f t="shared" si="1"/>
        <v>0</v>
      </c>
      <c r="I54" s="152">
        <f>'分部表-费用'!AK53</f>
        <v>0</v>
      </c>
      <c r="J54" s="152">
        <f>'分部表-费用'!AL53</f>
        <v>0</v>
      </c>
      <c r="K54" s="152">
        <f>'分部表-费用'!AJ53</f>
        <v>0</v>
      </c>
      <c r="L54" s="151">
        <f t="shared" si="2"/>
        <v>0</v>
      </c>
      <c r="M54" s="152">
        <f>'分部表-费用'!Z53</f>
        <v>0</v>
      </c>
      <c r="N54" s="152">
        <f>'分部表-费用'!AA53</f>
        <v>0</v>
      </c>
      <c r="O54" s="151">
        <f t="shared" si="4"/>
        <v>0</v>
      </c>
      <c r="P54" s="152">
        <f>'分部表-费用'!AB53</f>
        <v>0</v>
      </c>
      <c r="Q54" s="152">
        <f>'分部表-费用'!AC53</f>
        <v>0</v>
      </c>
      <c r="R54" s="152">
        <f>'分部表-费用'!Y53</f>
        <v>0</v>
      </c>
      <c r="S54" s="151">
        <f t="shared" si="3"/>
        <v>0</v>
      </c>
      <c r="T54" s="152">
        <f>'分部表-费用'!AF53</f>
        <v>0</v>
      </c>
      <c r="U54" s="152">
        <f>'分部表-费用'!AG53</f>
        <v>0</v>
      </c>
      <c r="V54" s="152">
        <f>'分部表-费用'!AH53</f>
        <v>0</v>
      </c>
      <c r="W54" s="152">
        <f>'分部表-费用'!AI53</f>
        <v>0</v>
      </c>
      <c r="X54" s="152">
        <f>'分部表-费用'!AE53</f>
        <v>0</v>
      </c>
      <c r="Y54" s="152">
        <f>'分部表-费用'!AD53</f>
        <v>0</v>
      </c>
    </row>
    <row r="55" spans="1:25">
      <c r="A55" s="149"/>
      <c r="B55" s="156" t="s">
        <v>154</v>
      </c>
      <c r="C55" s="151">
        <f t="shared" si="6"/>
        <v>110458.34</v>
      </c>
      <c r="D55" s="152"/>
      <c r="E55" s="152">
        <f>SUM('分部表-费用'!E54:S54)+'分部表-费用'!D54+'分部表-费用'!Y54</f>
        <v>65149.05</v>
      </c>
      <c r="F55" s="152">
        <f>'分部表-费用'!T54</f>
        <v>0</v>
      </c>
      <c r="G55" s="151">
        <f>'分部表-费用'!U54</f>
        <v>36238.08</v>
      </c>
      <c r="H55" s="151">
        <f t="shared" si="1"/>
        <v>2950.1</v>
      </c>
      <c r="I55" s="152">
        <f>'分部表-费用'!AK54</f>
        <v>308.1</v>
      </c>
      <c r="J55" s="152">
        <f>'分部表-费用'!AL54</f>
        <v>0</v>
      </c>
      <c r="K55" s="152">
        <f>'分部表-费用'!AJ54</f>
        <v>2642</v>
      </c>
      <c r="L55" s="151">
        <f t="shared" si="2"/>
        <v>676.5</v>
      </c>
      <c r="M55" s="152">
        <f>'分部表-费用'!Z54</f>
        <v>676.5</v>
      </c>
      <c r="N55" s="152">
        <f>'分部表-费用'!AA54</f>
        <v>0</v>
      </c>
      <c r="O55" s="151">
        <f t="shared" si="4"/>
        <v>345.1</v>
      </c>
      <c r="P55" s="152">
        <f>'分部表-费用'!AB54</f>
        <v>0</v>
      </c>
      <c r="Q55" s="152">
        <f>'分部表-费用'!AC54</f>
        <v>345.1</v>
      </c>
      <c r="R55" s="152">
        <f>'分部表-费用'!Y54</f>
        <v>17420.52</v>
      </c>
      <c r="S55" s="151">
        <f t="shared" si="3"/>
        <v>5099.51</v>
      </c>
      <c r="T55" s="152">
        <f>'分部表-费用'!AF54</f>
        <v>0</v>
      </c>
      <c r="U55" s="152">
        <f>'分部表-费用'!AG54</f>
        <v>2241.81</v>
      </c>
      <c r="V55" s="152">
        <f>'分部表-费用'!AH54</f>
        <v>0</v>
      </c>
      <c r="W55" s="152">
        <f>'分部表-费用'!AI54</f>
        <v>776.7</v>
      </c>
      <c r="X55" s="152">
        <f>'分部表-费用'!AE54</f>
        <v>904.78</v>
      </c>
      <c r="Y55" s="152">
        <f>'分部表-费用'!AD54</f>
        <v>1176.22</v>
      </c>
    </row>
    <row r="56" spans="1:25">
      <c r="A56" s="149"/>
      <c r="B56" s="156" t="s">
        <v>155</v>
      </c>
      <c r="C56" s="151">
        <f t="shared" si="6"/>
        <v>0</v>
      </c>
      <c r="D56" s="152"/>
      <c r="E56" s="152">
        <f>SUM('分部表-费用'!E55:S55)+'分部表-费用'!D55+'分部表-费用'!Y55</f>
        <v>0</v>
      </c>
      <c r="F56" s="152">
        <f>'分部表-费用'!T55</f>
        <v>0</v>
      </c>
      <c r="G56" s="151">
        <f>'分部表-费用'!U55</f>
        <v>0</v>
      </c>
      <c r="H56" s="151">
        <f t="shared" si="1"/>
        <v>0</v>
      </c>
      <c r="I56" s="152">
        <f>'分部表-费用'!AK55</f>
        <v>0</v>
      </c>
      <c r="J56" s="152">
        <f>'分部表-费用'!AL55</f>
        <v>0</v>
      </c>
      <c r="K56" s="152">
        <f>'分部表-费用'!AJ55</f>
        <v>0</v>
      </c>
      <c r="L56" s="151">
        <f t="shared" si="2"/>
        <v>0</v>
      </c>
      <c r="M56" s="152">
        <f>'分部表-费用'!Z55</f>
        <v>0</v>
      </c>
      <c r="N56" s="152">
        <f>'分部表-费用'!AA55</f>
        <v>0</v>
      </c>
      <c r="O56" s="151">
        <f t="shared" si="4"/>
        <v>0</v>
      </c>
      <c r="P56" s="152">
        <f>'分部表-费用'!AB55</f>
        <v>0</v>
      </c>
      <c r="Q56" s="152">
        <f>'分部表-费用'!AC55</f>
        <v>0</v>
      </c>
      <c r="R56" s="152">
        <f>'分部表-费用'!Y55</f>
        <v>0</v>
      </c>
      <c r="S56" s="151">
        <f t="shared" si="3"/>
        <v>0</v>
      </c>
      <c r="T56" s="152">
        <f>'分部表-费用'!AF55</f>
        <v>0</v>
      </c>
      <c r="U56" s="152">
        <f>'分部表-费用'!AG55</f>
        <v>0</v>
      </c>
      <c r="V56" s="152">
        <f>'分部表-费用'!AH55</f>
        <v>0</v>
      </c>
      <c r="W56" s="152">
        <f>'分部表-费用'!AI55</f>
        <v>0</v>
      </c>
      <c r="X56" s="152">
        <f>'分部表-费用'!AE55</f>
        <v>0</v>
      </c>
      <c r="Y56" s="152">
        <f>'分部表-费用'!AD55</f>
        <v>0</v>
      </c>
    </row>
    <row r="57" spans="1:25">
      <c r="A57" s="149"/>
      <c r="B57" s="156" t="s">
        <v>156</v>
      </c>
      <c r="C57" s="151">
        <f t="shared" si="6"/>
        <v>546039.91</v>
      </c>
      <c r="D57" s="152"/>
      <c r="E57" s="152">
        <f>SUM('分部表-费用'!E56:S56)+'分部表-费用'!D56+'分部表-费用'!Y56</f>
        <v>44945.38</v>
      </c>
      <c r="F57" s="152">
        <f>'分部表-费用'!T56</f>
        <v>4099.09</v>
      </c>
      <c r="G57" s="151">
        <f>'分部表-费用'!U56</f>
        <v>446437.63</v>
      </c>
      <c r="H57" s="151">
        <f t="shared" si="1"/>
        <v>9090.85</v>
      </c>
      <c r="I57" s="152">
        <f>'分部表-费用'!AK56</f>
        <v>2741.62</v>
      </c>
      <c r="J57" s="152">
        <f>'分部表-费用'!AL56</f>
        <v>5437.57</v>
      </c>
      <c r="K57" s="152">
        <f>'分部表-费用'!AJ56</f>
        <v>911.66</v>
      </c>
      <c r="L57" s="151">
        <f t="shared" si="2"/>
        <v>0</v>
      </c>
      <c r="M57" s="152">
        <f>'分部表-费用'!Z56</f>
        <v>0</v>
      </c>
      <c r="N57" s="152">
        <f>'分部表-费用'!AA56</f>
        <v>0</v>
      </c>
      <c r="O57" s="151">
        <f t="shared" si="4"/>
        <v>911.66</v>
      </c>
      <c r="P57" s="152">
        <f>'分部表-费用'!AB56</f>
        <v>911.66</v>
      </c>
      <c r="Q57" s="152">
        <f>'分部表-费用'!AC56</f>
        <v>0</v>
      </c>
      <c r="R57" s="152">
        <f>'分部表-费用'!Y56</f>
        <v>9995.89</v>
      </c>
      <c r="S57" s="151">
        <f t="shared" si="3"/>
        <v>40555.3</v>
      </c>
      <c r="T57" s="152">
        <f>'分部表-费用'!AF56</f>
        <v>11836.64</v>
      </c>
      <c r="U57" s="152">
        <f>'分部表-费用'!AG56</f>
        <v>14995.84</v>
      </c>
      <c r="V57" s="152">
        <f>'分部表-费用'!AH56</f>
        <v>0</v>
      </c>
      <c r="W57" s="152">
        <f>'分部表-费用'!AI56</f>
        <v>9849.96</v>
      </c>
      <c r="X57" s="152">
        <f>'分部表-费用'!AE56</f>
        <v>0</v>
      </c>
      <c r="Y57" s="152">
        <f>'分部表-费用'!AD56</f>
        <v>3872.86</v>
      </c>
    </row>
    <row r="58" spans="1:25">
      <c r="A58" s="149"/>
      <c r="B58" s="156" t="s">
        <v>157</v>
      </c>
      <c r="C58" s="151">
        <f t="shared" si="6"/>
        <v>0</v>
      </c>
      <c r="D58" s="152"/>
      <c r="E58" s="152">
        <f>SUM('分部表-费用'!E57:S57)+'分部表-费用'!D57+'分部表-费用'!Y57</f>
        <v>0</v>
      </c>
      <c r="F58" s="152">
        <f>'分部表-费用'!T57</f>
        <v>0</v>
      </c>
      <c r="G58" s="151">
        <f>'分部表-费用'!U57</f>
        <v>0</v>
      </c>
      <c r="H58" s="151">
        <f t="shared" si="1"/>
        <v>0</v>
      </c>
      <c r="I58" s="152">
        <f>'分部表-费用'!AK57</f>
        <v>0</v>
      </c>
      <c r="J58" s="152">
        <f>'分部表-费用'!AL57</f>
        <v>0</v>
      </c>
      <c r="K58" s="152">
        <f>'分部表-费用'!AJ57</f>
        <v>0</v>
      </c>
      <c r="L58" s="151">
        <f t="shared" si="2"/>
        <v>0</v>
      </c>
      <c r="M58" s="152">
        <f>'分部表-费用'!Z57</f>
        <v>0</v>
      </c>
      <c r="N58" s="152">
        <f>'分部表-费用'!AA57</f>
        <v>0</v>
      </c>
      <c r="O58" s="151">
        <f t="shared" si="4"/>
        <v>0</v>
      </c>
      <c r="P58" s="152">
        <f>'分部表-费用'!AB57</f>
        <v>0</v>
      </c>
      <c r="Q58" s="152">
        <f>'分部表-费用'!AC57</f>
        <v>0</v>
      </c>
      <c r="R58" s="152">
        <f>'分部表-费用'!Y57</f>
        <v>0</v>
      </c>
      <c r="S58" s="151">
        <f t="shared" si="3"/>
        <v>0</v>
      </c>
      <c r="T58" s="152">
        <f>'分部表-费用'!AF57</f>
        <v>0</v>
      </c>
      <c r="U58" s="152">
        <f>'分部表-费用'!AG57</f>
        <v>0</v>
      </c>
      <c r="V58" s="152">
        <f>'分部表-费用'!AH57</f>
        <v>0</v>
      </c>
      <c r="W58" s="152">
        <f>'分部表-费用'!AI57</f>
        <v>0</v>
      </c>
      <c r="X58" s="152">
        <f>'分部表-费用'!AE57</f>
        <v>0</v>
      </c>
      <c r="Y58" s="152">
        <f>'分部表-费用'!AD57</f>
        <v>0</v>
      </c>
    </row>
    <row r="59" spans="1:25">
      <c r="A59" s="149"/>
      <c r="B59" s="156" t="s">
        <v>158</v>
      </c>
      <c r="C59" s="151">
        <f t="shared" si="6"/>
        <v>0</v>
      </c>
      <c r="D59" s="152"/>
      <c r="E59" s="152">
        <f>SUM('分部表-费用'!E58:S58)+'分部表-费用'!D58+'分部表-费用'!Y58</f>
        <v>0</v>
      </c>
      <c r="F59" s="152">
        <f>'分部表-费用'!T58</f>
        <v>0</v>
      </c>
      <c r="G59" s="151">
        <f>'分部表-费用'!U58</f>
        <v>0</v>
      </c>
      <c r="H59" s="151">
        <f t="shared" si="1"/>
        <v>0</v>
      </c>
      <c r="I59" s="152">
        <f>'分部表-费用'!AK58</f>
        <v>0</v>
      </c>
      <c r="J59" s="152">
        <f>'分部表-费用'!AL58</f>
        <v>0</v>
      </c>
      <c r="K59" s="152">
        <f>'分部表-费用'!AJ58</f>
        <v>0</v>
      </c>
      <c r="L59" s="151">
        <f t="shared" si="2"/>
        <v>0</v>
      </c>
      <c r="M59" s="152">
        <f>'分部表-费用'!Z58</f>
        <v>0</v>
      </c>
      <c r="N59" s="152">
        <f>'分部表-费用'!AA58</f>
        <v>0</v>
      </c>
      <c r="O59" s="151">
        <f t="shared" si="4"/>
        <v>0</v>
      </c>
      <c r="P59" s="152">
        <f>'分部表-费用'!AB58</f>
        <v>0</v>
      </c>
      <c r="Q59" s="152">
        <f>'分部表-费用'!AC58</f>
        <v>0</v>
      </c>
      <c r="R59" s="152">
        <f>'分部表-费用'!Y58</f>
        <v>0</v>
      </c>
      <c r="S59" s="151">
        <f t="shared" si="3"/>
        <v>0</v>
      </c>
      <c r="T59" s="152">
        <f>'分部表-费用'!AF58</f>
        <v>0</v>
      </c>
      <c r="U59" s="152">
        <f>'分部表-费用'!AG58</f>
        <v>0</v>
      </c>
      <c r="V59" s="152">
        <f>'分部表-费用'!AH58</f>
        <v>0</v>
      </c>
      <c r="W59" s="152">
        <f>'分部表-费用'!AI58</f>
        <v>0</v>
      </c>
      <c r="X59" s="152">
        <f>'分部表-费用'!AE58</f>
        <v>0</v>
      </c>
      <c r="Y59" s="152">
        <f>'分部表-费用'!AD58</f>
        <v>0</v>
      </c>
    </row>
    <row r="60" spans="1:25">
      <c r="A60" s="149"/>
      <c r="B60" s="156" t="s">
        <v>159</v>
      </c>
      <c r="C60" s="151">
        <f t="shared" si="6"/>
        <v>77669.9</v>
      </c>
      <c r="D60" s="152"/>
      <c r="E60" s="152">
        <f>SUM('分部表-费用'!E59:S59)+'分部表-费用'!D59+'分部表-费用'!Y59</f>
        <v>0</v>
      </c>
      <c r="F60" s="152">
        <f>'分部表-费用'!T59</f>
        <v>0</v>
      </c>
      <c r="G60" s="151">
        <f>'分部表-费用'!U59</f>
        <v>0</v>
      </c>
      <c r="H60" s="151">
        <f t="shared" si="1"/>
        <v>0</v>
      </c>
      <c r="I60" s="152">
        <f>'分部表-费用'!AK59</f>
        <v>0</v>
      </c>
      <c r="J60" s="152">
        <f>'分部表-费用'!AL59</f>
        <v>0</v>
      </c>
      <c r="K60" s="152">
        <f>'分部表-费用'!AJ59</f>
        <v>0</v>
      </c>
      <c r="L60" s="151">
        <f t="shared" si="2"/>
        <v>0</v>
      </c>
      <c r="M60" s="152">
        <f>'分部表-费用'!Z59</f>
        <v>0</v>
      </c>
      <c r="N60" s="152">
        <f>'分部表-费用'!AA59</f>
        <v>0</v>
      </c>
      <c r="O60" s="151">
        <f t="shared" si="4"/>
        <v>77669.9</v>
      </c>
      <c r="P60" s="152">
        <f>'分部表-费用'!AB59</f>
        <v>77669.9</v>
      </c>
      <c r="Q60" s="152">
        <f>'分部表-费用'!AC59</f>
        <v>0</v>
      </c>
      <c r="R60" s="152">
        <f>'分部表-费用'!Y59</f>
        <v>0</v>
      </c>
      <c r="S60" s="151">
        <f t="shared" si="3"/>
        <v>0</v>
      </c>
      <c r="T60" s="152">
        <f>'分部表-费用'!AF59</f>
        <v>0</v>
      </c>
      <c r="U60" s="152">
        <f>'分部表-费用'!AG59</f>
        <v>0</v>
      </c>
      <c r="V60" s="152">
        <f>'分部表-费用'!AH59</f>
        <v>0</v>
      </c>
      <c r="W60" s="152">
        <f>'分部表-费用'!AI59</f>
        <v>0</v>
      </c>
      <c r="X60" s="152">
        <f>'分部表-费用'!AE59</f>
        <v>0</v>
      </c>
      <c r="Y60" s="152">
        <f>'分部表-费用'!AD59</f>
        <v>0</v>
      </c>
    </row>
    <row r="61" spans="1:25">
      <c r="A61" s="149"/>
      <c r="B61" s="161" t="s">
        <v>122</v>
      </c>
      <c r="C61" s="151">
        <f t="shared" si="6"/>
        <v>35693178.64</v>
      </c>
      <c r="D61" s="151"/>
      <c r="E61" s="152">
        <f>SUM('分部表-费用'!E60:S60)+'分部表-费用'!D60+'分部表-费用'!Y60</f>
        <v>10549728.88</v>
      </c>
      <c r="F61" s="151">
        <f t="shared" ref="F61:Y61" si="8">SUM(F39:F60)</f>
        <v>392485.14</v>
      </c>
      <c r="G61" s="151">
        <f t="shared" si="8"/>
        <v>14157008.52</v>
      </c>
      <c r="H61" s="151">
        <f t="shared" si="8"/>
        <v>1315633.24</v>
      </c>
      <c r="I61" s="151">
        <f t="shared" si="8"/>
        <v>348393.77</v>
      </c>
      <c r="J61" s="151">
        <f t="shared" si="8"/>
        <v>329583.38</v>
      </c>
      <c r="K61" s="151">
        <f t="shared" si="8"/>
        <v>637656.09</v>
      </c>
      <c r="L61" s="151">
        <f t="shared" si="8"/>
        <v>1242595.27</v>
      </c>
      <c r="M61" s="151">
        <f t="shared" si="8"/>
        <v>1001024.96</v>
      </c>
      <c r="N61" s="151">
        <f t="shared" si="8"/>
        <v>241570.31</v>
      </c>
      <c r="O61" s="151">
        <f t="shared" si="8"/>
        <v>1191116.88</v>
      </c>
      <c r="P61" s="151">
        <f t="shared" si="8"/>
        <v>627034.65</v>
      </c>
      <c r="Q61" s="151">
        <f t="shared" si="8"/>
        <v>564082.23</v>
      </c>
      <c r="R61" s="151">
        <f t="shared" si="8"/>
        <v>637641.1</v>
      </c>
      <c r="S61" s="151">
        <f t="shared" si="8"/>
        <v>6844610.71</v>
      </c>
      <c r="T61" s="151">
        <f t="shared" si="8"/>
        <v>3811032.6</v>
      </c>
      <c r="U61" s="151">
        <f t="shared" si="8"/>
        <v>973057.75</v>
      </c>
      <c r="V61" s="151">
        <f t="shared" si="8"/>
        <v>799060.34</v>
      </c>
      <c r="W61" s="151">
        <f t="shared" si="8"/>
        <v>696699.7</v>
      </c>
      <c r="X61" s="151">
        <f t="shared" si="8"/>
        <v>256131.88</v>
      </c>
      <c r="Y61" s="151">
        <f t="shared" si="8"/>
        <v>308628.44</v>
      </c>
    </row>
    <row r="62" spans="1:25">
      <c r="A62" s="149" t="s">
        <v>160</v>
      </c>
      <c r="B62" s="153" t="s">
        <v>161</v>
      </c>
      <c r="C62" s="151">
        <f t="shared" si="6"/>
        <v>1600501.03</v>
      </c>
      <c r="D62" s="152"/>
      <c r="E62" s="152">
        <f>SUM('分部表-费用'!E61:S61)+'分部表-费用'!D61+'分部表-费用'!Y61</f>
        <v>1418938.5</v>
      </c>
      <c r="F62" s="152">
        <f>'分部表-费用'!T61</f>
        <v>0</v>
      </c>
      <c r="G62" s="151">
        <f>'分部表-费用'!U61</f>
        <v>24528.27</v>
      </c>
      <c r="H62" s="151">
        <f t="shared" si="1"/>
        <v>0</v>
      </c>
      <c r="I62" s="152">
        <f>'分部表-费用'!AK61</f>
        <v>0</v>
      </c>
      <c r="J62" s="152">
        <f>'分部表-费用'!AL61</f>
        <v>0</v>
      </c>
      <c r="K62" s="152">
        <f>'分部表-费用'!AJ61</f>
        <v>0</v>
      </c>
      <c r="L62" s="151">
        <f t="shared" si="2"/>
        <v>0</v>
      </c>
      <c r="M62" s="152">
        <f>'分部表-费用'!Z61</f>
        <v>0</v>
      </c>
      <c r="N62" s="152">
        <f>'分部表-费用'!AA61</f>
        <v>0</v>
      </c>
      <c r="O62" s="151">
        <f t="shared" si="4"/>
        <v>0</v>
      </c>
      <c r="P62" s="152">
        <f>'分部表-费用'!AB61</f>
        <v>0</v>
      </c>
      <c r="Q62" s="152">
        <f>'分部表-费用'!AC61</f>
        <v>0</v>
      </c>
      <c r="R62" s="152">
        <f>'分部表-费用'!Y61</f>
        <v>0</v>
      </c>
      <c r="S62" s="151">
        <f t="shared" si="3"/>
        <v>157034.26</v>
      </c>
      <c r="T62" s="152">
        <f>'分部表-费用'!AF61</f>
        <v>157034.26</v>
      </c>
      <c r="U62" s="152">
        <f>'分部表-费用'!AG61</f>
        <v>0</v>
      </c>
      <c r="V62" s="152">
        <f>'分部表-费用'!AH61</f>
        <v>0</v>
      </c>
      <c r="W62" s="152">
        <f>'分部表-费用'!AI61</f>
        <v>0</v>
      </c>
      <c r="X62" s="152">
        <f>'分部表-费用'!AE61</f>
        <v>0</v>
      </c>
      <c r="Y62" s="152">
        <f>'分部表-费用'!AD61</f>
        <v>0</v>
      </c>
    </row>
    <row r="63" spans="1:25">
      <c r="A63" s="149"/>
      <c r="B63" s="156" t="s">
        <v>162</v>
      </c>
      <c r="C63" s="151">
        <f t="shared" si="6"/>
        <v>3223446.9</v>
      </c>
      <c r="D63" s="152"/>
      <c r="E63" s="152">
        <f>SUM('分部表-费用'!E62:S62)+'分部表-费用'!D62+'分部表-费用'!Y62</f>
        <v>1019227.27</v>
      </c>
      <c r="F63" s="152">
        <f>'分部表-费用'!T62</f>
        <v>0</v>
      </c>
      <c r="G63" s="151">
        <f>'分部表-费用'!U62</f>
        <v>2089992.79</v>
      </c>
      <c r="H63" s="151">
        <f t="shared" si="1"/>
        <v>0</v>
      </c>
      <c r="I63" s="152">
        <f>'分部表-费用'!AK62</f>
        <v>0</v>
      </c>
      <c r="J63" s="152">
        <f>'分部表-费用'!AL62</f>
        <v>0</v>
      </c>
      <c r="K63" s="152">
        <f>'分部表-费用'!AJ62</f>
        <v>0</v>
      </c>
      <c r="L63" s="151">
        <f t="shared" si="2"/>
        <v>0</v>
      </c>
      <c r="M63" s="152">
        <f>'分部表-费用'!Z62</f>
        <v>0</v>
      </c>
      <c r="N63" s="152">
        <f>'分部表-费用'!AA62</f>
        <v>0</v>
      </c>
      <c r="O63" s="151">
        <f t="shared" si="4"/>
        <v>0</v>
      </c>
      <c r="P63" s="152">
        <f>'分部表-费用'!AB62</f>
        <v>0</v>
      </c>
      <c r="Q63" s="152">
        <f>'分部表-费用'!AC62</f>
        <v>0</v>
      </c>
      <c r="R63" s="152">
        <f>'分部表-费用'!Y62</f>
        <v>110078.82</v>
      </c>
      <c r="S63" s="151">
        <f t="shared" si="3"/>
        <v>114226.84</v>
      </c>
      <c r="T63" s="152">
        <f>'分部表-费用'!AF62</f>
        <v>45131.88</v>
      </c>
      <c r="U63" s="152">
        <f>'分部表-费用'!AG62</f>
        <v>31949.76</v>
      </c>
      <c r="V63" s="152">
        <f>'分部表-费用'!AH62</f>
        <v>0</v>
      </c>
      <c r="W63" s="152">
        <f>'分部表-费用'!AI62</f>
        <v>33161.82</v>
      </c>
      <c r="X63" s="152">
        <f>'分部表-费用'!AE62</f>
        <v>1229.44</v>
      </c>
      <c r="Y63" s="152">
        <f>'分部表-费用'!AD62</f>
        <v>2753.94</v>
      </c>
    </row>
    <row r="64" spans="1:25">
      <c r="A64" s="149"/>
      <c r="B64" s="156" t="s">
        <v>163</v>
      </c>
      <c r="C64" s="151">
        <f t="shared" si="6"/>
        <v>37553528.9</v>
      </c>
      <c r="D64" s="152"/>
      <c r="E64" s="152">
        <f>SUM('分部表-费用'!E63:S63)+'分部表-费用'!D63+'分部表-费用'!Y63</f>
        <v>7339775.76</v>
      </c>
      <c r="F64" s="152">
        <f>'分部表-费用'!T63</f>
        <v>0</v>
      </c>
      <c r="G64" s="151">
        <f>'分部表-费用'!U63</f>
        <v>23845474.08</v>
      </c>
      <c r="H64" s="151">
        <f t="shared" si="1"/>
        <v>666765.73</v>
      </c>
      <c r="I64" s="152">
        <f>'分部表-费用'!AK63</f>
        <v>176000</v>
      </c>
      <c r="J64" s="152">
        <f>'分部表-费用'!AL63</f>
        <v>490765.73</v>
      </c>
      <c r="K64" s="152">
        <f>'分部表-费用'!AJ63</f>
        <v>0</v>
      </c>
      <c r="L64" s="151">
        <f t="shared" si="2"/>
        <v>1452188.57</v>
      </c>
      <c r="M64" s="152">
        <f>'分部表-费用'!Z63</f>
        <v>1131034.3</v>
      </c>
      <c r="N64" s="152">
        <f>'分部表-费用'!AA63</f>
        <v>321154.27</v>
      </c>
      <c r="O64" s="151">
        <f t="shared" si="4"/>
        <v>1566719.99</v>
      </c>
      <c r="P64" s="152">
        <f>'分部表-费用'!AB63</f>
        <v>1164548.57</v>
      </c>
      <c r="Q64" s="152">
        <f>'分部表-费用'!AC63</f>
        <v>402171.42</v>
      </c>
      <c r="R64" s="152">
        <f>'分部表-费用'!Y63</f>
        <v>6562016.2</v>
      </c>
      <c r="S64" s="151">
        <f t="shared" si="3"/>
        <v>2682604.77</v>
      </c>
      <c r="T64" s="152">
        <f>'分部表-费用'!AF63</f>
        <v>479102.62</v>
      </c>
      <c r="U64" s="152">
        <f>'分部表-费用'!AG63</f>
        <v>564582.85</v>
      </c>
      <c r="V64" s="152">
        <f>'分部表-费用'!AH63</f>
        <v>0</v>
      </c>
      <c r="W64" s="152">
        <f>'分部表-费用'!AI63</f>
        <v>1499422.38</v>
      </c>
      <c r="X64" s="152">
        <f>'分部表-费用'!AE63</f>
        <v>75037.02</v>
      </c>
      <c r="Y64" s="152">
        <f>'分部表-费用'!AD63</f>
        <v>64459.9</v>
      </c>
    </row>
    <row r="65" spans="1:25">
      <c r="A65" s="149"/>
      <c r="B65" s="156" t="s">
        <v>164</v>
      </c>
      <c r="C65" s="151">
        <f t="shared" si="6"/>
        <v>4375471.38</v>
      </c>
      <c r="D65" s="152"/>
      <c r="E65" s="152">
        <f>SUM('分部表-费用'!E64:S64)+'分部表-费用'!D64+'分部表-费用'!Y64</f>
        <v>1195257.21</v>
      </c>
      <c r="F65" s="152">
        <f>'分部表-费用'!T64</f>
        <v>0</v>
      </c>
      <c r="G65" s="151">
        <f>'分部表-费用'!U64</f>
        <v>2567681.79</v>
      </c>
      <c r="H65" s="151">
        <f t="shared" si="1"/>
        <v>71603.76</v>
      </c>
      <c r="I65" s="152">
        <f>'分部表-费用'!AK64</f>
        <v>19177.36</v>
      </c>
      <c r="J65" s="152">
        <f>'分部表-费用'!AL64</f>
        <v>52426.4</v>
      </c>
      <c r="K65" s="152">
        <f>'分部表-费用'!AJ64</f>
        <v>0</v>
      </c>
      <c r="L65" s="151">
        <f t="shared" si="2"/>
        <v>143048.75</v>
      </c>
      <c r="M65" s="152">
        <f>'分部表-费用'!Z64</f>
        <v>108741.24</v>
      </c>
      <c r="N65" s="152">
        <f>'分部表-费用'!AA64</f>
        <v>34307.51</v>
      </c>
      <c r="O65" s="151">
        <f t="shared" si="4"/>
        <v>158773.63</v>
      </c>
      <c r="P65" s="152">
        <f>'分部表-费用'!AB64</f>
        <v>124403.79</v>
      </c>
      <c r="Q65" s="152">
        <f>'分部表-费用'!AC64</f>
        <v>34369.84</v>
      </c>
      <c r="R65" s="152">
        <f>'分部表-费用'!Y64</f>
        <v>703168.09</v>
      </c>
      <c r="S65" s="151">
        <f t="shared" si="3"/>
        <v>239106.24</v>
      </c>
      <c r="T65" s="152">
        <f>'分部表-费用'!AF64</f>
        <v>54808.83</v>
      </c>
      <c r="U65" s="152">
        <f>'分部表-费用'!AG64</f>
        <v>50492.55</v>
      </c>
      <c r="V65" s="152">
        <f>'分部表-费用'!AH64</f>
        <v>0</v>
      </c>
      <c r="W65" s="152">
        <f>'分部表-费用'!AI64</f>
        <v>117530.89</v>
      </c>
      <c r="X65" s="152">
        <f>'分部表-费用'!AE64</f>
        <v>7351.5</v>
      </c>
      <c r="Y65" s="152">
        <f>'分部表-费用'!AD64</f>
        <v>8922.47</v>
      </c>
    </row>
    <row r="66" spans="1:25">
      <c r="A66" s="149"/>
      <c r="B66" s="156" t="s">
        <v>165</v>
      </c>
      <c r="C66" s="151">
        <f t="shared" si="6"/>
        <v>1584988.53</v>
      </c>
      <c r="D66" s="152"/>
      <c r="E66" s="152">
        <f>SUM('分部表-费用'!E65:S65)+'分部表-费用'!D65+'分部表-费用'!Y65</f>
        <v>311655.4</v>
      </c>
      <c r="F66" s="152">
        <f>'分部表-费用'!T65</f>
        <v>0</v>
      </c>
      <c r="G66" s="151">
        <f>'分部表-费用'!U65</f>
        <v>1273111.38</v>
      </c>
      <c r="H66" s="151">
        <f t="shared" si="1"/>
        <v>0</v>
      </c>
      <c r="I66" s="152">
        <f>'分部表-费用'!AK65</f>
        <v>0</v>
      </c>
      <c r="J66" s="152">
        <f>'分部表-费用'!AL65</f>
        <v>0</v>
      </c>
      <c r="K66" s="152">
        <f>'分部表-费用'!AJ65</f>
        <v>0</v>
      </c>
      <c r="L66" s="151">
        <f t="shared" si="2"/>
        <v>0</v>
      </c>
      <c r="M66" s="152">
        <f>'分部表-费用'!Z65</f>
        <v>0</v>
      </c>
      <c r="N66" s="152">
        <f>'分部表-费用'!AA65</f>
        <v>0</v>
      </c>
      <c r="O66" s="151">
        <f t="shared" si="4"/>
        <v>0</v>
      </c>
      <c r="P66" s="152">
        <f>'分部表-费用'!AB65</f>
        <v>0</v>
      </c>
      <c r="Q66" s="152">
        <f>'分部表-费用'!AC65</f>
        <v>0</v>
      </c>
      <c r="R66" s="152">
        <f>'分部表-费用'!Y65</f>
        <v>0</v>
      </c>
      <c r="S66" s="151">
        <f t="shared" si="3"/>
        <v>221.75</v>
      </c>
      <c r="T66" s="152">
        <f>'分部表-费用'!AF65</f>
        <v>11.26</v>
      </c>
      <c r="U66" s="152">
        <f>'分部表-费用'!AG65</f>
        <v>32.55</v>
      </c>
      <c r="V66" s="152">
        <f>'分部表-费用'!AH65</f>
        <v>0</v>
      </c>
      <c r="W66" s="152">
        <f>'分部表-费用'!AI65</f>
        <v>170.92</v>
      </c>
      <c r="X66" s="152">
        <f>'分部表-费用'!AE65</f>
        <v>0</v>
      </c>
      <c r="Y66" s="152">
        <f>'分部表-费用'!AD65</f>
        <v>7.02</v>
      </c>
    </row>
    <row r="67" spans="1:25">
      <c r="A67" s="149"/>
      <c r="B67" s="156" t="s">
        <v>166</v>
      </c>
      <c r="C67" s="151">
        <f t="shared" si="6"/>
        <v>308517.96</v>
      </c>
      <c r="D67" s="152"/>
      <c r="E67" s="152">
        <f>SUM('分部表-费用'!E66:S66)+'分部表-费用'!D66+'分部表-费用'!Y66</f>
        <v>120135.1</v>
      </c>
      <c r="F67" s="152">
        <f>'分部表-费用'!T66</f>
        <v>0</v>
      </c>
      <c r="G67" s="151">
        <f>'分部表-费用'!U66</f>
        <v>184822.86</v>
      </c>
      <c r="H67" s="151">
        <f t="shared" si="1"/>
        <v>3520</v>
      </c>
      <c r="I67" s="152">
        <f>'分部表-费用'!AK66</f>
        <v>10</v>
      </c>
      <c r="J67" s="152">
        <f>'分部表-费用'!AL66</f>
        <v>3510</v>
      </c>
      <c r="K67" s="152">
        <f>'分部表-费用'!AJ66</f>
        <v>0</v>
      </c>
      <c r="L67" s="151">
        <f t="shared" si="2"/>
        <v>20</v>
      </c>
      <c r="M67" s="152">
        <f>'分部表-费用'!Z66</f>
        <v>10</v>
      </c>
      <c r="N67" s="152">
        <f>'分部表-费用'!AA66</f>
        <v>10</v>
      </c>
      <c r="O67" s="151">
        <f t="shared" si="4"/>
        <v>20</v>
      </c>
      <c r="P67" s="152">
        <f>'分部表-费用'!AB66</f>
        <v>10</v>
      </c>
      <c r="Q67" s="152">
        <f>'分部表-费用'!AC66</f>
        <v>10</v>
      </c>
      <c r="R67" s="152">
        <f>'分部表-费用'!Y66</f>
        <v>298.49</v>
      </c>
      <c r="S67" s="151">
        <f t="shared" si="3"/>
        <v>0</v>
      </c>
      <c r="T67" s="152">
        <f>'分部表-费用'!AF66</f>
        <v>0</v>
      </c>
      <c r="U67" s="152">
        <f>'分部表-费用'!AG66</f>
        <v>0</v>
      </c>
      <c r="V67" s="152">
        <f>'分部表-费用'!AH66</f>
        <v>0</v>
      </c>
      <c r="W67" s="152">
        <f>'分部表-费用'!AI66</f>
        <v>0</v>
      </c>
      <c r="X67" s="152">
        <f>'分部表-费用'!AE66</f>
        <v>0</v>
      </c>
      <c r="Y67" s="152">
        <f>'分部表-费用'!AD66</f>
        <v>0</v>
      </c>
    </row>
    <row r="68" spans="1:25">
      <c r="A68" s="149"/>
      <c r="B68" s="156" t="s">
        <v>167</v>
      </c>
      <c r="C68" s="151">
        <f t="shared" si="6"/>
        <v>157308.94</v>
      </c>
      <c r="D68" s="152"/>
      <c r="E68" s="152">
        <f>SUM('分部表-费用'!E67:S67)+'分部表-费用'!D67+'分部表-费用'!Y67</f>
        <v>107865.25</v>
      </c>
      <c r="F68" s="152">
        <f>'分部表-费用'!T67</f>
        <v>0</v>
      </c>
      <c r="G68" s="151">
        <f>'分部表-费用'!U67</f>
        <v>48543.69</v>
      </c>
      <c r="H68" s="151">
        <f t="shared" si="1"/>
        <v>0</v>
      </c>
      <c r="I68" s="152">
        <f>'分部表-费用'!AK67</f>
        <v>0</v>
      </c>
      <c r="J68" s="152">
        <f>'分部表-费用'!AL67</f>
        <v>0</v>
      </c>
      <c r="K68" s="152">
        <f>'分部表-费用'!AJ67</f>
        <v>0</v>
      </c>
      <c r="L68" s="151">
        <f t="shared" si="2"/>
        <v>0</v>
      </c>
      <c r="M68" s="152">
        <f>'分部表-费用'!Z67</f>
        <v>0</v>
      </c>
      <c r="N68" s="152">
        <f>'分部表-费用'!AA67</f>
        <v>0</v>
      </c>
      <c r="O68" s="151">
        <f t="shared" si="4"/>
        <v>0</v>
      </c>
      <c r="P68" s="152">
        <f>'分部表-费用'!AB67</f>
        <v>0</v>
      </c>
      <c r="Q68" s="152">
        <f>'分部表-费用'!AC67</f>
        <v>0</v>
      </c>
      <c r="R68" s="152">
        <f>'分部表-费用'!Y67</f>
        <v>0</v>
      </c>
      <c r="S68" s="151">
        <f t="shared" si="3"/>
        <v>900</v>
      </c>
      <c r="T68" s="152">
        <f>'分部表-费用'!AF67</f>
        <v>900</v>
      </c>
      <c r="U68" s="152">
        <f>'分部表-费用'!AG67</f>
        <v>0</v>
      </c>
      <c r="V68" s="152">
        <f>'分部表-费用'!AH67</f>
        <v>0</v>
      </c>
      <c r="W68" s="152">
        <f>'分部表-费用'!AI67</f>
        <v>0</v>
      </c>
      <c r="X68" s="152">
        <f>'分部表-费用'!AE67</f>
        <v>0</v>
      </c>
      <c r="Y68" s="152">
        <f>'分部表-费用'!AD67</f>
        <v>0</v>
      </c>
    </row>
    <row r="69" spans="1:25">
      <c r="A69" s="149"/>
      <c r="B69" s="156" t="s">
        <v>168</v>
      </c>
      <c r="C69" s="151">
        <f t="shared" ref="C69:C82" si="9">D69+E69+F69+G69+H69+L69+O69+S69</f>
        <v>23045613.78</v>
      </c>
      <c r="D69" s="152"/>
      <c r="E69" s="152">
        <f>SUM('分部表-费用'!E68:S68)+'分部表-费用'!D68+'分部表-费用'!Y68</f>
        <v>9230882.05</v>
      </c>
      <c r="F69" s="152">
        <f>'分部表-费用'!T68</f>
        <v>0</v>
      </c>
      <c r="G69" s="151">
        <f>'分部表-费用'!U68</f>
        <v>13674668.14</v>
      </c>
      <c r="H69" s="151">
        <f t="shared" ref="H69:H80" si="10">I69+J69+K69</f>
        <v>55159.61</v>
      </c>
      <c r="I69" s="152">
        <f>'分部表-费用'!AK68</f>
        <v>24038.91</v>
      </c>
      <c r="J69" s="152">
        <f>'分部表-费用'!AL68</f>
        <v>31120.7</v>
      </c>
      <c r="K69" s="152">
        <f>'分部表-费用'!AJ68</f>
        <v>0</v>
      </c>
      <c r="L69" s="151">
        <f t="shared" ref="L69:L80" si="11">M69+N69</f>
        <v>60865.08</v>
      </c>
      <c r="M69" s="152">
        <f>'分部表-费用'!Z68</f>
        <v>48845.64</v>
      </c>
      <c r="N69" s="152">
        <f>'分部表-费用'!AA68</f>
        <v>12019.44</v>
      </c>
      <c r="O69" s="151">
        <f t="shared" ref="O69:O80" si="12">P69+Q69</f>
        <v>24038.9</v>
      </c>
      <c r="P69" s="152">
        <f>'分部表-费用'!AB68</f>
        <v>24038.9</v>
      </c>
      <c r="Q69" s="152">
        <f>'分部表-费用'!AC68</f>
        <v>0</v>
      </c>
      <c r="R69" s="152">
        <f>'分部表-费用'!Y68</f>
        <v>255969.05</v>
      </c>
      <c r="S69" s="151">
        <f t="shared" ref="S69:S80" si="13">T69+U69+V69+W69+X69+Y69</f>
        <v>0</v>
      </c>
      <c r="T69" s="152">
        <f>'分部表-费用'!AF68</f>
        <v>0</v>
      </c>
      <c r="U69" s="152">
        <f>'分部表-费用'!AG68</f>
        <v>0</v>
      </c>
      <c r="V69" s="152">
        <f>'分部表-费用'!AH68</f>
        <v>0</v>
      </c>
      <c r="W69" s="152">
        <f>'分部表-费用'!AI68</f>
        <v>0</v>
      </c>
      <c r="X69" s="152">
        <f>'分部表-费用'!AE68</f>
        <v>0</v>
      </c>
      <c r="Y69" s="152">
        <f>'分部表-费用'!AD68</f>
        <v>0</v>
      </c>
    </row>
    <row r="70" spans="1:25">
      <c r="A70" s="149"/>
      <c r="B70" s="156" t="s">
        <v>169</v>
      </c>
      <c r="C70" s="151">
        <f t="shared" si="9"/>
        <v>7022885.58</v>
      </c>
      <c r="D70" s="152"/>
      <c r="E70" s="152">
        <f>SUM('分部表-费用'!E69:S69)+'分部表-费用'!D69+'分部表-费用'!Y69</f>
        <v>1816086.75</v>
      </c>
      <c r="F70" s="152">
        <f>'分部表-费用'!T69</f>
        <v>0</v>
      </c>
      <c r="G70" s="151">
        <f>'分部表-费用'!U69</f>
        <v>4562031.98</v>
      </c>
      <c r="H70" s="151">
        <f t="shared" si="10"/>
        <v>144198.11</v>
      </c>
      <c r="I70" s="152">
        <f>'分部表-费用'!AK69</f>
        <v>97169.82</v>
      </c>
      <c r="J70" s="152">
        <f>'分部表-费用'!AL69</f>
        <v>30047.17</v>
      </c>
      <c r="K70" s="152">
        <f>'分部表-费用'!AJ69</f>
        <v>16981.12</v>
      </c>
      <c r="L70" s="151">
        <f t="shared" si="11"/>
        <v>415035.15</v>
      </c>
      <c r="M70" s="152">
        <f>'分部表-费用'!Z69</f>
        <v>398272.69</v>
      </c>
      <c r="N70" s="152">
        <f>'分部表-费用'!AA69</f>
        <v>16762.46</v>
      </c>
      <c r="O70" s="151">
        <f t="shared" si="12"/>
        <v>77650.95</v>
      </c>
      <c r="P70" s="152">
        <f>'分部表-费用'!AB69</f>
        <v>70754.73</v>
      </c>
      <c r="Q70" s="152">
        <f>'分部表-费用'!AC69</f>
        <v>6896.22</v>
      </c>
      <c r="R70" s="152">
        <f>'分部表-费用'!Y69</f>
        <v>0</v>
      </c>
      <c r="S70" s="151">
        <f t="shared" si="13"/>
        <v>7882.64</v>
      </c>
      <c r="T70" s="152">
        <f>'分部表-费用'!AF69</f>
        <v>0</v>
      </c>
      <c r="U70" s="152">
        <f>'分部表-费用'!AG69</f>
        <v>0</v>
      </c>
      <c r="V70" s="152">
        <f>'分部表-费用'!AH69</f>
        <v>1000</v>
      </c>
      <c r="W70" s="152">
        <f>'分部表-费用'!AI69</f>
        <v>260</v>
      </c>
      <c r="X70" s="152">
        <f>'分部表-费用'!AE69</f>
        <v>2264.15</v>
      </c>
      <c r="Y70" s="152">
        <f>'分部表-费用'!AD69</f>
        <v>4358.49</v>
      </c>
    </row>
    <row r="71" spans="1:25">
      <c r="A71" s="149"/>
      <c r="B71" s="156" t="s">
        <v>170</v>
      </c>
      <c r="C71" s="151">
        <f t="shared" si="9"/>
        <v>0</v>
      </c>
      <c r="D71" s="152"/>
      <c r="E71" s="152">
        <f>SUM('分部表-费用'!E70:S70)+'分部表-费用'!D70+'分部表-费用'!Y70</f>
        <v>0</v>
      </c>
      <c r="F71" s="152">
        <f>'分部表-费用'!T70</f>
        <v>0</v>
      </c>
      <c r="G71" s="151">
        <f>'分部表-费用'!U70</f>
        <v>0</v>
      </c>
      <c r="H71" s="151">
        <f t="shared" si="10"/>
        <v>0</v>
      </c>
      <c r="I71" s="152">
        <f>'分部表-费用'!AK70</f>
        <v>0</v>
      </c>
      <c r="J71" s="152">
        <f>'分部表-费用'!AL70</f>
        <v>0</v>
      </c>
      <c r="K71" s="152">
        <f>'分部表-费用'!AJ70</f>
        <v>0</v>
      </c>
      <c r="L71" s="151">
        <f t="shared" si="11"/>
        <v>0</v>
      </c>
      <c r="M71" s="152">
        <f>'分部表-费用'!Z70</f>
        <v>0</v>
      </c>
      <c r="N71" s="152">
        <f>'分部表-费用'!AA70</f>
        <v>0</v>
      </c>
      <c r="O71" s="151">
        <f t="shared" si="12"/>
        <v>0</v>
      </c>
      <c r="P71" s="152">
        <f>'分部表-费用'!AB70</f>
        <v>0</v>
      </c>
      <c r="Q71" s="152">
        <f>'分部表-费用'!AC70</f>
        <v>0</v>
      </c>
      <c r="R71" s="152">
        <f>'分部表-费用'!Y70</f>
        <v>0</v>
      </c>
      <c r="S71" s="151">
        <f t="shared" si="13"/>
        <v>0</v>
      </c>
      <c r="T71" s="152">
        <f>'分部表-费用'!AF70</f>
        <v>0</v>
      </c>
      <c r="U71" s="152">
        <f>'分部表-费用'!AG70</f>
        <v>0</v>
      </c>
      <c r="V71" s="152">
        <f>'分部表-费用'!AH70</f>
        <v>0</v>
      </c>
      <c r="W71" s="152">
        <f>'分部表-费用'!AI70</f>
        <v>0</v>
      </c>
      <c r="X71" s="152">
        <f>'分部表-费用'!AE70</f>
        <v>0</v>
      </c>
      <c r="Y71" s="152">
        <f>'分部表-费用'!AD70</f>
        <v>0</v>
      </c>
    </row>
    <row r="72" spans="1:25">
      <c r="A72" s="149"/>
      <c r="B72" s="156" t="s">
        <v>171</v>
      </c>
      <c r="C72" s="151">
        <f t="shared" si="9"/>
        <v>12026634.1</v>
      </c>
      <c r="D72" s="152"/>
      <c r="E72" s="152">
        <f>SUM('分部表-费用'!E71:S71)+'分部表-费用'!D71+'分部表-费用'!Y71</f>
        <v>8686761.99</v>
      </c>
      <c r="F72" s="152">
        <f>'分部表-费用'!T71</f>
        <v>0</v>
      </c>
      <c r="G72" s="151">
        <f>'分部表-费用'!U71</f>
        <v>3175006.38</v>
      </c>
      <c r="H72" s="151">
        <f t="shared" si="10"/>
        <v>29213.55</v>
      </c>
      <c r="I72" s="152">
        <f>'分部表-费用'!AK71</f>
        <v>3696.68</v>
      </c>
      <c r="J72" s="152">
        <f>'分部表-费用'!AL71</f>
        <v>25516.87</v>
      </c>
      <c r="K72" s="152">
        <f>'分部表-费用'!AJ71</f>
        <v>0</v>
      </c>
      <c r="L72" s="151">
        <f t="shared" si="11"/>
        <v>72553.53</v>
      </c>
      <c r="M72" s="152">
        <f>'分部表-费用'!Z71</f>
        <v>49374.12</v>
      </c>
      <c r="N72" s="152">
        <f>'分部表-费用'!AA71</f>
        <v>23179.41</v>
      </c>
      <c r="O72" s="151">
        <f t="shared" si="12"/>
        <v>63098.65</v>
      </c>
      <c r="P72" s="152">
        <f>'分部表-费用'!AB71</f>
        <v>53813.01</v>
      </c>
      <c r="Q72" s="152">
        <f>'分部表-费用'!AC71</f>
        <v>9285.64</v>
      </c>
      <c r="R72" s="152">
        <f>'分部表-费用'!Y71</f>
        <v>367417.11</v>
      </c>
      <c r="S72" s="151">
        <f t="shared" si="13"/>
        <v>0</v>
      </c>
      <c r="T72" s="152">
        <f>'分部表-费用'!AF71</f>
        <v>0</v>
      </c>
      <c r="U72" s="152">
        <f>'分部表-费用'!AG71</f>
        <v>0</v>
      </c>
      <c r="V72" s="152">
        <f>'分部表-费用'!AH71</f>
        <v>0</v>
      </c>
      <c r="W72" s="152">
        <f>'分部表-费用'!AI71</f>
        <v>0</v>
      </c>
      <c r="X72" s="152">
        <f>'分部表-费用'!AE71</f>
        <v>0</v>
      </c>
      <c r="Y72" s="152">
        <f>'分部表-费用'!AD71</f>
        <v>0</v>
      </c>
    </row>
    <row r="73" spans="1:25">
      <c r="A73" s="149"/>
      <c r="B73" s="156" t="s">
        <v>172</v>
      </c>
      <c r="C73" s="151">
        <f t="shared" si="9"/>
        <v>12533290.04</v>
      </c>
      <c r="D73" s="152"/>
      <c r="E73" s="152">
        <f>SUM('分部表-费用'!E72:S72)+'分部表-费用'!D72+'分部表-费用'!Y72</f>
        <v>11962932.12</v>
      </c>
      <c r="F73" s="152">
        <f>'分部表-费用'!T72</f>
        <v>0</v>
      </c>
      <c r="G73" s="151">
        <f>'分部表-费用'!U72</f>
        <v>458738.82</v>
      </c>
      <c r="H73" s="151">
        <f t="shared" si="10"/>
        <v>0</v>
      </c>
      <c r="I73" s="152">
        <f>'分部表-费用'!AK72</f>
        <v>0</v>
      </c>
      <c r="J73" s="152">
        <f>'分部表-费用'!AL72</f>
        <v>0</v>
      </c>
      <c r="K73" s="152">
        <f>'分部表-费用'!AJ72</f>
        <v>0</v>
      </c>
      <c r="L73" s="151">
        <f t="shared" si="11"/>
        <v>111619.1</v>
      </c>
      <c r="M73" s="152">
        <f>'分部表-费用'!Z72</f>
        <v>111619.1</v>
      </c>
      <c r="N73" s="152">
        <f>'分部表-费用'!AA72</f>
        <v>0</v>
      </c>
      <c r="O73" s="151">
        <f t="shared" si="12"/>
        <v>0</v>
      </c>
      <c r="P73" s="152">
        <f>'分部表-费用'!AB72</f>
        <v>0</v>
      </c>
      <c r="Q73" s="152">
        <f>'分部表-费用'!AC72</f>
        <v>0</v>
      </c>
      <c r="R73" s="152">
        <f>'分部表-费用'!Y72</f>
        <v>0</v>
      </c>
      <c r="S73" s="151">
        <f t="shared" si="13"/>
        <v>0</v>
      </c>
      <c r="T73" s="152">
        <f>'分部表-费用'!AF72</f>
        <v>0</v>
      </c>
      <c r="U73" s="152">
        <f>'分部表-费用'!AG72</f>
        <v>0</v>
      </c>
      <c r="V73" s="152">
        <f>'分部表-费用'!AH72</f>
        <v>0</v>
      </c>
      <c r="W73" s="152">
        <f>'分部表-费用'!AI72</f>
        <v>0</v>
      </c>
      <c r="X73" s="152">
        <f>'分部表-费用'!AE72</f>
        <v>0</v>
      </c>
      <c r="Y73" s="152">
        <f>'分部表-费用'!AD72</f>
        <v>0</v>
      </c>
    </row>
    <row r="74" spans="1:25">
      <c r="A74" s="149"/>
      <c r="B74" s="156" t="s">
        <v>173</v>
      </c>
      <c r="C74" s="151">
        <f t="shared" si="9"/>
        <v>10004372.73</v>
      </c>
      <c r="D74" s="152"/>
      <c r="E74" s="152">
        <f>SUM('分部表-费用'!E73:S73)+'分部表-费用'!D73+'分部表-费用'!Y73</f>
        <v>3172932.1</v>
      </c>
      <c r="F74" s="152">
        <f>'分部表-费用'!T73</f>
        <v>0</v>
      </c>
      <c r="G74" s="151">
        <f>'分部表-费用'!U73</f>
        <v>5543545.07</v>
      </c>
      <c r="H74" s="151">
        <f t="shared" si="10"/>
        <v>107033.88</v>
      </c>
      <c r="I74" s="152">
        <f>'分部表-费用'!AK73</f>
        <v>26464.44</v>
      </c>
      <c r="J74" s="152">
        <f>'分部表-费用'!AL73</f>
        <v>71334.1</v>
      </c>
      <c r="K74" s="152">
        <f>'分部表-费用'!AJ73</f>
        <v>9235.34</v>
      </c>
      <c r="L74" s="151">
        <f t="shared" si="11"/>
        <v>200550.17</v>
      </c>
      <c r="M74" s="152">
        <f>'分部表-费用'!Z73</f>
        <v>150365.17</v>
      </c>
      <c r="N74" s="152">
        <f>'分部表-费用'!AA73</f>
        <v>50185</v>
      </c>
      <c r="O74" s="151">
        <f t="shared" si="12"/>
        <v>225870.1</v>
      </c>
      <c r="P74" s="152">
        <f>'分部表-费用'!AB73</f>
        <v>165490.9</v>
      </c>
      <c r="Q74" s="152">
        <f>'分部表-费用'!AC73</f>
        <v>60379.2</v>
      </c>
      <c r="R74" s="152">
        <f>'分部表-费用'!Y73</f>
        <v>849321.16</v>
      </c>
      <c r="S74" s="151">
        <f t="shared" si="13"/>
        <v>754441.41</v>
      </c>
      <c r="T74" s="152">
        <f>'分部表-费用'!AF73</f>
        <v>123739.53</v>
      </c>
      <c r="U74" s="152">
        <f>'分部表-费用'!AG73</f>
        <v>102521.03</v>
      </c>
      <c r="V74" s="152">
        <f>'分部表-费用'!AH73</f>
        <v>0</v>
      </c>
      <c r="W74" s="152">
        <f>'分部表-费用'!AI73</f>
        <v>440754.58</v>
      </c>
      <c r="X74" s="152">
        <f>'分部表-费用'!AE73</f>
        <v>34958.24</v>
      </c>
      <c r="Y74" s="152">
        <f>'分部表-费用'!AD73</f>
        <v>52468.03</v>
      </c>
    </row>
    <row r="75" spans="1:25">
      <c r="A75" s="149"/>
      <c r="B75" s="156" t="s">
        <v>174</v>
      </c>
      <c r="C75" s="151">
        <f t="shared" si="9"/>
        <v>0</v>
      </c>
      <c r="D75" s="152"/>
      <c r="E75" s="152">
        <f>SUM('分部表-费用'!E74:S74)+'分部表-费用'!D74+'分部表-费用'!Y74</f>
        <v>0</v>
      </c>
      <c r="F75" s="152">
        <f>'分部表-费用'!T74</f>
        <v>0</v>
      </c>
      <c r="G75" s="151">
        <f>'分部表-费用'!U74</f>
        <v>0</v>
      </c>
      <c r="H75" s="151">
        <f t="shared" si="10"/>
        <v>0</v>
      </c>
      <c r="I75" s="152">
        <f>'分部表-费用'!AK74</f>
        <v>0</v>
      </c>
      <c r="J75" s="152">
        <f>'分部表-费用'!AL74</f>
        <v>0</v>
      </c>
      <c r="K75" s="152">
        <f>'分部表-费用'!AJ74</f>
        <v>0</v>
      </c>
      <c r="L75" s="151">
        <f t="shared" si="11"/>
        <v>0</v>
      </c>
      <c r="M75" s="152">
        <f>'分部表-费用'!Z74</f>
        <v>0</v>
      </c>
      <c r="N75" s="152">
        <f>'分部表-费用'!AA74</f>
        <v>0</v>
      </c>
      <c r="O75" s="151">
        <f t="shared" si="12"/>
        <v>0</v>
      </c>
      <c r="P75" s="152">
        <f>'分部表-费用'!AB74</f>
        <v>0</v>
      </c>
      <c r="Q75" s="152">
        <f>'分部表-费用'!AC74</f>
        <v>0</v>
      </c>
      <c r="R75" s="152">
        <f>'分部表-费用'!Y74</f>
        <v>0</v>
      </c>
      <c r="S75" s="151">
        <f t="shared" si="13"/>
        <v>0</v>
      </c>
      <c r="T75" s="152">
        <f>'分部表-费用'!AF74</f>
        <v>0</v>
      </c>
      <c r="U75" s="152">
        <f>'分部表-费用'!AG74</f>
        <v>0</v>
      </c>
      <c r="V75" s="152">
        <f>'分部表-费用'!AH74</f>
        <v>0</v>
      </c>
      <c r="W75" s="152">
        <f>'分部表-费用'!AI74</f>
        <v>0</v>
      </c>
      <c r="X75" s="152">
        <f>'分部表-费用'!AE74</f>
        <v>0</v>
      </c>
      <c r="Y75" s="152">
        <f>'分部表-费用'!AD74</f>
        <v>0</v>
      </c>
    </row>
    <row r="76" spans="1:25">
      <c r="A76" s="149"/>
      <c r="B76" s="161" t="s">
        <v>122</v>
      </c>
      <c r="C76" s="151">
        <f t="shared" si="9"/>
        <v>113436559.87</v>
      </c>
      <c r="D76" s="151"/>
      <c r="E76" s="152">
        <f>SUM('分部表-费用'!E75:S75)+'分部表-费用'!D75+'分部表-费用'!Y75</f>
        <v>46382449.5</v>
      </c>
      <c r="F76" s="151">
        <f t="shared" ref="F76:Y76" si="14">SUM(F62:F75)</f>
        <v>0</v>
      </c>
      <c r="G76" s="151">
        <f t="shared" si="14"/>
        <v>57448145.25</v>
      </c>
      <c r="H76" s="151">
        <f t="shared" si="14"/>
        <v>1077494.64</v>
      </c>
      <c r="I76" s="151">
        <f t="shared" si="14"/>
        <v>346557.21</v>
      </c>
      <c r="J76" s="151">
        <f t="shared" si="14"/>
        <v>704720.97</v>
      </c>
      <c r="K76" s="151">
        <f t="shared" si="14"/>
        <v>26216.46</v>
      </c>
      <c r="L76" s="151">
        <f t="shared" si="14"/>
        <v>2455880.35</v>
      </c>
      <c r="M76" s="151">
        <f t="shared" si="14"/>
        <v>1998262.26</v>
      </c>
      <c r="N76" s="151">
        <f t="shared" si="14"/>
        <v>457618.09</v>
      </c>
      <c r="O76" s="151">
        <f t="shared" si="14"/>
        <v>2116172.22</v>
      </c>
      <c r="P76" s="151">
        <f t="shared" si="14"/>
        <v>1603059.9</v>
      </c>
      <c r="Q76" s="151">
        <f t="shared" si="14"/>
        <v>513112.32</v>
      </c>
      <c r="R76" s="151">
        <f t="shared" si="14"/>
        <v>8848268.92</v>
      </c>
      <c r="S76" s="151">
        <f t="shared" si="14"/>
        <v>3956417.91</v>
      </c>
      <c r="T76" s="151">
        <f t="shared" si="14"/>
        <v>860728.38</v>
      </c>
      <c r="U76" s="151">
        <f t="shared" si="14"/>
        <v>749578.74</v>
      </c>
      <c r="V76" s="151">
        <f t="shared" si="14"/>
        <v>1000</v>
      </c>
      <c r="W76" s="151">
        <f t="shared" si="14"/>
        <v>2091300.59</v>
      </c>
      <c r="X76" s="151">
        <f t="shared" si="14"/>
        <v>120840.35</v>
      </c>
      <c r="Y76" s="151">
        <f t="shared" si="14"/>
        <v>132969.85</v>
      </c>
    </row>
    <row r="77" spans="1:25">
      <c r="A77" s="149" t="s">
        <v>175</v>
      </c>
      <c r="B77" s="153" t="s">
        <v>176</v>
      </c>
      <c r="C77" s="151">
        <f t="shared" si="9"/>
        <v>0</v>
      </c>
      <c r="D77" s="152"/>
      <c r="E77" s="152">
        <f>SUM('分部表-费用'!E76:S76)+'分部表-费用'!D76+'分部表-费用'!Y76</f>
        <v>0</v>
      </c>
      <c r="F77" s="152">
        <f>'分部表-费用'!T76</f>
        <v>0</v>
      </c>
      <c r="G77" s="151">
        <f>'分部表-费用'!U76</f>
        <v>0</v>
      </c>
      <c r="H77" s="151">
        <f t="shared" si="10"/>
        <v>0</v>
      </c>
      <c r="I77" s="152">
        <f>'分部表-费用'!AK76</f>
        <v>0</v>
      </c>
      <c r="J77" s="152">
        <f>'分部表-费用'!AL76</f>
        <v>0</v>
      </c>
      <c r="K77" s="152">
        <f>'分部表-费用'!AJ76</f>
        <v>0</v>
      </c>
      <c r="L77" s="151">
        <f t="shared" si="11"/>
        <v>0</v>
      </c>
      <c r="M77" s="152">
        <f>'分部表-费用'!Z76</f>
        <v>0</v>
      </c>
      <c r="N77" s="152">
        <f>'分部表-费用'!AA76</f>
        <v>0</v>
      </c>
      <c r="O77" s="151">
        <f t="shared" si="12"/>
        <v>0</v>
      </c>
      <c r="P77" s="152">
        <f>'分部表-费用'!AB76</f>
        <v>0</v>
      </c>
      <c r="Q77" s="152">
        <f>'分部表-费用'!AC76</f>
        <v>0</v>
      </c>
      <c r="R77" s="152">
        <f>'分部表-费用'!Y76</f>
        <v>0</v>
      </c>
      <c r="S77" s="151">
        <f t="shared" si="13"/>
        <v>0</v>
      </c>
      <c r="T77" s="152">
        <f>'分部表-费用'!AF76</f>
        <v>0</v>
      </c>
      <c r="U77" s="152">
        <f>'分部表-费用'!AG76</f>
        <v>0</v>
      </c>
      <c r="V77" s="152">
        <f>'分部表-费用'!AH76</f>
        <v>0</v>
      </c>
      <c r="W77" s="152">
        <f>'分部表-费用'!AI76</f>
        <v>0</v>
      </c>
      <c r="X77" s="152">
        <f>'分部表-费用'!AE76</f>
        <v>0</v>
      </c>
      <c r="Y77" s="152">
        <f>'分部表-费用'!AD76</f>
        <v>0</v>
      </c>
    </row>
    <row r="78" spans="1:25">
      <c r="A78" s="149"/>
      <c r="B78" s="153" t="s">
        <v>177</v>
      </c>
      <c r="C78" s="151">
        <f t="shared" si="9"/>
        <v>0</v>
      </c>
      <c r="D78" s="152"/>
      <c r="E78" s="152">
        <f>SUM('分部表-费用'!E77:S77)+'分部表-费用'!D77+'分部表-费用'!Y77</f>
        <v>0</v>
      </c>
      <c r="F78" s="152">
        <f>'分部表-费用'!T77</f>
        <v>0</v>
      </c>
      <c r="G78" s="151">
        <f>'分部表-费用'!U77</f>
        <v>0</v>
      </c>
      <c r="H78" s="151">
        <f t="shared" si="10"/>
        <v>0</v>
      </c>
      <c r="I78" s="152">
        <f>'分部表-费用'!AK77</f>
        <v>0</v>
      </c>
      <c r="J78" s="152">
        <f>'分部表-费用'!AL77</f>
        <v>0</v>
      </c>
      <c r="K78" s="152">
        <f>'分部表-费用'!AJ77</f>
        <v>0</v>
      </c>
      <c r="L78" s="151">
        <f t="shared" si="11"/>
        <v>0</v>
      </c>
      <c r="M78" s="152">
        <f>'分部表-费用'!Z77</f>
        <v>0</v>
      </c>
      <c r="N78" s="152">
        <f>'分部表-费用'!AA77</f>
        <v>0</v>
      </c>
      <c r="O78" s="151">
        <f t="shared" si="12"/>
        <v>0</v>
      </c>
      <c r="P78" s="152">
        <f>'分部表-费用'!AB77</f>
        <v>0</v>
      </c>
      <c r="Q78" s="152">
        <f>'分部表-费用'!AC77</f>
        <v>0</v>
      </c>
      <c r="R78" s="152">
        <f>'分部表-费用'!Y77</f>
        <v>0</v>
      </c>
      <c r="S78" s="151">
        <f t="shared" si="13"/>
        <v>0</v>
      </c>
      <c r="T78" s="152">
        <f>'分部表-费用'!AF77</f>
        <v>0</v>
      </c>
      <c r="U78" s="152">
        <f>'分部表-费用'!AG77</f>
        <v>0</v>
      </c>
      <c r="V78" s="152">
        <f>'分部表-费用'!AH77</f>
        <v>0</v>
      </c>
      <c r="W78" s="152">
        <f>'分部表-费用'!AI77</f>
        <v>0</v>
      </c>
      <c r="X78" s="152">
        <f>'分部表-费用'!AE77</f>
        <v>0</v>
      </c>
      <c r="Y78" s="152">
        <f>'分部表-费用'!AD77</f>
        <v>0</v>
      </c>
    </row>
    <row r="79" spans="1:25">
      <c r="A79" s="149"/>
      <c r="B79" s="153" t="s">
        <v>178</v>
      </c>
      <c r="C79" s="151">
        <f t="shared" si="9"/>
        <v>3954054.92</v>
      </c>
      <c r="D79" s="152"/>
      <c r="E79" s="152">
        <f>SUM('分部表-费用'!E78:S78)+'分部表-费用'!D78+'分部表-费用'!Y78</f>
        <v>1635976.28</v>
      </c>
      <c r="F79" s="152">
        <f>'分部表-费用'!T78</f>
        <v>0</v>
      </c>
      <c r="G79" s="151">
        <f>'分部表-费用'!U78</f>
        <v>1423514.46</v>
      </c>
      <c r="H79" s="151">
        <f t="shared" si="10"/>
        <v>129088.13</v>
      </c>
      <c r="I79" s="152">
        <f>'分部表-费用'!AK78</f>
        <v>56927.93</v>
      </c>
      <c r="J79" s="152">
        <f>'分部表-费用'!AL78</f>
        <v>32675.72</v>
      </c>
      <c r="K79" s="152">
        <f>'分部表-费用'!AJ78</f>
        <v>39484.48</v>
      </c>
      <c r="L79" s="151">
        <f t="shared" si="11"/>
        <v>40203.45</v>
      </c>
      <c r="M79" s="152">
        <f>'分部表-费用'!Z78</f>
        <v>31212.36</v>
      </c>
      <c r="N79" s="152">
        <f>'分部表-费用'!AA78</f>
        <v>8991.09</v>
      </c>
      <c r="O79" s="151">
        <f t="shared" si="12"/>
        <v>93338.01</v>
      </c>
      <c r="P79" s="152">
        <f>'分部表-费用'!AB78</f>
        <v>71840.46</v>
      </c>
      <c r="Q79" s="152">
        <f>'分部表-费用'!AC78</f>
        <v>21497.55</v>
      </c>
      <c r="R79" s="152">
        <f>'分部表-费用'!Y78</f>
        <v>16966.6</v>
      </c>
      <c r="S79" s="151">
        <f t="shared" si="13"/>
        <v>631934.59</v>
      </c>
      <c r="T79" s="152">
        <f>'分部表-费用'!AF78</f>
        <v>308574.2</v>
      </c>
      <c r="U79" s="152">
        <f>'分部表-费用'!AG78</f>
        <v>105588.71</v>
      </c>
      <c r="V79" s="152">
        <f>'分部表-费用'!AH78</f>
        <v>69729.26</v>
      </c>
      <c r="W79" s="152">
        <f>'分部表-费用'!AI78</f>
        <v>86601.09</v>
      </c>
      <c r="X79" s="152">
        <f>'分部表-费用'!AE78</f>
        <v>0</v>
      </c>
      <c r="Y79" s="152">
        <f>'分部表-费用'!AD78</f>
        <v>61441.33</v>
      </c>
    </row>
    <row r="80" spans="1:25">
      <c r="A80" s="149"/>
      <c r="B80" s="153" t="s">
        <v>179</v>
      </c>
      <c r="C80" s="151">
        <f t="shared" si="9"/>
        <v>145473.32</v>
      </c>
      <c r="D80" s="152"/>
      <c r="E80" s="152">
        <f>SUM('分部表-费用'!E79:S79)+'分部表-费用'!D79+'分部表-费用'!Y79</f>
        <v>0</v>
      </c>
      <c r="F80" s="152">
        <f>'分部表-费用'!T79</f>
        <v>0</v>
      </c>
      <c r="G80" s="151">
        <f>'分部表-费用'!U79</f>
        <v>145473.32</v>
      </c>
      <c r="H80" s="151">
        <f t="shared" si="10"/>
        <v>0</v>
      </c>
      <c r="I80" s="152">
        <f>'分部表-费用'!AK79</f>
        <v>0</v>
      </c>
      <c r="J80" s="152">
        <f>'分部表-费用'!AL79</f>
        <v>0</v>
      </c>
      <c r="K80" s="152">
        <f>'分部表-费用'!AJ79</f>
        <v>0</v>
      </c>
      <c r="L80" s="151">
        <f t="shared" si="11"/>
        <v>0</v>
      </c>
      <c r="M80" s="152">
        <f>'分部表-费用'!Z79</f>
        <v>0</v>
      </c>
      <c r="N80" s="152">
        <f>'分部表-费用'!AA79</f>
        <v>0</v>
      </c>
      <c r="O80" s="151">
        <f t="shared" si="12"/>
        <v>0</v>
      </c>
      <c r="P80" s="152">
        <f>'分部表-费用'!AB79</f>
        <v>0</v>
      </c>
      <c r="Q80" s="152">
        <f>'分部表-费用'!AC79</f>
        <v>0</v>
      </c>
      <c r="R80" s="152">
        <f>'分部表-费用'!Y79</f>
        <v>0</v>
      </c>
      <c r="S80" s="151">
        <f t="shared" si="13"/>
        <v>0</v>
      </c>
      <c r="T80" s="152">
        <f>'分部表-费用'!AF79</f>
        <v>0</v>
      </c>
      <c r="U80" s="152">
        <f>'分部表-费用'!AG79</f>
        <v>0</v>
      </c>
      <c r="V80" s="152">
        <f>'分部表-费用'!AH79</f>
        <v>0</v>
      </c>
      <c r="W80" s="152">
        <f>'分部表-费用'!AI79</f>
        <v>0</v>
      </c>
      <c r="X80" s="152">
        <f>'分部表-费用'!AE79</f>
        <v>0</v>
      </c>
      <c r="Y80" s="152">
        <f>'分部表-费用'!AD79</f>
        <v>0</v>
      </c>
    </row>
    <row r="81" spans="1:25">
      <c r="A81" s="149"/>
      <c r="B81" s="161" t="s">
        <v>122</v>
      </c>
      <c r="C81" s="151">
        <f t="shared" si="9"/>
        <v>4099528.24</v>
      </c>
      <c r="D81" s="151"/>
      <c r="E81" s="152">
        <f>SUM('分部表-费用'!E80:S80)+'分部表-费用'!D80+'分部表-费用'!Y80</f>
        <v>1635976.28</v>
      </c>
      <c r="F81" s="151">
        <f t="shared" ref="F81:Y81" si="15">SUM(F77:F80)</f>
        <v>0</v>
      </c>
      <c r="G81" s="151">
        <f t="shared" si="15"/>
        <v>1568987.78</v>
      </c>
      <c r="H81" s="151">
        <f t="shared" si="15"/>
        <v>129088.13</v>
      </c>
      <c r="I81" s="151">
        <f t="shared" si="15"/>
        <v>56927.93</v>
      </c>
      <c r="J81" s="151">
        <f t="shared" si="15"/>
        <v>32675.72</v>
      </c>
      <c r="K81" s="151">
        <f t="shared" si="15"/>
        <v>39484.48</v>
      </c>
      <c r="L81" s="151">
        <f t="shared" si="15"/>
        <v>40203.45</v>
      </c>
      <c r="M81" s="151">
        <f t="shared" si="15"/>
        <v>31212.36</v>
      </c>
      <c r="N81" s="151">
        <f t="shared" si="15"/>
        <v>8991.09</v>
      </c>
      <c r="O81" s="151">
        <f t="shared" si="15"/>
        <v>93338.01</v>
      </c>
      <c r="P81" s="151">
        <f t="shared" si="15"/>
        <v>71840.46</v>
      </c>
      <c r="Q81" s="151">
        <f t="shared" si="15"/>
        <v>21497.55</v>
      </c>
      <c r="R81" s="151">
        <f t="shared" si="15"/>
        <v>16966.6</v>
      </c>
      <c r="S81" s="151">
        <f t="shared" si="15"/>
        <v>631934.59</v>
      </c>
      <c r="T81" s="151">
        <f t="shared" si="15"/>
        <v>308574.2</v>
      </c>
      <c r="U81" s="151">
        <f t="shared" si="15"/>
        <v>105588.71</v>
      </c>
      <c r="V81" s="151">
        <f t="shared" si="15"/>
        <v>69729.26</v>
      </c>
      <c r="W81" s="151">
        <f t="shared" si="15"/>
        <v>86601.09</v>
      </c>
      <c r="X81" s="151">
        <f t="shared" si="15"/>
        <v>0</v>
      </c>
      <c r="Y81" s="151">
        <f t="shared" si="15"/>
        <v>61441.33</v>
      </c>
    </row>
    <row r="82" spans="1:25">
      <c r="A82" s="164" t="s">
        <v>2</v>
      </c>
      <c r="B82" s="164"/>
      <c r="C82" s="151">
        <f t="shared" si="9"/>
        <v>693889999.16</v>
      </c>
      <c r="D82" s="151"/>
      <c r="E82" s="152">
        <f>SUM('分部表-费用'!E81:S81)+'分部表-费用'!D81+'分部表-费用'!Y81</f>
        <v>238828886.15</v>
      </c>
      <c r="F82" s="151">
        <f t="shared" ref="F82:Y82" si="16">F81+F76+F61+F38+F24</f>
        <v>2579840.6</v>
      </c>
      <c r="G82" s="151">
        <f t="shared" si="16"/>
        <v>307318366.93</v>
      </c>
      <c r="H82" s="151">
        <f t="shared" si="16"/>
        <v>13135500.77</v>
      </c>
      <c r="I82" s="151">
        <f t="shared" si="16"/>
        <v>4891029.09</v>
      </c>
      <c r="J82" s="151">
        <f t="shared" si="16"/>
        <v>3825627.58</v>
      </c>
      <c r="K82" s="151">
        <f t="shared" si="16"/>
        <v>4418844.1</v>
      </c>
      <c r="L82" s="151">
        <f t="shared" si="16"/>
        <v>9656149.78</v>
      </c>
      <c r="M82" s="151">
        <f t="shared" si="16"/>
        <v>7366224.35</v>
      </c>
      <c r="N82" s="151">
        <f t="shared" si="16"/>
        <v>2289925.43</v>
      </c>
      <c r="O82" s="151">
        <f t="shared" si="16"/>
        <v>12451590.72</v>
      </c>
      <c r="P82" s="151">
        <f t="shared" si="16"/>
        <v>9223088.34</v>
      </c>
      <c r="Q82" s="151">
        <f t="shared" si="16"/>
        <v>3228502.38</v>
      </c>
      <c r="R82" s="151">
        <f t="shared" si="16"/>
        <v>12231013.26</v>
      </c>
      <c r="S82" s="151">
        <f t="shared" si="16"/>
        <v>109919664.21</v>
      </c>
      <c r="T82" s="151">
        <f t="shared" si="16"/>
        <v>60961056.16</v>
      </c>
      <c r="U82" s="151">
        <f t="shared" si="16"/>
        <v>18401733.43</v>
      </c>
      <c r="V82" s="151">
        <f t="shared" si="16"/>
        <v>5502224.81</v>
      </c>
      <c r="W82" s="151">
        <f t="shared" si="16"/>
        <v>19260207.4</v>
      </c>
      <c r="X82" s="151">
        <f t="shared" si="16"/>
        <v>1795021.7</v>
      </c>
      <c r="Y82" s="151">
        <f t="shared" si="16"/>
        <v>3999420.71</v>
      </c>
    </row>
    <row r="83" spans="1:25">
      <c r="A83" s="165"/>
      <c r="B83" s="166"/>
      <c r="C83" s="143">
        <f>C82-考核利润表!B23</f>
        <v>0</v>
      </c>
      <c r="D83" s="143">
        <f>D82-考核利润表!C23</f>
        <v>0</v>
      </c>
      <c r="E83" s="143">
        <f>E82-考核利润表!D23</f>
        <v>0</v>
      </c>
      <c r="F83" s="143">
        <f>F82-考核利润表!E23</f>
        <v>0</v>
      </c>
      <c r="G83" s="143">
        <f>G82-考核利润表!F23</f>
        <v>0</v>
      </c>
      <c r="H83" s="143">
        <f>H82-考核利润表!G23</f>
        <v>0</v>
      </c>
      <c r="I83" s="143">
        <f>I82-考核利润表!H23</f>
        <v>0</v>
      </c>
      <c r="J83" s="143">
        <f>J82-考核利润表!I23</f>
        <v>0</v>
      </c>
      <c r="K83" s="143">
        <f>K82-考核利润表!J23</f>
        <v>0</v>
      </c>
      <c r="L83" s="143">
        <f>L82-考核利润表!K23</f>
        <v>0</v>
      </c>
      <c r="M83" s="143">
        <f>M82-考核利润表!L23</f>
        <v>0</v>
      </c>
      <c r="N83" s="143">
        <f>N82-考核利润表!M23</f>
        <v>0</v>
      </c>
      <c r="O83" s="143">
        <f>O82-考核利润表!N23</f>
        <v>0</v>
      </c>
      <c r="P83" s="143">
        <f>P82-考核利润表!O23</f>
        <v>0</v>
      </c>
      <c r="Q83" s="143">
        <f>Q82-考核利润表!P23</f>
        <v>0</v>
      </c>
      <c r="R83" s="143">
        <f>R82-考核利润表!Q23</f>
        <v>0</v>
      </c>
      <c r="S83" s="143">
        <f>S82-考核利润表!R23</f>
        <v>0</v>
      </c>
      <c r="T83" s="143">
        <f>T82-考核利润表!S23</f>
        <v>0</v>
      </c>
      <c r="U83" s="143">
        <f>U82-考核利润表!T23</f>
        <v>0</v>
      </c>
      <c r="V83" s="143">
        <f>V82-考核利润表!U23</f>
        <v>0</v>
      </c>
      <c r="W83" s="143">
        <f>W82-考核利润表!V23</f>
        <v>0</v>
      </c>
      <c r="X83" s="143">
        <f>X82-考核利润表!W23</f>
        <v>0</v>
      </c>
      <c r="Y83" s="143">
        <f>Y82-考核利润表!X23</f>
        <v>0</v>
      </c>
    </row>
    <row r="84" spans="1:3">
      <c r="A84" s="165"/>
      <c r="B84" s="166" t="s">
        <v>56</v>
      </c>
      <c r="C84" s="151">
        <f>D84+E84+F84+G84+H84+L84+O84+S84</f>
        <v>0</v>
      </c>
    </row>
    <row r="85" spans="1:3">
      <c r="A85" s="165"/>
      <c r="B85" s="166"/>
      <c r="C85" s="167">
        <f>C82-'分部表-费用'!C81</f>
        <v>0</v>
      </c>
    </row>
    <row r="86" spans="1:2">
      <c r="A86" s="146" t="s">
        <v>180</v>
      </c>
      <c r="B86" s="146"/>
    </row>
    <row r="87" spans="1:25">
      <c r="A87" s="168" t="s">
        <v>99</v>
      </c>
      <c r="B87" s="169" t="s">
        <v>100</v>
      </c>
      <c r="C87" s="48" t="s">
        <v>2</v>
      </c>
      <c r="D87" s="48" t="s">
        <v>3</v>
      </c>
      <c r="E87" s="48" t="s">
        <v>4</v>
      </c>
      <c r="F87" s="48" t="s">
        <v>5</v>
      </c>
      <c r="G87" s="170" t="s">
        <v>6</v>
      </c>
      <c r="H87" s="48" t="s">
        <v>7</v>
      </c>
      <c r="I87" s="48" t="s">
        <v>8</v>
      </c>
      <c r="J87" s="48" t="s">
        <v>9</v>
      </c>
      <c r="K87" s="48" t="s">
        <v>10</v>
      </c>
      <c r="L87" s="48" t="s">
        <v>11</v>
      </c>
      <c r="M87" s="48" t="s">
        <v>12</v>
      </c>
      <c r="N87" s="48" t="s">
        <v>58</v>
      </c>
      <c r="O87" s="48" t="s">
        <v>14</v>
      </c>
      <c r="P87" s="48" t="s">
        <v>15</v>
      </c>
      <c r="Q87" s="48" t="s">
        <v>16</v>
      </c>
      <c r="R87" s="48" t="s">
        <v>17</v>
      </c>
      <c r="S87" s="48" t="s">
        <v>18</v>
      </c>
      <c r="T87" s="48" t="s">
        <v>19</v>
      </c>
      <c r="U87" s="48" t="s">
        <v>20</v>
      </c>
      <c r="V87" s="48" t="s">
        <v>21</v>
      </c>
      <c r="W87" s="48" t="s">
        <v>22</v>
      </c>
      <c r="X87" s="48" t="s">
        <v>23</v>
      </c>
      <c r="Y87" s="48" t="s">
        <v>24</v>
      </c>
    </row>
    <row r="88" spans="1:25">
      <c r="A88" s="149" t="s">
        <v>101</v>
      </c>
      <c r="B88" s="150" t="s">
        <v>102</v>
      </c>
      <c r="C88" s="151">
        <f>D88+E88+G88+H88+L88+O88+S88+F88</f>
        <v>0</v>
      </c>
      <c r="D88" s="171"/>
      <c r="E88" s="171">
        <f>INDEX('用友-费用'!$A$1:$AK$344,MATCH(B88&amp;"调整额",'用友-费用'!$A$2:$A$344,0)+1,MATCH($E$87,'用友-费用'!$B$1:$AK$1,0)+1)</f>
        <v>0</v>
      </c>
      <c r="F88" s="171">
        <f>INDEX('用友-费用'!$A$1:$AK$344,MATCH(B88&amp;"调整额",'用友-费用'!$A$2:$A$344,0)+1,MATCH($F$87,'用友-费用'!$B$1:$AK$1,0)+1)</f>
        <v>0</v>
      </c>
      <c r="G88" s="172">
        <f>INDEX('用友-费用'!$A$1:$AK$344,MATCH(B88&amp;"调整额",'用友-费用'!$A$2:$A$344,0)+1,MATCH($G$87,'用友-费用'!$B$1:$AK$1,0)+1)</f>
        <v>0</v>
      </c>
      <c r="H88" s="151">
        <f>I88+J88+K88</f>
        <v>0</v>
      </c>
      <c r="I88" s="171">
        <f>INDEX('用友-费用'!$A$1:$AK$344,MATCH(B88&amp;"调整额",'用友-费用'!$A$2:$A$344,0)+1,MATCH($I$87,'用友-费用'!$B$1:$AK$1,0)+1)</f>
        <v>0</v>
      </c>
      <c r="J88" s="171">
        <f>INDEX('用友-费用'!$A$1:$AK$344,MATCH(B88&amp;"调整额",'用友-费用'!$A$2:$A$344,0)+1,MATCH($J$87,'用友-费用'!$B$1:$AK$1,0)+1)</f>
        <v>-133384.46</v>
      </c>
      <c r="K88" s="171">
        <f>INDEX('用友-费用'!$A$1:$AK$344,MATCH(B88&amp;"调整额",'用友-费用'!$A$2:$A$344,0)+1,MATCH($K$87,'用友-费用'!$B$1:$AK$1,0)+1)</f>
        <v>133384.46</v>
      </c>
      <c r="L88" s="151">
        <f>M88+N88</f>
        <v>0</v>
      </c>
      <c r="M88" s="171">
        <f>INDEX('用友-费用'!$A$1:$AK$344,MATCH(B88&amp;"调整额",'用友-费用'!$A$2:$A$344,0)+1,MATCH($M$87,'用友-费用'!$B$1:$AK$1,0)+1)</f>
        <v>0</v>
      </c>
      <c r="N88" s="171">
        <f>INDEX('用友-费用'!$A$1:$AK$344,MATCH(B88&amp;"调整额",'用友-费用'!$A$2:$A$344,0)+1,MATCH($N$87,'用友-费用'!$B$1:$AK$1,0)+1)</f>
        <v>0</v>
      </c>
      <c r="O88" s="151">
        <f>P88+Q88</f>
        <v>0</v>
      </c>
      <c r="P88" s="171">
        <f>INDEX('用友-费用'!$A$1:$AK$344,MATCH(B88&amp;"调整额",'用友-费用'!$A$2:$A$344,0)+1,MATCH($P$87,'用友-费用'!$B$1:$AK$1,0)+1)</f>
        <v>0</v>
      </c>
      <c r="Q88" s="171">
        <f>INDEX('用友-费用'!$A$1:$AK$344,MATCH(B88&amp;"调整额",'用友-费用'!$A$2:$A$344,0)+1,MATCH($Q$87,'用友-费用'!$B$1:$AK$1,0)+1)</f>
        <v>0</v>
      </c>
      <c r="R88" s="171">
        <f>INDEX('用友-费用'!$A$1:$AK$344,MATCH(B88&amp;"调整额",'用友-费用'!$A$2:$A$344,0)+1,MATCH($R$87,'用友-费用'!$B$1:$AK$1,0)+1)</f>
        <v>0</v>
      </c>
      <c r="S88" s="151">
        <f>T88+U88+V88+W88+X88+Y88</f>
        <v>0</v>
      </c>
      <c r="T88" s="171">
        <f>INDEX('用友-费用'!$A$1:$AK$344,MATCH(B88&amp;"调整额",'用友-费用'!$A$2:$A$344,0)+1,MATCH($T$87,'用友-费用'!$B$1:$AK$1,0)+1)</f>
        <v>0</v>
      </c>
      <c r="U88" s="171">
        <f>INDEX('用友-费用'!$A$1:$AK$344,MATCH(B88&amp;"调整额",'用友-费用'!$A$2:$A$344,0)+1,MATCH($U$87,'用友-费用'!$B$1:$AK$1,0)+1)</f>
        <v>0</v>
      </c>
      <c r="V88" s="171">
        <f>INDEX('用友-费用'!$A$1:$AK$344,MATCH(B88&amp;"调整额",'用友-费用'!$A$2:$A$344,0)+1,MATCH($V$87,'用友-费用'!$B$1:$AK$1,0)+1)</f>
        <v>0</v>
      </c>
      <c r="W88" s="171">
        <f>INDEX('用友-费用'!$A$1:$AK$344,MATCH(B88&amp;"调整额",'用友-费用'!$A$2:$A$344,0)+1,MATCH($W$87,'用友-费用'!$B$1:$AK$1,0)+1)</f>
        <v>0</v>
      </c>
      <c r="X88" s="171">
        <f>INDEX('用友-费用'!$A$1:$AK$344,MATCH(B88&amp;"调整额",'用友-费用'!$A$2:$A$344,0)+1,MATCH($X$87,'用友-费用'!$B$1:$AK$1,0)+1)</f>
        <v>0</v>
      </c>
      <c r="Y88" s="171">
        <f>INDEX('用友-费用'!$A$1:$AK$344,MATCH(B88&amp;"调整额",'用友-费用'!$A$2:$A$344,0)+1,MATCH($Y$87,'用友-费用'!$B$1:$AK$1,0)+1)</f>
        <v>0</v>
      </c>
    </row>
    <row r="89" spans="1:25">
      <c r="A89" s="149"/>
      <c r="B89" s="153" t="s">
        <v>103</v>
      </c>
      <c r="C89" s="151">
        <f t="shared" ref="C89:C152" si="17">D89+E89+G89+H89+L89+O89+S89+F89</f>
        <v>0</v>
      </c>
      <c r="D89" s="171"/>
      <c r="E89" s="171">
        <f>INDEX('用友-费用'!$A$1:$AK$344,MATCH(B89&amp;"调整额",'用友-费用'!$A$2:$A$344,0)+1,MATCH($E$87,'用友-费用'!$B$1:$AK$1,0)+1)</f>
        <v>0</v>
      </c>
      <c r="F89" s="171">
        <f>INDEX('用友-费用'!$A$1:$AK$344,MATCH(B89&amp;"调整额",'用友-费用'!$A$2:$A$344,0)+1,MATCH($F$87,'用友-费用'!$B$1:$AK$1,0)+1)</f>
        <v>0</v>
      </c>
      <c r="G89" s="172">
        <f>INDEX('用友-费用'!$A$1:$AK$344,MATCH(B89&amp;"调整额",'用友-费用'!$A$2:$A$344,0)+1,MATCH($G$87,'用友-费用'!$B$1:$AK$1,0)+1)</f>
        <v>0</v>
      </c>
      <c r="H89" s="151">
        <f t="shared" ref="H89:H152" si="18">I89+J89+K89</f>
        <v>0</v>
      </c>
      <c r="I89" s="171">
        <f>INDEX('用友-费用'!$A$1:$AK$344,MATCH(B89&amp;"调整额",'用友-费用'!$A$2:$A$344,0)+1,MATCH($I$87,'用友-费用'!$B$1:$AK$1,0)+1)</f>
        <v>0</v>
      </c>
      <c r="J89" s="171">
        <f>INDEX('用友-费用'!$A$1:$AK$344,MATCH(B89&amp;"调整额",'用友-费用'!$A$2:$A$344,0)+1,MATCH($J$87,'用友-费用'!$B$1:$AK$1,0)+1)</f>
        <v>0</v>
      </c>
      <c r="K89" s="171">
        <f>INDEX('用友-费用'!$A$1:$AK$344,MATCH(B89&amp;"调整额",'用友-费用'!$A$2:$A$344,0)+1,MATCH($K$87,'用友-费用'!$B$1:$AK$1,0)+1)</f>
        <v>0</v>
      </c>
      <c r="L89" s="151">
        <f t="shared" ref="L89:L152" si="19">M89+N89</f>
        <v>0</v>
      </c>
      <c r="M89" s="171">
        <f>INDEX('用友-费用'!$A$1:$AK$344,MATCH(B89&amp;"调整额",'用友-费用'!$A$2:$A$344,0)+1,MATCH($M$87,'用友-费用'!$B$1:$AK$1,0)+1)</f>
        <v>0</v>
      </c>
      <c r="N89" s="171">
        <f>INDEX('用友-费用'!$A$1:$AK$344,MATCH(B89&amp;"调整额",'用友-费用'!$A$2:$A$344,0)+1,MATCH($N$87,'用友-费用'!$B$1:$AK$1,0)+1)</f>
        <v>0</v>
      </c>
      <c r="O89" s="151">
        <f t="shared" ref="O89:O152" si="20">P89+Q89</f>
        <v>0</v>
      </c>
      <c r="P89" s="171">
        <f>INDEX('用友-费用'!$A$1:$AK$344,MATCH(B89&amp;"调整额",'用友-费用'!$A$2:$A$344,0)+1,MATCH($P$87,'用友-费用'!$B$1:$AK$1,0)+1)</f>
        <v>0</v>
      </c>
      <c r="Q89" s="171">
        <f>INDEX('用友-费用'!$A$1:$AK$344,MATCH(B89&amp;"调整额",'用友-费用'!$A$2:$A$344,0)+1,MATCH($Q$87,'用友-费用'!$B$1:$AK$1,0)+1)</f>
        <v>0</v>
      </c>
      <c r="R89" s="171">
        <f>INDEX('用友-费用'!$A$1:$AK$344,MATCH(B89&amp;"调整额",'用友-费用'!$A$2:$A$344,0)+1,MATCH($R$87,'用友-费用'!$B$1:$AK$1,0)+1)</f>
        <v>0</v>
      </c>
      <c r="S89" s="151">
        <f t="shared" ref="S89:S152" si="21">T89+U89+V89+W89+X89+Y89</f>
        <v>0</v>
      </c>
      <c r="T89" s="171">
        <f>INDEX('用友-费用'!$A$1:$AK$344,MATCH(B89&amp;"调整额",'用友-费用'!$A$2:$A$344,0)+1,MATCH($T$87,'用友-费用'!$B$1:$AK$1,0)+1)</f>
        <v>0</v>
      </c>
      <c r="U89" s="171">
        <f>INDEX('用友-费用'!$A$1:$AK$344,MATCH(B89&amp;"调整额",'用友-费用'!$A$2:$A$344,0)+1,MATCH($U$87,'用友-费用'!$B$1:$AK$1,0)+1)</f>
        <v>0</v>
      </c>
      <c r="V89" s="171">
        <f>INDEX('用友-费用'!$A$1:$AK$344,MATCH(B89&amp;"调整额",'用友-费用'!$A$2:$A$344,0)+1,MATCH($V$87,'用友-费用'!$B$1:$AK$1,0)+1)</f>
        <v>0</v>
      </c>
      <c r="W89" s="171">
        <f>INDEX('用友-费用'!$A$1:$AK$344,MATCH(B89&amp;"调整额",'用友-费用'!$A$2:$A$344,0)+1,MATCH($W$87,'用友-费用'!$B$1:$AK$1,0)+1)</f>
        <v>0</v>
      </c>
      <c r="X89" s="171">
        <f>INDEX('用友-费用'!$A$1:$AK$344,MATCH(A89&amp;"调整额",'用友-费用'!$A$2:$A$344,0)+1,MATCH($X$87,'用友-费用'!$B$1:$AK$1,0)+1)</f>
        <v>0</v>
      </c>
      <c r="Y89" s="171">
        <f>INDEX('用友-费用'!$A$1:$AK$344,MATCH(B89&amp;"调整额",'用友-费用'!$A$2:$A$344,0)+1,MATCH($Y$87,'用友-费用'!$B$1:$AK$1,0)+1)</f>
        <v>0</v>
      </c>
    </row>
    <row r="90" spans="1:25">
      <c r="A90" s="149"/>
      <c r="B90" s="153" t="s">
        <v>104</v>
      </c>
      <c r="C90" s="151">
        <f t="shared" si="17"/>
        <v>0</v>
      </c>
      <c r="D90" s="171"/>
      <c r="E90" s="171">
        <f>INDEX('用友-费用'!$A$1:$AK$344,MATCH(B90&amp;"调整额",'用友-费用'!$A$2:$A$344,0)+1,MATCH($E$87,'用友-费用'!$B$1:$AK$1,0)+1)</f>
        <v>0</v>
      </c>
      <c r="F90" s="171">
        <f>INDEX('用友-费用'!$A$1:$AK$344,MATCH(B90&amp;"调整额",'用友-费用'!$A$2:$A$344,0)+1,MATCH($F$87,'用友-费用'!$B$1:$AK$1,0)+1)</f>
        <v>0</v>
      </c>
      <c r="G90" s="172">
        <f>INDEX('用友-费用'!$A$1:$AK$344,MATCH(B90&amp;"调整额",'用友-费用'!$A$2:$A$344,0)+1,MATCH($G$87,'用友-费用'!$B$1:$AK$1,0)+1)</f>
        <v>0</v>
      </c>
      <c r="H90" s="151">
        <f t="shared" si="18"/>
        <v>0</v>
      </c>
      <c r="I90" s="171">
        <f>INDEX('用友-费用'!$A$1:$AK$344,MATCH(B90&amp;"调整额",'用友-费用'!$A$2:$A$344,0)+1,MATCH($I$87,'用友-费用'!$B$1:$AK$1,0)+1)</f>
        <v>0</v>
      </c>
      <c r="J90" s="171">
        <f>INDEX('用友-费用'!$A$1:$AK$344,MATCH(B90&amp;"调整额",'用友-费用'!$A$2:$A$344,0)+1,MATCH($J$87,'用友-费用'!$B$1:$AK$1,0)+1)</f>
        <v>0</v>
      </c>
      <c r="K90" s="171">
        <f>INDEX('用友-费用'!$A$1:$AK$344,MATCH(B90&amp;"调整额",'用友-费用'!$A$2:$A$344,0)+1,MATCH($K$87,'用友-费用'!$B$1:$AK$1,0)+1)</f>
        <v>0</v>
      </c>
      <c r="L90" s="151">
        <f t="shared" si="19"/>
        <v>0</v>
      </c>
      <c r="M90" s="171">
        <f>INDEX('用友-费用'!$A$1:$AK$344,MATCH(B90&amp;"调整额",'用友-费用'!$A$2:$A$344,0)+1,MATCH($M$87,'用友-费用'!$B$1:$AK$1,0)+1)</f>
        <v>0</v>
      </c>
      <c r="N90" s="171">
        <f>INDEX('用友-费用'!$A$1:$AK$344,MATCH(B90&amp;"调整额",'用友-费用'!$A$2:$A$344,0)+1,MATCH($N$87,'用友-费用'!$B$1:$AK$1,0)+1)</f>
        <v>0</v>
      </c>
      <c r="O90" s="151">
        <f t="shared" si="20"/>
        <v>0</v>
      </c>
      <c r="P90" s="171">
        <f>INDEX('用友-费用'!$A$1:$AK$344,MATCH(B90&amp;"调整额",'用友-费用'!$A$2:$A$344,0)+1,MATCH($P$87,'用友-费用'!$B$1:$AK$1,0)+1)</f>
        <v>0</v>
      </c>
      <c r="Q90" s="171">
        <f>INDEX('用友-费用'!$A$1:$AK$344,MATCH(B90&amp;"调整额",'用友-费用'!$A$2:$A$344,0)+1,MATCH($Q$87,'用友-费用'!$B$1:$AK$1,0)+1)</f>
        <v>0</v>
      </c>
      <c r="R90" s="171">
        <f>INDEX('用友-费用'!$A$1:$AK$344,MATCH(B90&amp;"调整额",'用友-费用'!$A$2:$A$344,0)+1,MATCH($R$87,'用友-费用'!$B$1:$AK$1,0)+1)</f>
        <v>0</v>
      </c>
      <c r="S90" s="151">
        <f t="shared" si="21"/>
        <v>0</v>
      </c>
      <c r="T90" s="171">
        <f>INDEX('用友-费用'!$A$1:$AK$344,MATCH(B90&amp;"调整额",'用友-费用'!$A$2:$A$344,0)+1,MATCH($T$87,'用友-费用'!$B$1:$AK$1,0)+1)</f>
        <v>0</v>
      </c>
      <c r="U90" s="171">
        <f>INDEX('用友-费用'!$A$1:$AK$344,MATCH(B90&amp;"调整额",'用友-费用'!$A$2:$A$344,0)+1,MATCH($U$87,'用友-费用'!$B$1:$AK$1,0)+1)</f>
        <v>0</v>
      </c>
      <c r="V90" s="171">
        <f>INDEX('用友-费用'!$A$1:$AK$344,MATCH(B90&amp;"调整额",'用友-费用'!$A$2:$A$344,0)+1,MATCH($V$87,'用友-费用'!$B$1:$AK$1,0)+1)</f>
        <v>0</v>
      </c>
      <c r="W90" s="171">
        <f>INDEX('用友-费用'!$A$1:$AK$344,MATCH(B90&amp;"调整额",'用友-费用'!$A$2:$A$344,0)+1,MATCH($W$87,'用友-费用'!$B$1:$AK$1,0)+1)</f>
        <v>0</v>
      </c>
      <c r="X90" s="171">
        <f>INDEX('用友-费用'!$A$1:$AK$344,MATCH(A90&amp;"调整额",'用友-费用'!$A$2:$A$344,0)+1,MATCH($X$87,'用友-费用'!$B$1:$AK$1,0)+1)</f>
        <v>0</v>
      </c>
      <c r="Y90" s="171">
        <f>INDEX('用友-费用'!$A$1:$AK$344,MATCH(B90&amp;"调整额",'用友-费用'!$A$2:$A$344,0)+1,MATCH($Y$87,'用友-费用'!$B$1:$AK$1,0)+1)</f>
        <v>0</v>
      </c>
    </row>
    <row r="91" spans="1:25">
      <c r="A91" s="149"/>
      <c r="B91" s="153" t="s">
        <v>105</v>
      </c>
      <c r="C91" s="151">
        <f t="shared" si="17"/>
        <v>0</v>
      </c>
      <c r="D91" s="171"/>
      <c r="E91" s="171">
        <f>INDEX('用友-费用'!$A$1:$AK$344,MATCH(B91&amp;"调整额",'用友-费用'!$A$2:$A$344,0)+1,MATCH($E$87,'用友-费用'!$B$1:$AK$1,0)+1)</f>
        <v>0</v>
      </c>
      <c r="F91" s="171">
        <f>INDEX('用友-费用'!$A$1:$AK$344,MATCH(B91&amp;"调整额",'用友-费用'!$A$2:$A$344,0)+1,MATCH($F$87,'用友-费用'!$B$1:$AK$1,0)+1)</f>
        <v>0</v>
      </c>
      <c r="G91" s="172">
        <f>INDEX('用友-费用'!$A$1:$AK$344,MATCH(B91&amp;"调整额",'用友-费用'!$A$2:$A$344,0)+1,MATCH($G$87,'用友-费用'!$B$1:$AK$1,0)+1)</f>
        <v>0</v>
      </c>
      <c r="H91" s="151">
        <f t="shared" si="18"/>
        <v>0</v>
      </c>
      <c r="I91" s="171">
        <f>INDEX('用友-费用'!$A$1:$AK$344,MATCH(B91&amp;"调整额",'用友-费用'!$A$2:$A$344,0)+1,MATCH($I$87,'用友-费用'!$B$1:$AK$1,0)+1)</f>
        <v>0</v>
      </c>
      <c r="J91" s="171">
        <f>INDEX('用友-费用'!$A$1:$AK$344,MATCH(B91&amp;"调整额",'用友-费用'!$A$2:$A$344,0)+1,MATCH($J$87,'用友-费用'!$B$1:$AK$1,0)+1)</f>
        <v>0</v>
      </c>
      <c r="K91" s="171">
        <f>INDEX('用友-费用'!$A$1:$AK$344,MATCH(B91&amp;"调整额",'用友-费用'!$A$2:$A$344,0)+1,MATCH($K$87,'用友-费用'!$B$1:$AK$1,0)+1)</f>
        <v>0</v>
      </c>
      <c r="L91" s="151">
        <f t="shared" si="19"/>
        <v>0</v>
      </c>
      <c r="M91" s="171">
        <f>INDEX('用友-费用'!$A$1:$AK$344,MATCH(B91&amp;"调整额",'用友-费用'!$A$2:$A$344,0)+1,MATCH($M$87,'用友-费用'!$B$1:$AK$1,0)+1)</f>
        <v>0</v>
      </c>
      <c r="N91" s="171">
        <f>INDEX('用友-费用'!$A$1:$AK$344,MATCH(B91&amp;"调整额",'用友-费用'!$A$2:$A$344,0)+1,MATCH($N$87,'用友-费用'!$B$1:$AK$1,0)+1)</f>
        <v>0</v>
      </c>
      <c r="O91" s="151">
        <f t="shared" si="20"/>
        <v>0</v>
      </c>
      <c r="P91" s="171">
        <f>INDEX('用友-费用'!$A$1:$AK$344,MATCH(B91&amp;"调整额",'用友-费用'!$A$2:$A$344,0)+1,MATCH($P$87,'用友-费用'!$B$1:$AK$1,0)+1)</f>
        <v>0</v>
      </c>
      <c r="Q91" s="171">
        <f>INDEX('用友-费用'!$A$1:$AK$344,MATCH(B91&amp;"调整额",'用友-费用'!$A$2:$A$344,0)+1,MATCH($Q$87,'用友-费用'!$B$1:$AK$1,0)+1)</f>
        <v>0</v>
      </c>
      <c r="R91" s="171">
        <f>INDEX('用友-费用'!$A$1:$AK$344,MATCH(B91&amp;"调整额",'用友-费用'!$A$2:$A$344,0)+1,MATCH($R$87,'用友-费用'!$B$1:$AK$1,0)+1)</f>
        <v>0</v>
      </c>
      <c r="S91" s="151">
        <f t="shared" si="21"/>
        <v>0</v>
      </c>
      <c r="T91" s="171">
        <f>INDEX('用友-费用'!$A$1:$AK$344,MATCH(B91&amp;"调整额",'用友-费用'!$A$2:$A$344,0)+1,MATCH($T$87,'用友-费用'!$B$1:$AK$1,0)+1)</f>
        <v>0</v>
      </c>
      <c r="U91" s="171">
        <f>INDEX('用友-费用'!$A$1:$AK$344,MATCH(B91&amp;"调整额",'用友-费用'!$A$2:$A$344,0)+1,MATCH($U$87,'用友-费用'!$B$1:$AK$1,0)+1)</f>
        <v>0</v>
      </c>
      <c r="V91" s="171">
        <f>INDEX('用友-费用'!$A$1:$AK$344,MATCH(B91&amp;"调整额",'用友-费用'!$A$2:$A$344,0)+1,MATCH($V$87,'用友-费用'!$B$1:$AK$1,0)+1)</f>
        <v>0</v>
      </c>
      <c r="W91" s="171">
        <f>INDEX('用友-费用'!$A$1:$AK$344,MATCH(B91&amp;"调整额",'用友-费用'!$A$2:$A$344,0)+1,MATCH($W$87,'用友-费用'!$B$1:$AK$1,0)+1)</f>
        <v>0</v>
      </c>
      <c r="X91" s="171">
        <f>INDEX('用友-费用'!$A$1:$AK$344,MATCH(A91&amp;"调整额",'用友-费用'!$A$2:$A$344,0)+1,MATCH($X$87,'用友-费用'!$B$1:$AK$1,0)+1)</f>
        <v>0</v>
      </c>
      <c r="Y91" s="171">
        <f>INDEX('用友-费用'!$A$1:$AK$344,MATCH(B91&amp;"调整额",'用友-费用'!$A$2:$A$344,0)+1,MATCH($Y$87,'用友-费用'!$B$1:$AK$1,0)+1)</f>
        <v>0</v>
      </c>
    </row>
    <row r="92" spans="1:25">
      <c r="A92" s="149"/>
      <c r="B92" s="153" t="s">
        <v>106</v>
      </c>
      <c r="C92" s="151">
        <f t="shared" si="17"/>
        <v>0</v>
      </c>
      <c r="D92" s="171"/>
      <c r="E92" s="171">
        <f>INDEX('用友-费用'!$A$1:$AK$344,MATCH(B92&amp;"调整额",'用友-费用'!$A$2:$A$344,0)+1,MATCH($E$87,'用友-费用'!$B$1:$AK$1,0)+1)</f>
        <v>0</v>
      </c>
      <c r="F92" s="171">
        <f>INDEX('用友-费用'!$A$1:$AK$344,MATCH(B92&amp;"调整额",'用友-费用'!$A$2:$A$344,0)+1,MATCH($F$87,'用友-费用'!$B$1:$AK$1,0)+1)</f>
        <v>0</v>
      </c>
      <c r="G92" s="172">
        <f>INDEX('用友-费用'!$A$1:$AK$344,MATCH(B92&amp;"调整额",'用友-费用'!$A$2:$A$344,0)+1,MATCH($G$87,'用友-费用'!$B$1:$AK$1,0)+1)</f>
        <v>0</v>
      </c>
      <c r="H92" s="151">
        <f t="shared" si="18"/>
        <v>0</v>
      </c>
      <c r="I92" s="171">
        <f>INDEX('用友-费用'!$A$1:$AK$344,MATCH(B92&amp;"调整额",'用友-费用'!$A$2:$A$344,0)+1,MATCH($I$87,'用友-费用'!$B$1:$AK$1,0)+1)</f>
        <v>0</v>
      </c>
      <c r="J92" s="171">
        <f>INDEX('用友-费用'!$A$1:$AK$344,MATCH(B92&amp;"调整额",'用友-费用'!$A$2:$A$344,0)+1,MATCH($J$87,'用友-费用'!$B$1:$AK$1,0)+1)</f>
        <v>0</v>
      </c>
      <c r="K92" s="171">
        <f>INDEX('用友-费用'!$A$1:$AK$344,MATCH(B92&amp;"调整额",'用友-费用'!$A$2:$A$344,0)+1,MATCH($K$87,'用友-费用'!$B$1:$AK$1,0)+1)</f>
        <v>0</v>
      </c>
      <c r="L92" s="151">
        <f t="shared" si="19"/>
        <v>0</v>
      </c>
      <c r="M92" s="171">
        <f>INDEX('用友-费用'!$A$1:$AK$344,MATCH(B92&amp;"调整额",'用友-费用'!$A$2:$A$344,0)+1,MATCH($M$87,'用友-费用'!$B$1:$AK$1,0)+1)</f>
        <v>0</v>
      </c>
      <c r="N92" s="171">
        <f>INDEX('用友-费用'!$A$1:$AK$344,MATCH(B92&amp;"调整额",'用友-费用'!$A$2:$A$344,0)+1,MATCH($N$87,'用友-费用'!$B$1:$AK$1,0)+1)</f>
        <v>0</v>
      </c>
      <c r="O92" s="151">
        <f t="shared" si="20"/>
        <v>0</v>
      </c>
      <c r="P92" s="171">
        <f>INDEX('用友-费用'!$A$1:$AK$344,MATCH(B92&amp;"调整额",'用友-费用'!$A$2:$A$344,0)+1,MATCH($P$87,'用友-费用'!$B$1:$AK$1,0)+1)</f>
        <v>0</v>
      </c>
      <c r="Q92" s="171">
        <f>INDEX('用友-费用'!$A$1:$AK$344,MATCH(B92&amp;"调整额",'用友-费用'!$A$2:$A$344,0)+1,MATCH($Q$87,'用友-费用'!$B$1:$AK$1,0)+1)</f>
        <v>0</v>
      </c>
      <c r="R92" s="171">
        <f>INDEX('用友-费用'!$A$1:$AK$344,MATCH(B92&amp;"调整额",'用友-费用'!$A$2:$A$344,0)+1,MATCH($R$87,'用友-费用'!$B$1:$AK$1,0)+1)</f>
        <v>0</v>
      </c>
      <c r="S92" s="151">
        <f t="shared" si="21"/>
        <v>0</v>
      </c>
      <c r="T92" s="171">
        <f>INDEX('用友-费用'!$A$1:$AK$344,MATCH(B92&amp;"调整额",'用友-费用'!$A$2:$A$344,0)+1,MATCH($T$87,'用友-费用'!$B$1:$AK$1,0)+1)</f>
        <v>0</v>
      </c>
      <c r="U92" s="171">
        <f>INDEX('用友-费用'!$A$1:$AK$344,MATCH(B92&amp;"调整额",'用友-费用'!$A$2:$A$344,0)+1,MATCH($U$87,'用友-费用'!$B$1:$AK$1,0)+1)</f>
        <v>0</v>
      </c>
      <c r="V92" s="171">
        <f>INDEX('用友-费用'!$A$1:$AK$344,MATCH(B92&amp;"调整额",'用友-费用'!$A$2:$A$344,0)+1,MATCH($V$87,'用友-费用'!$B$1:$AK$1,0)+1)</f>
        <v>0</v>
      </c>
      <c r="W92" s="171">
        <f>INDEX('用友-费用'!$A$1:$AK$344,MATCH(B92&amp;"调整额",'用友-费用'!$A$2:$A$344,0)+1,MATCH($W$87,'用友-费用'!$B$1:$AK$1,0)+1)</f>
        <v>0</v>
      </c>
      <c r="X92" s="171">
        <f>INDEX('用友-费用'!$A$1:$AK$344,MATCH(A92&amp;"调整额",'用友-费用'!$A$2:$A$344,0)+1,MATCH($X$87,'用友-费用'!$B$1:$AK$1,0)+1)</f>
        <v>0</v>
      </c>
      <c r="Y92" s="171">
        <f>INDEX('用友-费用'!$A$1:$AK$344,MATCH(B92&amp;"调整额",'用友-费用'!$A$2:$A$344,0)+1,MATCH($Y$87,'用友-费用'!$B$1:$AK$1,0)+1)</f>
        <v>0</v>
      </c>
    </row>
    <row r="93" spans="1:25">
      <c r="A93" s="149"/>
      <c r="B93" s="153" t="s">
        <v>107</v>
      </c>
      <c r="C93" s="151">
        <f t="shared" si="17"/>
        <v>0</v>
      </c>
      <c r="D93" s="171">
        <v>-52915.254075</v>
      </c>
      <c r="E93" s="171">
        <f>INDEX('用友-费用'!$A$1:$AK$344,MATCH(B93&amp;"调整额",'用友-费用'!$A$2:$A$344,0)+1,MATCH($E$87,'用友-费用'!$B$1:$AK$1,0)+1)</f>
        <v>69544.22205</v>
      </c>
      <c r="F93" s="171">
        <f>INDEX('用友-费用'!$A$1:$AK$344,MATCH(B93&amp;"调整额",'用友-费用'!$A$2:$A$344,0)+1,MATCH($F$87,'用友-费用'!$B$1:$AK$1,0)+1)</f>
        <v>0</v>
      </c>
      <c r="G93" s="172">
        <f>INDEX('用友-费用'!$A$1:$AK$344,MATCH(B93&amp;"调整额",'用友-费用'!$A$2:$A$344,0)+1,MATCH($G$87,'用友-费用'!$B$1:$AK$1,0)+1)</f>
        <v>115509.930975</v>
      </c>
      <c r="H93" s="151">
        <f t="shared" si="18"/>
        <v>-72988.33395</v>
      </c>
      <c r="I93" s="171">
        <f>INDEX('用友-费用'!$A$1:$AK$344,MATCH(B93&amp;"调整额",'用友-费用'!$A$2:$A$344,0)+1,MATCH($I$87,'用友-费用'!$B$1:$AK$1,0)+1)</f>
        <v>-6642.56295</v>
      </c>
      <c r="J93" s="171">
        <f>INDEX('用友-费用'!$A$1:$AK$344,MATCH(B93&amp;"调整额",'用友-费用'!$A$2:$A$344,0)+1,MATCH($J$87,'用友-费用'!$B$1:$AK$1,0)+1)</f>
        <v>-54994.005975</v>
      </c>
      <c r="K93" s="171">
        <f>INDEX('用友-费用'!$A$1:$AK$344,MATCH(B93&amp;"调整额",'用友-费用'!$A$2:$A$344,0)+1,MATCH($K$87,'用友-费用'!$B$1:$AK$1,0)+1)</f>
        <v>-11351.765025</v>
      </c>
      <c r="L93" s="151">
        <f t="shared" si="19"/>
        <v>-48863.1744</v>
      </c>
      <c r="M93" s="171">
        <f>INDEX('用友-费用'!$A$1:$AK$344,MATCH(B93&amp;"调整额",'用友-费用'!$A$2:$A$344,0)+1,MATCH($M$87,'用友-费用'!$B$1:$AK$1,0)+1)</f>
        <v>-53157.2862</v>
      </c>
      <c r="N93" s="171">
        <f>INDEX('用友-费用'!$A$1:$AK$344,MATCH(B93&amp;"调整额",'用友-费用'!$A$2:$A$344,0)+1,MATCH($N$87,'用友-费用'!$B$1:$AK$1,0)+1)</f>
        <v>4294.1118</v>
      </c>
      <c r="O93" s="151">
        <f t="shared" si="20"/>
        <v>-36115.293975</v>
      </c>
      <c r="P93" s="171">
        <f>INDEX('用友-费用'!$A$1:$AK$344,MATCH(B93&amp;"调整额",'用友-费用'!$A$2:$A$344,0)+1,MATCH($P$87,'用友-费用'!$B$1:$AK$1,0)+1)</f>
        <v>-93668.603625</v>
      </c>
      <c r="Q93" s="171">
        <f>INDEX('用友-费用'!$A$1:$AK$344,MATCH(B93&amp;"调整额",'用友-费用'!$A$2:$A$344,0)+1,MATCH($Q$87,'用友-费用'!$B$1:$AK$1,0)+1)</f>
        <v>57553.30965</v>
      </c>
      <c r="R93" s="171">
        <f>INDEX('用友-费用'!$A$1:$AK$344,MATCH(B93&amp;"调整额",'用友-费用'!$A$2:$A$344,0)+1,MATCH($R$87,'用友-费用'!$B$1:$AK$1,0)+1)</f>
        <v>0</v>
      </c>
      <c r="S93" s="151">
        <f t="shared" si="21"/>
        <v>25827.903375</v>
      </c>
      <c r="T93" s="171">
        <f>INDEX('用友-费用'!$A$1:$AK$344,MATCH(B93&amp;"调整额",'用友-费用'!$A$2:$A$344,0)+1,MATCH($T$87,'用友-费用'!$B$1:$AK$1,0)+1)</f>
        <v>23477.3556</v>
      </c>
      <c r="U93" s="171">
        <f>INDEX('用友-费用'!$A$1:$AK$344,MATCH(B93&amp;"调整额",'用友-费用'!$A$2:$A$344,0)+1,MATCH($U$87,'用友-费用'!$B$1:$AK$1,0)+1)</f>
        <v>323.7489</v>
      </c>
      <c r="V93" s="171">
        <f>INDEX('用友-费用'!$A$1:$AK$344,MATCH(B93&amp;"调整额",'用友-费用'!$A$2:$A$344,0)+1,MATCH($V$87,'用友-费用'!$B$1:$AK$1,0)+1)</f>
        <v>-884.433975</v>
      </c>
      <c r="W93" s="171">
        <f>INDEX('用友-费用'!$A$1:$AK$344,MATCH(B93&amp;"调整额",'用友-费用'!$A$2:$A$344,0)+1,MATCH($W$87,'用友-费用'!$B$1:$AK$1,0)+1)</f>
        <v>2911.23285</v>
      </c>
      <c r="X93" s="171">
        <f>INDEX('用友-费用'!$A$1:$AK$344,MATCH(A93&amp;"调整额",'用友-费用'!$A$2:$A$344,0)+1,MATCH($X$87,'用友-费用'!$B$1:$AK$1,0)+1)</f>
        <v>0</v>
      </c>
      <c r="Y93" s="171">
        <f>INDEX('用友-费用'!$A$1:$AK$344,MATCH(B93&amp;"调整额",'用友-费用'!$A$2:$A$344,0)+1,MATCH($Y$87,'用友-费用'!$B$1:$AK$1,0)+1)</f>
        <v>0</v>
      </c>
    </row>
    <row r="94" spans="1:25">
      <c r="A94" s="149"/>
      <c r="B94" s="154" t="s">
        <v>108</v>
      </c>
      <c r="C94" s="151">
        <f t="shared" si="17"/>
        <v>0</v>
      </c>
      <c r="D94" s="171"/>
      <c r="E94" s="171">
        <f>INDEX('用友-费用'!$A$1:$AK$344,MATCH(B94&amp;"调整额",'用友-费用'!$A$2:$A$344,0)+1,MATCH($E$87,'用友-费用'!$B$1:$AK$1,0)+1)</f>
        <v>0</v>
      </c>
      <c r="F94" s="171">
        <f>INDEX('用友-费用'!$A$1:$AK$344,MATCH(B94&amp;"调整额",'用友-费用'!$A$2:$A$344,0)+1,MATCH($F$87,'用友-费用'!$B$1:$AK$1,0)+1)</f>
        <v>0</v>
      </c>
      <c r="G94" s="172">
        <f>INDEX('用友-费用'!$A$1:$AK$344,MATCH(B94&amp;"调整额",'用友-费用'!$A$2:$A$344,0)+1,MATCH($G$87,'用友-费用'!$B$1:$AK$1,0)+1)</f>
        <v>0</v>
      </c>
      <c r="H94" s="151">
        <f t="shared" si="18"/>
        <v>0</v>
      </c>
      <c r="I94" s="171">
        <f>INDEX('用友-费用'!$A$1:$AK$344,MATCH(B94&amp;"调整额",'用友-费用'!$A$2:$A$344,0)+1,MATCH($I$87,'用友-费用'!$B$1:$AK$1,0)+1)</f>
        <v>0</v>
      </c>
      <c r="J94" s="171">
        <f>INDEX('用友-费用'!$A$1:$AK$344,MATCH(B94&amp;"调整额",'用友-费用'!$A$2:$A$344,0)+1,MATCH($J$87,'用友-费用'!$B$1:$AK$1,0)+1)</f>
        <v>0</v>
      </c>
      <c r="K94" s="171">
        <f>INDEX('用友-费用'!$A$1:$AK$344,MATCH(B94&amp;"调整额",'用友-费用'!$A$2:$A$344,0)+1,MATCH($K$87,'用友-费用'!$B$1:$AK$1,0)+1)</f>
        <v>0</v>
      </c>
      <c r="L94" s="151">
        <f t="shared" si="19"/>
        <v>0</v>
      </c>
      <c r="M94" s="171">
        <f>INDEX('用友-费用'!$A$1:$AK$344,MATCH(B94&amp;"调整额",'用友-费用'!$A$2:$A$344,0)+1,MATCH($M$87,'用友-费用'!$B$1:$AK$1,0)+1)</f>
        <v>0</v>
      </c>
      <c r="N94" s="171">
        <f>INDEX('用友-费用'!$A$1:$AK$344,MATCH(B94&amp;"调整额",'用友-费用'!$A$2:$A$344,0)+1,MATCH($N$87,'用友-费用'!$B$1:$AK$1,0)+1)</f>
        <v>0</v>
      </c>
      <c r="O94" s="151">
        <f t="shared" si="20"/>
        <v>0</v>
      </c>
      <c r="P94" s="171">
        <f>INDEX('用友-费用'!$A$1:$AK$344,MATCH(B94&amp;"调整额",'用友-费用'!$A$2:$A$344,0)+1,MATCH($P$87,'用友-费用'!$B$1:$AK$1,0)+1)</f>
        <v>0</v>
      </c>
      <c r="Q94" s="171">
        <f>INDEX('用友-费用'!$A$1:$AK$344,MATCH(B94&amp;"调整额",'用友-费用'!$A$2:$A$344,0)+1,MATCH($Q$87,'用友-费用'!$B$1:$AK$1,0)+1)</f>
        <v>0</v>
      </c>
      <c r="R94" s="171">
        <f>INDEX('用友-费用'!$A$1:$AK$344,MATCH(B94&amp;"调整额",'用友-费用'!$A$2:$A$344,0)+1,MATCH($R$87,'用友-费用'!$B$1:$AK$1,0)+1)</f>
        <v>0</v>
      </c>
      <c r="S94" s="151">
        <f t="shared" si="21"/>
        <v>0</v>
      </c>
      <c r="T94" s="171">
        <f>INDEX('用友-费用'!$A$1:$AK$344,MATCH(B94&amp;"调整额",'用友-费用'!$A$2:$A$344,0)+1,MATCH($T$87,'用友-费用'!$B$1:$AK$1,0)+1)</f>
        <v>0</v>
      </c>
      <c r="U94" s="171">
        <f>INDEX('用友-费用'!$A$1:$AK$344,MATCH(B94&amp;"调整额",'用友-费用'!$A$2:$A$344,0)+1,MATCH($U$87,'用友-费用'!$B$1:$AK$1,0)+1)</f>
        <v>0</v>
      </c>
      <c r="V94" s="171">
        <f>INDEX('用友-费用'!$A$1:$AK$344,MATCH(B94&amp;"调整额",'用友-费用'!$A$2:$A$344,0)+1,MATCH($V$87,'用友-费用'!$B$1:$AK$1,0)+1)</f>
        <v>0</v>
      </c>
      <c r="W94" s="171">
        <f>INDEX('用友-费用'!$A$1:$AK$344,MATCH(B94&amp;"调整额",'用友-费用'!$A$2:$A$344,0)+1,MATCH($W$87,'用友-费用'!$B$1:$AK$1,0)+1)</f>
        <v>0</v>
      </c>
      <c r="X94" s="171">
        <f>INDEX('用友-费用'!$A$1:$AK$344,MATCH(A94&amp;"调整额",'用友-费用'!$A$2:$A$344,0)+1,MATCH($X$87,'用友-费用'!$B$1:$AK$1,0)+1)</f>
        <v>0</v>
      </c>
      <c r="Y94" s="171">
        <f>INDEX('用友-费用'!$A$1:$AK$344,MATCH(B94&amp;"调整额",'用友-费用'!$A$2:$A$344,0)+1,MATCH($Y$87,'用友-费用'!$B$1:$AK$1,0)+1)</f>
        <v>0</v>
      </c>
    </row>
    <row r="95" spans="1:25">
      <c r="A95" s="149"/>
      <c r="B95" s="153" t="s">
        <v>109</v>
      </c>
      <c r="C95" s="151">
        <f t="shared" si="17"/>
        <v>0</v>
      </c>
      <c r="D95" s="171"/>
      <c r="E95" s="171">
        <f>INDEX('用友-费用'!$A$1:$AK$344,MATCH(B95&amp;"调整额",'用友-费用'!$A$2:$A$344,0)+1,MATCH($E$87,'用友-费用'!$B$1:$AK$1,0)+1)</f>
        <v>0</v>
      </c>
      <c r="F95" s="171">
        <f>INDEX('用友-费用'!$A$1:$AK$344,MATCH(B95&amp;"调整额",'用友-费用'!$A$2:$A$344,0)+1,MATCH($F$87,'用友-费用'!$B$1:$AK$1,0)+1)</f>
        <v>0</v>
      </c>
      <c r="G95" s="172">
        <f>INDEX('用友-费用'!$A$1:$AK$344,MATCH(B95&amp;"调整额",'用友-费用'!$A$2:$A$344,0)+1,MATCH($G$87,'用友-费用'!$B$1:$AK$1,0)+1)</f>
        <v>0</v>
      </c>
      <c r="H95" s="151">
        <f t="shared" si="18"/>
        <v>0</v>
      </c>
      <c r="I95" s="171">
        <f>INDEX('用友-费用'!$A$1:$AK$344,MATCH(B95&amp;"调整额",'用友-费用'!$A$2:$A$344,0)+1,MATCH($I$87,'用友-费用'!$B$1:$AK$1,0)+1)</f>
        <v>0</v>
      </c>
      <c r="J95" s="171">
        <f>INDEX('用友-费用'!$A$1:$AK$344,MATCH(B95&amp;"调整额",'用友-费用'!$A$2:$A$344,0)+1,MATCH($J$87,'用友-费用'!$B$1:$AK$1,0)+1)</f>
        <v>0</v>
      </c>
      <c r="K95" s="171">
        <f>INDEX('用友-费用'!$A$1:$AK$344,MATCH(B95&amp;"调整额",'用友-费用'!$A$2:$A$344,0)+1,MATCH($K$87,'用友-费用'!$B$1:$AK$1,0)+1)</f>
        <v>0</v>
      </c>
      <c r="L95" s="151">
        <f t="shared" si="19"/>
        <v>0</v>
      </c>
      <c r="M95" s="171">
        <f>INDEX('用友-费用'!$A$1:$AK$344,MATCH(B95&amp;"调整额",'用友-费用'!$A$2:$A$344,0)+1,MATCH($M$87,'用友-费用'!$B$1:$AK$1,0)+1)</f>
        <v>0</v>
      </c>
      <c r="N95" s="171">
        <f>INDEX('用友-费用'!$A$1:$AK$344,MATCH(B95&amp;"调整额",'用友-费用'!$A$2:$A$344,0)+1,MATCH($N$87,'用友-费用'!$B$1:$AK$1,0)+1)</f>
        <v>0</v>
      </c>
      <c r="O95" s="151">
        <f t="shared" si="20"/>
        <v>0</v>
      </c>
      <c r="P95" s="171">
        <f>INDEX('用友-费用'!$A$1:$AK$344,MATCH(B95&amp;"调整额",'用友-费用'!$A$2:$A$344,0)+1,MATCH($P$87,'用友-费用'!$B$1:$AK$1,0)+1)</f>
        <v>0</v>
      </c>
      <c r="Q95" s="171">
        <f>INDEX('用友-费用'!$A$1:$AK$344,MATCH(B95&amp;"调整额",'用友-费用'!$A$2:$A$344,0)+1,MATCH($Q$87,'用友-费用'!$B$1:$AK$1,0)+1)</f>
        <v>0</v>
      </c>
      <c r="R95" s="171">
        <f>INDEX('用友-费用'!$A$1:$AK$344,MATCH(B95&amp;"调整额",'用友-费用'!$A$2:$A$344,0)+1,MATCH($R$87,'用友-费用'!$B$1:$AK$1,0)+1)</f>
        <v>0</v>
      </c>
      <c r="S95" s="151">
        <f t="shared" si="21"/>
        <v>0</v>
      </c>
      <c r="T95" s="171">
        <f>INDEX('用友-费用'!$A$1:$AK$344,MATCH(B95&amp;"调整额",'用友-费用'!$A$2:$A$344,0)+1,MATCH($T$87,'用友-费用'!$B$1:$AK$1,0)+1)</f>
        <v>0</v>
      </c>
      <c r="U95" s="171">
        <f>INDEX('用友-费用'!$A$1:$AK$344,MATCH(B95&amp;"调整额",'用友-费用'!$A$2:$A$344,0)+1,MATCH($U$87,'用友-费用'!$B$1:$AK$1,0)+1)</f>
        <v>0</v>
      </c>
      <c r="V95" s="171">
        <f>INDEX('用友-费用'!$A$1:$AK$344,MATCH(B95&amp;"调整额",'用友-费用'!$A$2:$A$344,0)+1,MATCH($V$87,'用友-费用'!$B$1:$AK$1,0)+1)</f>
        <v>0</v>
      </c>
      <c r="W95" s="171">
        <f>INDEX('用友-费用'!$A$1:$AK$344,MATCH(B95&amp;"调整额",'用友-费用'!$A$2:$A$344,0)+1,MATCH($W$87,'用友-费用'!$B$1:$AK$1,0)+1)</f>
        <v>0</v>
      </c>
      <c r="X95" s="171">
        <f>INDEX('用友-费用'!$A$1:$AK$344,MATCH(A95&amp;"调整额",'用友-费用'!$A$2:$A$344,0)+1,MATCH($X$87,'用友-费用'!$B$1:$AK$1,0)+1)</f>
        <v>0</v>
      </c>
      <c r="Y95" s="171">
        <f>INDEX('用友-费用'!$A$1:$AK$344,MATCH(B95&amp;"调整额",'用友-费用'!$A$2:$A$344,0)+1,MATCH($Y$87,'用友-费用'!$B$1:$AK$1,0)+1)</f>
        <v>0</v>
      </c>
    </row>
    <row r="96" spans="1:25">
      <c r="A96" s="149"/>
      <c r="B96" s="153" t="s">
        <v>181</v>
      </c>
      <c r="C96" s="151">
        <f t="shared" si="17"/>
        <v>0</v>
      </c>
      <c r="D96" s="171"/>
      <c r="E96" s="171">
        <f>INDEX('用友-费用'!$A$1:$AK$344,MATCH(B96&amp;"调整额",'用友-费用'!$A$2:$A$344,0)+1,MATCH($E$87,'用友-费用'!$B$1:$AK$1,0)+1)</f>
        <v>0</v>
      </c>
      <c r="F96" s="171">
        <f>INDEX('用友-费用'!$A$1:$AK$344,MATCH(B96&amp;"调整额",'用友-费用'!$A$2:$A$344,0)+1,MATCH($F$87,'用友-费用'!$B$1:$AK$1,0)+1)</f>
        <v>0</v>
      </c>
      <c r="G96" s="172">
        <f>INDEX('用友-费用'!$A$1:$AK$344,MATCH(B96&amp;"调整额",'用友-费用'!$A$2:$A$344,0)+1,MATCH($G$87,'用友-费用'!$B$1:$AK$1,0)+1)</f>
        <v>0</v>
      </c>
      <c r="H96" s="151">
        <f t="shared" si="18"/>
        <v>0</v>
      </c>
      <c r="I96" s="171">
        <f>INDEX('用友-费用'!$A$1:$AK$344,MATCH(B96&amp;"调整额",'用友-费用'!$A$2:$A$344,0)+1,MATCH($I$87,'用友-费用'!$B$1:$AK$1,0)+1)</f>
        <v>0</v>
      </c>
      <c r="J96" s="171">
        <f>INDEX('用友-费用'!$A$1:$AK$344,MATCH(B96&amp;"调整额",'用友-费用'!$A$2:$A$344,0)+1,MATCH($J$87,'用友-费用'!$B$1:$AK$1,0)+1)</f>
        <v>0</v>
      </c>
      <c r="K96" s="171">
        <f>INDEX('用友-费用'!$A$1:$AK$344,MATCH(B96&amp;"调整额",'用友-费用'!$A$2:$A$344,0)+1,MATCH($K$87,'用友-费用'!$B$1:$AK$1,0)+1)</f>
        <v>0</v>
      </c>
      <c r="L96" s="151">
        <f t="shared" si="19"/>
        <v>0</v>
      </c>
      <c r="M96" s="171">
        <f>INDEX('用友-费用'!$A$1:$AK$344,MATCH(B96&amp;"调整额",'用友-费用'!$A$2:$A$344,0)+1,MATCH($M$87,'用友-费用'!$B$1:$AK$1,0)+1)</f>
        <v>0</v>
      </c>
      <c r="N96" s="171">
        <f>INDEX('用友-费用'!$A$1:$AK$344,MATCH(B96&amp;"调整额",'用友-费用'!$A$2:$A$344,0)+1,MATCH($N$87,'用友-费用'!$B$1:$AK$1,0)+1)</f>
        <v>0</v>
      </c>
      <c r="O96" s="151">
        <f t="shared" si="20"/>
        <v>0</v>
      </c>
      <c r="P96" s="171">
        <f>INDEX('用友-费用'!$A$1:$AK$344,MATCH(B96&amp;"调整额",'用友-费用'!$A$2:$A$344,0)+1,MATCH($P$87,'用友-费用'!$B$1:$AK$1,0)+1)</f>
        <v>0</v>
      </c>
      <c r="Q96" s="171">
        <f>INDEX('用友-费用'!$A$1:$AK$344,MATCH(B96&amp;"调整额",'用友-费用'!$A$2:$A$344,0)+1,MATCH($Q$87,'用友-费用'!$B$1:$AK$1,0)+1)</f>
        <v>0</v>
      </c>
      <c r="R96" s="171">
        <f>INDEX('用友-费用'!$A$1:$AK$344,MATCH(B96&amp;"调整额",'用友-费用'!$A$2:$A$344,0)+1,MATCH($R$87,'用友-费用'!$B$1:$AK$1,0)+1)</f>
        <v>0</v>
      </c>
      <c r="S96" s="151">
        <f t="shared" si="21"/>
        <v>0</v>
      </c>
      <c r="T96" s="171">
        <f>INDEX('用友-费用'!$A$1:$AK$344,MATCH(B96&amp;"调整额",'用友-费用'!$A$2:$A$344,0)+1,MATCH($T$87,'用友-费用'!$B$1:$AK$1,0)+1)</f>
        <v>0</v>
      </c>
      <c r="U96" s="171">
        <f>INDEX('用友-费用'!$A$1:$AK$344,MATCH(B96&amp;"调整额",'用友-费用'!$A$2:$A$344,0)+1,MATCH($U$87,'用友-费用'!$B$1:$AK$1,0)+1)</f>
        <v>0</v>
      </c>
      <c r="V96" s="171">
        <f>INDEX('用友-费用'!$A$1:$AK$344,MATCH(B96&amp;"调整额",'用友-费用'!$A$2:$A$344,0)+1,MATCH($V$87,'用友-费用'!$B$1:$AK$1,0)+1)</f>
        <v>0</v>
      </c>
      <c r="W96" s="171">
        <f>INDEX('用友-费用'!$A$1:$AK$344,MATCH(B96&amp;"调整额",'用友-费用'!$A$2:$A$344,0)+1,MATCH($W$87,'用友-费用'!$B$1:$AK$1,0)+1)</f>
        <v>0</v>
      </c>
      <c r="X96" s="171">
        <f>INDEX('用友-费用'!$A$1:$AK$344,MATCH(A96&amp;"调整额",'用友-费用'!$A$2:$A$344,0)+1,MATCH($X$87,'用友-费用'!$B$1:$AK$1,0)+1)</f>
        <v>0</v>
      </c>
      <c r="Y96" s="171">
        <f>INDEX('用友-费用'!$A$1:$AK$344,MATCH(B96&amp;"调整额",'用友-费用'!$A$2:$A$344,0)+1,MATCH($Y$87,'用友-费用'!$B$1:$AK$1,0)+1)</f>
        <v>0</v>
      </c>
    </row>
    <row r="97" spans="1:25">
      <c r="A97" s="149"/>
      <c r="B97" s="155" t="s">
        <v>111</v>
      </c>
      <c r="C97" s="151">
        <f t="shared" si="17"/>
        <v>0</v>
      </c>
      <c r="D97" s="171"/>
      <c r="E97" s="171">
        <f>INDEX('用友-费用'!$A$1:$AK$344,MATCH(B97&amp;"调整额",'用友-费用'!$A$2:$A$344,0)+1,MATCH($E$87,'用友-费用'!$B$1:$AK$1,0)+1)</f>
        <v>0</v>
      </c>
      <c r="F97" s="171">
        <f>INDEX('用友-费用'!$A$1:$AK$344,MATCH(B97&amp;"调整额",'用友-费用'!$A$2:$A$344,0)+1,MATCH($F$87,'用友-费用'!$B$1:$AK$1,0)+1)</f>
        <v>0</v>
      </c>
      <c r="G97" s="172">
        <f>INDEX('用友-费用'!$A$1:$AK$344,MATCH(B97&amp;"调整额",'用友-费用'!$A$2:$A$344,0)+1,MATCH($G$87,'用友-费用'!$B$1:$AK$1,0)+1)</f>
        <v>0</v>
      </c>
      <c r="H97" s="151">
        <f t="shared" si="18"/>
        <v>0</v>
      </c>
      <c r="I97" s="171">
        <f>INDEX('用友-费用'!$A$1:$AK$344,MATCH(B97&amp;"调整额",'用友-费用'!$A$2:$A$344,0)+1,MATCH($I$87,'用友-费用'!$B$1:$AK$1,0)+1)</f>
        <v>0</v>
      </c>
      <c r="J97" s="171">
        <f>INDEX('用友-费用'!$A$1:$AK$344,MATCH(B97&amp;"调整额",'用友-费用'!$A$2:$A$344,0)+1,MATCH($J$87,'用友-费用'!$B$1:$AK$1,0)+1)</f>
        <v>0</v>
      </c>
      <c r="K97" s="171">
        <f>INDEX('用友-费用'!$A$1:$AK$344,MATCH(B97&amp;"调整额",'用友-费用'!$A$2:$A$344,0)+1,MATCH($K$87,'用友-费用'!$B$1:$AK$1,0)+1)</f>
        <v>0</v>
      </c>
      <c r="L97" s="151">
        <f t="shared" si="19"/>
        <v>0</v>
      </c>
      <c r="M97" s="171">
        <f>INDEX('用友-费用'!$A$1:$AK$344,MATCH(B97&amp;"调整额",'用友-费用'!$A$2:$A$344,0)+1,MATCH($M$87,'用友-费用'!$B$1:$AK$1,0)+1)</f>
        <v>0</v>
      </c>
      <c r="N97" s="171">
        <f>INDEX('用友-费用'!$A$1:$AK$344,MATCH(B97&amp;"调整额",'用友-费用'!$A$2:$A$344,0)+1,MATCH($N$87,'用友-费用'!$B$1:$AK$1,0)+1)</f>
        <v>0</v>
      </c>
      <c r="O97" s="151">
        <f t="shared" si="20"/>
        <v>0</v>
      </c>
      <c r="P97" s="171">
        <f>INDEX('用友-费用'!$A$1:$AK$344,MATCH(B97&amp;"调整额",'用友-费用'!$A$2:$A$344,0)+1,MATCH($P$87,'用友-费用'!$B$1:$AK$1,0)+1)</f>
        <v>0</v>
      </c>
      <c r="Q97" s="171">
        <f>INDEX('用友-费用'!$A$1:$AK$344,MATCH(B97&amp;"调整额",'用友-费用'!$A$2:$A$344,0)+1,MATCH($Q$87,'用友-费用'!$B$1:$AK$1,0)+1)</f>
        <v>0</v>
      </c>
      <c r="R97" s="171">
        <f>INDEX('用友-费用'!$A$1:$AK$344,MATCH(B97&amp;"调整额",'用友-费用'!$A$2:$A$344,0)+1,MATCH($R$87,'用友-费用'!$B$1:$AK$1,0)+1)</f>
        <v>0</v>
      </c>
      <c r="S97" s="151">
        <f t="shared" si="21"/>
        <v>0</v>
      </c>
      <c r="T97" s="171">
        <f>INDEX('用友-费用'!$A$1:$AK$344,MATCH(B97&amp;"调整额",'用友-费用'!$A$2:$A$344,0)+1,MATCH($T$87,'用友-费用'!$B$1:$AK$1,0)+1)</f>
        <v>0</v>
      </c>
      <c r="U97" s="171">
        <f>INDEX('用友-费用'!$A$1:$AK$344,MATCH(B97&amp;"调整额",'用友-费用'!$A$2:$A$344,0)+1,MATCH($U$87,'用友-费用'!$B$1:$AK$1,0)+1)</f>
        <v>0</v>
      </c>
      <c r="V97" s="171">
        <f>INDEX('用友-费用'!$A$1:$AK$344,MATCH(B97&amp;"调整额",'用友-费用'!$A$2:$A$344,0)+1,MATCH($V$87,'用友-费用'!$B$1:$AK$1,0)+1)</f>
        <v>0</v>
      </c>
      <c r="W97" s="171">
        <f>INDEX('用友-费用'!$A$1:$AK$344,MATCH(B97&amp;"调整额",'用友-费用'!$A$2:$A$344,0)+1,MATCH($W$87,'用友-费用'!$B$1:$AK$1,0)+1)</f>
        <v>0</v>
      </c>
      <c r="X97" s="171">
        <f>INDEX('用友-费用'!$A$1:$AK$344,MATCH(A97&amp;"调整额",'用友-费用'!$A$2:$A$344,0)+1,MATCH($X$87,'用友-费用'!$B$1:$AK$1,0)+1)</f>
        <v>0</v>
      </c>
      <c r="Y97" s="171">
        <f>INDEX('用友-费用'!$A$1:$AK$344,MATCH(B97&amp;"调整额",'用友-费用'!$A$2:$A$344,0)+1,MATCH($Y$87,'用友-费用'!$B$1:$AK$1,0)+1)</f>
        <v>0</v>
      </c>
    </row>
    <row r="98" spans="1:25">
      <c r="A98" s="149"/>
      <c r="B98" s="155" t="s">
        <v>112</v>
      </c>
      <c r="C98" s="151">
        <f t="shared" si="17"/>
        <v>0</v>
      </c>
      <c r="D98" s="171"/>
      <c r="E98" s="171">
        <f>INDEX('用友-费用'!$A$1:$AK$344,MATCH(B98&amp;"调整额",'用友-费用'!$A$2:$A$344,0)+1,MATCH($E$87,'用友-费用'!$B$1:$AK$1,0)+1)</f>
        <v>0</v>
      </c>
      <c r="F98" s="171">
        <f>INDEX('用友-费用'!$A$1:$AK$344,MATCH(B98&amp;"调整额",'用友-费用'!$A$2:$A$344,0)+1,MATCH($F$87,'用友-费用'!$B$1:$AK$1,0)+1)</f>
        <v>0</v>
      </c>
      <c r="G98" s="172">
        <f>INDEX('用友-费用'!$A$1:$AK$344,MATCH(B98&amp;"调整额",'用友-费用'!$A$2:$A$344,0)+1,MATCH($G$87,'用友-费用'!$B$1:$AK$1,0)+1)</f>
        <v>0</v>
      </c>
      <c r="H98" s="151">
        <f t="shared" si="18"/>
        <v>0</v>
      </c>
      <c r="I98" s="171">
        <f>INDEX('用友-费用'!$A$1:$AK$344,MATCH(B98&amp;"调整额",'用友-费用'!$A$2:$A$344,0)+1,MATCH($I$87,'用友-费用'!$B$1:$AK$1,0)+1)</f>
        <v>0</v>
      </c>
      <c r="J98" s="171">
        <f>INDEX('用友-费用'!$A$1:$AK$344,MATCH(B98&amp;"调整额",'用友-费用'!$A$2:$A$344,0)+1,MATCH($J$87,'用友-费用'!$B$1:$AK$1,0)+1)</f>
        <v>0</v>
      </c>
      <c r="K98" s="171">
        <f>INDEX('用友-费用'!$A$1:$AK$344,MATCH(B98&amp;"调整额",'用友-费用'!$A$2:$A$344,0)+1,MATCH($K$87,'用友-费用'!$B$1:$AK$1,0)+1)</f>
        <v>0</v>
      </c>
      <c r="L98" s="151">
        <f t="shared" si="19"/>
        <v>0</v>
      </c>
      <c r="M98" s="171">
        <f>INDEX('用友-费用'!$A$1:$AK$344,MATCH(B98&amp;"调整额",'用友-费用'!$A$2:$A$344,0)+1,MATCH($M$87,'用友-费用'!$B$1:$AK$1,0)+1)</f>
        <v>0</v>
      </c>
      <c r="N98" s="171">
        <f>INDEX('用友-费用'!$A$1:$AK$344,MATCH(B98&amp;"调整额",'用友-费用'!$A$2:$A$344,0)+1,MATCH($N$87,'用友-费用'!$B$1:$AK$1,0)+1)</f>
        <v>0</v>
      </c>
      <c r="O98" s="151">
        <f t="shared" si="20"/>
        <v>0</v>
      </c>
      <c r="P98" s="171">
        <f>INDEX('用友-费用'!$A$1:$AK$344,MATCH(B98&amp;"调整额",'用友-费用'!$A$2:$A$344,0)+1,MATCH($P$87,'用友-费用'!$B$1:$AK$1,0)+1)</f>
        <v>0</v>
      </c>
      <c r="Q98" s="171">
        <f>INDEX('用友-费用'!$A$1:$AK$344,MATCH(B98&amp;"调整额",'用友-费用'!$A$2:$A$344,0)+1,MATCH($Q$87,'用友-费用'!$B$1:$AK$1,0)+1)</f>
        <v>0</v>
      </c>
      <c r="R98" s="171">
        <f>INDEX('用友-费用'!$A$1:$AK$344,MATCH(B98&amp;"调整额",'用友-费用'!$A$2:$A$344,0)+1,MATCH($R$87,'用友-费用'!$B$1:$AK$1,0)+1)</f>
        <v>0</v>
      </c>
      <c r="S98" s="151">
        <f t="shared" si="21"/>
        <v>0</v>
      </c>
      <c r="T98" s="171">
        <f>INDEX('用友-费用'!$A$1:$AK$344,MATCH(B98&amp;"调整额",'用友-费用'!$A$2:$A$344,0)+1,MATCH($T$87,'用友-费用'!$B$1:$AK$1,0)+1)</f>
        <v>0</v>
      </c>
      <c r="U98" s="171">
        <f>INDEX('用友-费用'!$A$1:$AK$344,MATCH(B98&amp;"调整额",'用友-费用'!$A$2:$A$344,0)+1,MATCH($U$87,'用友-费用'!$B$1:$AK$1,0)+1)</f>
        <v>0</v>
      </c>
      <c r="V98" s="171">
        <f>INDEX('用友-费用'!$A$1:$AK$344,MATCH(B98&amp;"调整额",'用友-费用'!$A$2:$A$344,0)+1,MATCH($V$87,'用友-费用'!$B$1:$AK$1,0)+1)</f>
        <v>0</v>
      </c>
      <c r="W98" s="171">
        <f>INDEX('用友-费用'!$A$1:$AK$344,MATCH(B98&amp;"调整额",'用友-费用'!$A$2:$A$344,0)+1,MATCH($W$87,'用友-费用'!$B$1:$AK$1,0)+1)</f>
        <v>0</v>
      </c>
      <c r="X98" s="171">
        <f>INDEX('用友-费用'!$A$1:$AK$344,MATCH(A98&amp;"调整额",'用友-费用'!$A$2:$A$344,0)+1,MATCH($X$87,'用友-费用'!$B$1:$AK$1,0)+1)</f>
        <v>0</v>
      </c>
      <c r="Y98" s="171">
        <f>INDEX('用友-费用'!$A$1:$AK$344,MATCH(B98&amp;"调整额",'用友-费用'!$A$2:$A$344,0)+1,MATCH($Y$87,'用友-费用'!$B$1:$AK$1,0)+1)</f>
        <v>0</v>
      </c>
    </row>
    <row r="99" spans="1:25">
      <c r="A99" s="149"/>
      <c r="B99" s="155" t="s">
        <v>113</v>
      </c>
      <c r="C99" s="151">
        <f t="shared" si="17"/>
        <v>0</v>
      </c>
      <c r="D99" s="171"/>
      <c r="E99" s="171">
        <f>INDEX('用友-费用'!$A$1:$AK$344,MATCH(B99&amp;"调整额",'用友-费用'!$A$2:$A$344,0)+1,MATCH($E$87,'用友-费用'!$B$1:$AK$1,0)+1)</f>
        <v>0</v>
      </c>
      <c r="F99" s="171">
        <f>INDEX('用友-费用'!$A$1:$AK$344,MATCH(B99&amp;"调整额",'用友-费用'!$A$2:$A$344,0)+1,MATCH($F$87,'用友-费用'!$B$1:$AK$1,0)+1)</f>
        <v>0</v>
      </c>
      <c r="G99" s="172">
        <f>INDEX('用友-费用'!$A$1:$AK$344,MATCH(B99&amp;"调整额",'用友-费用'!$A$2:$A$344,0)+1,MATCH($G$87,'用友-费用'!$B$1:$AK$1,0)+1)</f>
        <v>0</v>
      </c>
      <c r="H99" s="151">
        <f t="shared" si="18"/>
        <v>0</v>
      </c>
      <c r="I99" s="171">
        <f>INDEX('用友-费用'!$A$1:$AK$344,MATCH(B99&amp;"调整额",'用友-费用'!$A$2:$A$344,0)+1,MATCH($I$87,'用友-费用'!$B$1:$AK$1,0)+1)</f>
        <v>0</v>
      </c>
      <c r="J99" s="171">
        <f>INDEX('用友-费用'!$A$1:$AK$344,MATCH(B99&amp;"调整额",'用友-费用'!$A$2:$A$344,0)+1,MATCH($J$87,'用友-费用'!$B$1:$AK$1,0)+1)</f>
        <v>0</v>
      </c>
      <c r="K99" s="171">
        <f>INDEX('用友-费用'!$A$1:$AK$344,MATCH(B99&amp;"调整额",'用友-费用'!$A$2:$A$344,0)+1,MATCH($K$87,'用友-费用'!$B$1:$AK$1,0)+1)</f>
        <v>0</v>
      </c>
      <c r="L99" s="151">
        <f t="shared" si="19"/>
        <v>0</v>
      </c>
      <c r="M99" s="171">
        <f>INDEX('用友-费用'!$A$1:$AK$344,MATCH(B99&amp;"调整额",'用友-费用'!$A$2:$A$344,0)+1,MATCH($M$87,'用友-费用'!$B$1:$AK$1,0)+1)</f>
        <v>0</v>
      </c>
      <c r="N99" s="171">
        <f>INDEX('用友-费用'!$A$1:$AK$344,MATCH(B99&amp;"调整额",'用友-费用'!$A$2:$A$344,0)+1,MATCH($N$87,'用友-费用'!$B$1:$AK$1,0)+1)</f>
        <v>0</v>
      </c>
      <c r="O99" s="151">
        <f t="shared" si="20"/>
        <v>0</v>
      </c>
      <c r="P99" s="171">
        <f>INDEX('用友-费用'!$A$1:$AK$344,MATCH(B99&amp;"调整额",'用友-费用'!$A$2:$A$344,0)+1,MATCH($P$87,'用友-费用'!$B$1:$AK$1,0)+1)</f>
        <v>0</v>
      </c>
      <c r="Q99" s="171">
        <f>INDEX('用友-费用'!$A$1:$AK$344,MATCH(B99&amp;"调整额",'用友-费用'!$A$2:$A$344,0)+1,MATCH($Q$87,'用友-费用'!$B$1:$AK$1,0)+1)</f>
        <v>0</v>
      </c>
      <c r="R99" s="171">
        <f>INDEX('用友-费用'!$A$1:$AK$344,MATCH(B99&amp;"调整额",'用友-费用'!$A$2:$A$344,0)+1,MATCH($R$87,'用友-费用'!$B$1:$AK$1,0)+1)</f>
        <v>0</v>
      </c>
      <c r="S99" s="151">
        <f t="shared" si="21"/>
        <v>0</v>
      </c>
      <c r="T99" s="171">
        <f>INDEX('用友-费用'!$A$1:$AK$344,MATCH(B99&amp;"调整额",'用友-费用'!$A$2:$A$344,0)+1,MATCH($T$87,'用友-费用'!$B$1:$AK$1,0)+1)</f>
        <v>0</v>
      </c>
      <c r="U99" s="171">
        <f>INDEX('用友-费用'!$A$1:$AK$344,MATCH(B99&amp;"调整额",'用友-费用'!$A$2:$A$344,0)+1,MATCH($U$87,'用友-费用'!$B$1:$AK$1,0)+1)</f>
        <v>0</v>
      </c>
      <c r="V99" s="171">
        <f>INDEX('用友-费用'!$A$1:$AK$344,MATCH(B99&amp;"调整额",'用友-费用'!$A$2:$A$344,0)+1,MATCH($V$87,'用友-费用'!$B$1:$AK$1,0)+1)</f>
        <v>0</v>
      </c>
      <c r="W99" s="171">
        <f>INDEX('用友-费用'!$A$1:$AK$344,MATCH(B99&amp;"调整额",'用友-费用'!$A$2:$A$344,0)+1,MATCH($W$87,'用友-费用'!$B$1:$AK$1,0)+1)</f>
        <v>0</v>
      </c>
      <c r="X99" s="171">
        <f>INDEX('用友-费用'!$A$1:$AK$344,MATCH(A99&amp;"调整额",'用友-费用'!$A$2:$A$344,0)+1,MATCH($X$87,'用友-费用'!$B$1:$AK$1,0)+1)</f>
        <v>0</v>
      </c>
      <c r="Y99" s="171">
        <f>INDEX('用友-费用'!$A$1:$AK$344,MATCH(B99&amp;"调整额",'用友-费用'!$A$2:$A$344,0)+1,MATCH($Y$87,'用友-费用'!$B$1:$AK$1,0)+1)</f>
        <v>0</v>
      </c>
    </row>
    <row r="100" spans="1:25">
      <c r="A100" s="149"/>
      <c r="B100" s="155" t="s">
        <v>114</v>
      </c>
      <c r="C100" s="151">
        <f t="shared" si="17"/>
        <v>0</v>
      </c>
      <c r="D100" s="171"/>
      <c r="E100" s="171">
        <f>INDEX('用友-费用'!$A$1:$AK$344,MATCH(B100&amp;"调整额",'用友-费用'!$A$2:$A$344,0)+1,MATCH($E$87,'用友-费用'!$B$1:$AK$1,0)+1)</f>
        <v>0</v>
      </c>
      <c r="F100" s="171">
        <f>INDEX('用友-费用'!$A$1:$AK$344,MATCH(B100&amp;"调整额",'用友-费用'!$A$2:$A$344,0)+1,MATCH($F$87,'用友-费用'!$B$1:$AK$1,0)+1)</f>
        <v>0</v>
      </c>
      <c r="G100" s="172">
        <f>INDEX('用友-费用'!$A$1:$AK$344,MATCH(B100&amp;"调整额",'用友-费用'!$A$2:$A$344,0)+1,MATCH($G$87,'用友-费用'!$B$1:$AK$1,0)+1)</f>
        <v>0</v>
      </c>
      <c r="H100" s="151">
        <f t="shared" si="18"/>
        <v>0</v>
      </c>
      <c r="I100" s="171">
        <f>INDEX('用友-费用'!$A$1:$AK$344,MATCH(B100&amp;"调整额",'用友-费用'!$A$2:$A$344,0)+1,MATCH($I$87,'用友-费用'!$B$1:$AK$1,0)+1)</f>
        <v>0</v>
      </c>
      <c r="J100" s="171">
        <f>INDEX('用友-费用'!$A$1:$AK$344,MATCH(B100&amp;"调整额",'用友-费用'!$A$2:$A$344,0)+1,MATCH($J$87,'用友-费用'!$B$1:$AK$1,0)+1)</f>
        <v>0</v>
      </c>
      <c r="K100" s="171">
        <f>INDEX('用友-费用'!$A$1:$AK$344,MATCH(B100&amp;"调整额",'用友-费用'!$A$2:$A$344,0)+1,MATCH($K$87,'用友-费用'!$B$1:$AK$1,0)+1)</f>
        <v>0</v>
      </c>
      <c r="L100" s="151">
        <f t="shared" si="19"/>
        <v>0</v>
      </c>
      <c r="M100" s="171">
        <f>INDEX('用友-费用'!$A$1:$AK$344,MATCH(B100&amp;"调整额",'用友-费用'!$A$2:$A$344,0)+1,MATCH($M$87,'用友-费用'!$B$1:$AK$1,0)+1)</f>
        <v>0</v>
      </c>
      <c r="N100" s="171">
        <f>INDEX('用友-费用'!$A$1:$AK$344,MATCH(B100&amp;"调整额",'用友-费用'!$A$2:$A$344,0)+1,MATCH($N$87,'用友-费用'!$B$1:$AK$1,0)+1)</f>
        <v>0</v>
      </c>
      <c r="O100" s="151">
        <f t="shared" si="20"/>
        <v>0</v>
      </c>
      <c r="P100" s="171">
        <f>INDEX('用友-费用'!$A$1:$AK$344,MATCH(B100&amp;"调整额",'用友-费用'!$A$2:$A$344,0)+1,MATCH($P$87,'用友-费用'!$B$1:$AK$1,0)+1)</f>
        <v>0</v>
      </c>
      <c r="Q100" s="171">
        <f>INDEX('用友-费用'!$A$1:$AK$344,MATCH(B100&amp;"调整额",'用友-费用'!$A$2:$A$344,0)+1,MATCH($Q$87,'用友-费用'!$B$1:$AK$1,0)+1)</f>
        <v>0</v>
      </c>
      <c r="R100" s="171">
        <f>INDEX('用友-费用'!$A$1:$AK$344,MATCH(B100&amp;"调整额",'用友-费用'!$A$2:$A$344,0)+1,MATCH($R$87,'用友-费用'!$B$1:$AK$1,0)+1)</f>
        <v>0</v>
      </c>
      <c r="S100" s="151">
        <f t="shared" si="21"/>
        <v>0</v>
      </c>
      <c r="T100" s="171">
        <f>INDEX('用友-费用'!$A$1:$AK$344,MATCH(B100&amp;"调整额",'用友-费用'!$A$2:$A$344,0)+1,MATCH($T$87,'用友-费用'!$B$1:$AK$1,0)+1)</f>
        <v>0</v>
      </c>
      <c r="U100" s="171">
        <f>INDEX('用友-费用'!$A$1:$AK$344,MATCH(B100&amp;"调整额",'用友-费用'!$A$2:$A$344,0)+1,MATCH($U$87,'用友-费用'!$B$1:$AK$1,0)+1)</f>
        <v>0</v>
      </c>
      <c r="V100" s="171">
        <f>INDEX('用友-费用'!$A$1:$AK$344,MATCH(B100&amp;"调整额",'用友-费用'!$A$2:$A$344,0)+1,MATCH($V$87,'用友-费用'!$B$1:$AK$1,0)+1)</f>
        <v>0</v>
      </c>
      <c r="W100" s="171">
        <f>INDEX('用友-费用'!$A$1:$AK$344,MATCH(B100&amp;"调整额",'用友-费用'!$A$2:$A$344,0)+1,MATCH($W$87,'用友-费用'!$B$1:$AK$1,0)+1)</f>
        <v>0</v>
      </c>
      <c r="X100" s="171">
        <f>INDEX('用友-费用'!$A$1:$AK$344,MATCH(A100&amp;"调整额",'用友-费用'!$A$2:$A$344,0)+1,MATCH($X$87,'用友-费用'!$B$1:$AK$1,0)+1)</f>
        <v>0</v>
      </c>
      <c r="Y100" s="171">
        <f>INDEX('用友-费用'!$A$1:$AK$344,MATCH(B100&amp;"调整额",'用友-费用'!$A$2:$A$344,0)+1,MATCH($Y$87,'用友-费用'!$B$1:$AK$1,0)+1)</f>
        <v>0</v>
      </c>
    </row>
    <row r="101" spans="1:25">
      <c r="A101" s="149"/>
      <c r="B101" s="155" t="s">
        <v>115</v>
      </c>
      <c r="C101" s="151">
        <f t="shared" si="17"/>
        <v>0</v>
      </c>
      <c r="D101" s="171"/>
      <c r="E101" s="171">
        <f>INDEX('用友-费用'!$A$1:$AK$344,MATCH(B101&amp;"调整额",'用友-费用'!$A$2:$A$344,0)+1,MATCH($E$87,'用友-费用'!$B$1:$AK$1,0)+1)</f>
        <v>0</v>
      </c>
      <c r="F101" s="171">
        <f>INDEX('用友-费用'!$A$1:$AK$344,MATCH(B101&amp;"调整额",'用友-费用'!$A$2:$A$344,0)+1,MATCH($F$87,'用友-费用'!$B$1:$AK$1,0)+1)</f>
        <v>0</v>
      </c>
      <c r="G101" s="172">
        <f>INDEX('用友-费用'!$A$1:$AK$344,MATCH(B101&amp;"调整额",'用友-费用'!$A$2:$A$344,0)+1,MATCH($G$87,'用友-费用'!$B$1:$AK$1,0)+1)</f>
        <v>0</v>
      </c>
      <c r="H101" s="151">
        <f t="shared" si="18"/>
        <v>0</v>
      </c>
      <c r="I101" s="171">
        <f>INDEX('用友-费用'!$A$1:$AK$344,MATCH(B101&amp;"调整额",'用友-费用'!$A$2:$A$344,0)+1,MATCH($I$87,'用友-费用'!$B$1:$AK$1,0)+1)</f>
        <v>0</v>
      </c>
      <c r="J101" s="171">
        <f>INDEX('用友-费用'!$A$1:$AK$344,MATCH(B101&amp;"调整额",'用友-费用'!$A$2:$A$344,0)+1,MATCH($J$87,'用友-费用'!$B$1:$AK$1,0)+1)</f>
        <v>0</v>
      </c>
      <c r="K101" s="171">
        <f>INDEX('用友-费用'!$A$1:$AK$344,MATCH(B101&amp;"调整额",'用友-费用'!$A$2:$A$344,0)+1,MATCH($K$87,'用友-费用'!$B$1:$AK$1,0)+1)</f>
        <v>0</v>
      </c>
      <c r="L101" s="151">
        <f t="shared" si="19"/>
        <v>0</v>
      </c>
      <c r="M101" s="171">
        <f>INDEX('用友-费用'!$A$1:$AK$344,MATCH(B101&amp;"调整额",'用友-费用'!$A$2:$A$344,0)+1,MATCH($M$87,'用友-费用'!$B$1:$AK$1,0)+1)</f>
        <v>0</v>
      </c>
      <c r="N101" s="171">
        <f>INDEX('用友-费用'!$A$1:$AK$344,MATCH(B101&amp;"调整额",'用友-费用'!$A$2:$A$344,0)+1,MATCH($N$87,'用友-费用'!$B$1:$AK$1,0)+1)</f>
        <v>0</v>
      </c>
      <c r="O101" s="151">
        <f t="shared" si="20"/>
        <v>0</v>
      </c>
      <c r="P101" s="171">
        <f>INDEX('用友-费用'!$A$1:$AK$344,MATCH(B101&amp;"调整额",'用友-费用'!$A$2:$A$344,0)+1,MATCH($P$87,'用友-费用'!$B$1:$AK$1,0)+1)</f>
        <v>0</v>
      </c>
      <c r="Q101" s="171">
        <f>INDEX('用友-费用'!$A$1:$AK$344,MATCH(B101&amp;"调整额",'用友-费用'!$A$2:$A$344,0)+1,MATCH($Q$87,'用友-费用'!$B$1:$AK$1,0)+1)</f>
        <v>0</v>
      </c>
      <c r="R101" s="171">
        <f>INDEX('用友-费用'!$A$1:$AK$344,MATCH(B101&amp;"调整额",'用友-费用'!$A$2:$A$344,0)+1,MATCH($R$87,'用友-费用'!$B$1:$AK$1,0)+1)</f>
        <v>0</v>
      </c>
      <c r="S101" s="151">
        <f t="shared" si="21"/>
        <v>0</v>
      </c>
      <c r="T101" s="171">
        <f>INDEX('用友-费用'!$A$1:$AK$344,MATCH(B101&amp;"调整额",'用友-费用'!$A$2:$A$344,0)+1,MATCH($T$87,'用友-费用'!$B$1:$AK$1,0)+1)</f>
        <v>0</v>
      </c>
      <c r="U101" s="171">
        <f>INDEX('用友-费用'!$A$1:$AK$344,MATCH(B101&amp;"调整额",'用友-费用'!$A$2:$A$344,0)+1,MATCH($U$87,'用友-费用'!$B$1:$AK$1,0)+1)</f>
        <v>0</v>
      </c>
      <c r="V101" s="171">
        <f>INDEX('用友-费用'!$A$1:$AK$344,MATCH(B101&amp;"调整额",'用友-费用'!$A$2:$A$344,0)+1,MATCH($V$87,'用友-费用'!$B$1:$AK$1,0)+1)</f>
        <v>0</v>
      </c>
      <c r="W101" s="171">
        <f>INDEX('用友-费用'!$A$1:$AK$344,MATCH(B101&amp;"调整额",'用友-费用'!$A$2:$A$344,0)+1,MATCH($W$87,'用友-费用'!$B$1:$AK$1,0)+1)</f>
        <v>0</v>
      </c>
      <c r="X101" s="171">
        <f>INDEX('用友-费用'!$A$1:$AK$344,MATCH(A101&amp;"调整额",'用友-费用'!$A$2:$A$344,0)+1,MATCH($X$87,'用友-费用'!$B$1:$AK$1,0)+1)</f>
        <v>0</v>
      </c>
      <c r="Y101" s="171">
        <f>INDEX('用友-费用'!$A$1:$AK$344,MATCH(B101&amp;"调整额",'用友-费用'!$A$2:$A$344,0)+1,MATCH($Y$87,'用友-费用'!$B$1:$AK$1,0)+1)</f>
        <v>0</v>
      </c>
    </row>
    <row r="102" spans="1:25">
      <c r="A102" s="149"/>
      <c r="B102" s="155" t="s">
        <v>116</v>
      </c>
      <c r="C102" s="151">
        <f t="shared" si="17"/>
        <v>0</v>
      </c>
      <c r="D102" s="171"/>
      <c r="E102" s="171">
        <f>INDEX('用友-费用'!$A$1:$AK$344,MATCH(B102&amp;"调整额",'用友-费用'!$A$2:$A$344,0)+1,MATCH($E$87,'用友-费用'!$B$1:$AK$1,0)+1)</f>
        <v>0</v>
      </c>
      <c r="F102" s="171">
        <f>INDEX('用友-费用'!$A$1:$AK$344,MATCH(B102&amp;"调整额",'用友-费用'!$A$2:$A$344,0)+1,MATCH($F$87,'用友-费用'!$B$1:$AK$1,0)+1)</f>
        <v>0</v>
      </c>
      <c r="G102" s="172">
        <f>INDEX('用友-费用'!$A$1:$AK$344,MATCH(B102&amp;"调整额",'用友-费用'!$A$2:$A$344,0)+1,MATCH($G$87,'用友-费用'!$B$1:$AK$1,0)+1)</f>
        <v>0</v>
      </c>
      <c r="H102" s="151">
        <f t="shared" si="18"/>
        <v>0</v>
      </c>
      <c r="I102" s="171">
        <f>INDEX('用友-费用'!$A$1:$AK$344,MATCH(B102&amp;"调整额",'用友-费用'!$A$2:$A$344,0)+1,MATCH($I$87,'用友-费用'!$B$1:$AK$1,0)+1)</f>
        <v>0</v>
      </c>
      <c r="J102" s="171">
        <f>INDEX('用友-费用'!$A$1:$AK$344,MATCH(B102&amp;"调整额",'用友-费用'!$A$2:$A$344,0)+1,MATCH($J$87,'用友-费用'!$B$1:$AK$1,0)+1)</f>
        <v>0</v>
      </c>
      <c r="K102" s="171">
        <f>INDEX('用友-费用'!$A$1:$AK$344,MATCH(B102&amp;"调整额",'用友-费用'!$A$2:$A$344,0)+1,MATCH($K$87,'用友-费用'!$B$1:$AK$1,0)+1)</f>
        <v>0</v>
      </c>
      <c r="L102" s="151">
        <f t="shared" si="19"/>
        <v>0</v>
      </c>
      <c r="M102" s="171">
        <f>INDEX('用友-费用'!$A$1:$AK$344,MATCH(B102&amp;"调整额",'用友-费用'!$A$2:$A$344,0)+1,MATCH($M$87,'用友-费用'!$B$1:$AK$1,0)+1)</f>
        <v>0</v>
      </c>
      <c r="N102" s="171">
        <f>INDEX('用友-费用'!$A$1:$AK$344,MATCH(B102&amp;"调整额",'用友-费用'!$A$2:$A$344,0)+1,MATCH($N$87,'用友-费用'!$B$1:$AK$1,0)+1)</f>
        <v>0</v>
      </c>
      <c r="O102" s="151">
        <f t="shared" si="20"/>
        <v>0</v>
      </c>
      <c r="P102" s="171">
        <f>INDEX('用友-费用'!$A$1:$AK$344,MATCH(B102&amp;"调整额",'用友-费用'!$A$2:$A$344,0)+1,MATCH($P$87,'用友-费用'!$B$1:$AK$1,0)+1)</f>
        <v>0</v>
      </c>
      <c r="Q102" s="171">
        <f>INDEX('用友-费用'!$A$1:$AK$344,MATCH(B102&amp;"调整额",'用友-费用'!$A$2:$A$344,0)+1,MATCH($Q$87,'用友-费用'!$B$1:$AK$1,0)+1)</f>
        <v>0</v>
      </c>
      <c r="R102" s="171">
        <f>INDEX('用友-费用'!$A$1:$AK$344,MATCH(B102&amp;"调整额",'用友-费用'!$A$2:$A$344,0)+1,MATCH($R$87,'用友-费用'!$B$1:$AK$1,0)+1)</f>
        <v>0</v>
      </c>
      <c r="S102" s="151">
        <f t="shared" si="21"/>
        <v>0</v>
      </c>
      <c r="T102" s="171">
        <f>INDEX('用友-费用'!$A$1:$AK$344,MATCH(B102&amp;"调整额",'用友-费用'!$A$2:$A$344,0)+1,MATCH($T$87,'用友-费用'!$B$1:$AK$1,0)+1)</f>
        <v>0</v>
      </c>
      <c r="U102" s="171">
        <f>INDEX('用友-费用'!$A$1:$AK$344,MATCH(B102&amp;"调整额",'用友-费用'!$A$2:$A$344,0)+1,MATCH($U$87,'用友-费用'!$B$1:$AK$1,0)+1)</f>
        <v>0</v>
      </c>
      <c r="V102" s="171">
        <f>INDEX('用友-费用'!$A$1:$AK$344,MATCH(B102&amp;"调整额",'用友-费用'!$A$2:$A$344,0)+1,MATCH($V$87,'用友-费用'!$B$1:$AK$1,0)+1)</f>
        <v>0</v>
      </c>
      <c r="W102" s="171">
        <f>INDEX('用友-费用'!$A$1:$AK$344,MATCH(B102&amp;"调整额",'用友-费用'!$A$2:$A$344,0)+1,MATCH($W$87,'用友-费用'!$B$1:$AK$1,0)+1)</f>
        <v>0</v>
      </c>
      <c r="X102" s="171">
        <f>INDEX('用友-费用'!$A$1:$AK$344,MATCH(A102&amp;"调整额",'用友-费用'!$A$2:$A$344,0)+1,MATCH($X$87,'用友-费用'!$B$1:$AK$1,0)+1)</f>
        <v>0</v>
      </c>
      <c r="Y102" s="171">
        <f>INDEX('用友-费用'!$A$1:$AK$344,MATCH(B102&amp;"调整额",'用友-费用'!$A$2:$A$344,0)+1,MATCH($Y$87,'用友-费用'!$B$1:$AK$1,0)+1)</f>
        <v>0</v>
      </c>
    </row>
    <row r="103" spans="1:25">
      <c r="A103" s="149"/>
      <c r="B103" s="155" t="s">
        <v>117</v>
      </c>
      <c r="C103" s="151">
        <f t="shared" si="17"/>
        <v>0</v>
      </c>
      <c r="D103" s="171"/>
      <c r="E103" s="171">
        <f>INDEX('用友-费用'!$A$1:$AK$344,MATCH(B103&amp;"调整额",'用友-费用'!$A$2:$A$344,0)+1,MATCH($E$87,'用友-费用'!$B$1:$AK$1,0)+1)</f>
        <v>0</v>
      </c>
      <c r="F103" s="171">
        <f>INDEX('用友-费用'!$A$1:$AK$344,MATCH(B103&amp;"调整额",'用友-费用'!$A$2:$A$344,0)+1,MATCH($F$87,'用友-费用'!$B$1:$AK$1,0)+1)</f>
        <v>0</v>
      </c>
      <c r="G103" s="172">
        <f>INDEX('用友-费用'!$A$1:$AK$344,MATCH(B103&amp;"调整额",'用友-费用'!$A$2:$A$344,0)+1,MATCH($G$87,'用友-费用'!$B$1:$AK$1,0)+1)</f>
        <v>0</v>
      </c>
      <c r="H103" s="151">
        <f t="shared" si="18"/>
        <v>0</v>
      </c>
      <c r="I103" s="171">
        <f>INDEX('用友-费用'!$A$1:$AK$344,MATCH(B103&amp;"调整额",'用友-费用'!$A$2:$A$344,0)+1,MATCH($I$87,'用友-费用'!$B$1:$AK$1,0)+1)</f>
        <v>0</v>
      </c>
      <c r="J103" s="171">
        <f>INDEX('用友-费用'!$A$1:$AK$344,MATCH(B103&amp;"调整额",'用友-费用'!$A$2:$A$344,0)+1,MATCH($J$87,'用友-费用'!$B$1:$AK$1,0)+1)</f>
        <v>0</v>
      </c>
      <c r="K103" s="171">
        <f>INDEX('用友-费用'!$A$1:$AK$344,MATCH(B103&amp;"调整额",'用友-费用'!$A$2:$A$344,0)+1,MATCH($K$87,'用友-费用'!$B$1:$AK$1,0)+1)</f>
        <v>0</v>
      </c>
      <c r="L103" s="151">
        <f t="shared" si="19"/>
        <v>0</v>
      </c>
      <c r="M103" s="171">
        <f>INDEX('用友-费用'!$A$1:$AK$344,MATCH(B103&amp;"调整额",'用友-费用'!$A$2:$A$344,0)+1,MATCH($M$87,'用友-费用'!$B$1:$AK$1,0)+1)</f>
        <v>0</v>
      </c>
      <c r="N103" s="171">
        <f>INDEX('用友-费用'!$A$1:$AK$344,MATCH(B103&amp;"调整额",'用友-费用'!$A$2:$A$344,0)+1,MATCH($N$87,'用友-费用'!$B$1:$AK$1,0)+1)</f>
        <v>0</v>
      </c>
      <c r="O103" s="151">
        <f t="shared" si="20"/>
        <v>0</v>
      </c>
      <c r="P103" s="171">
        <f>INDEX('用友-费用'!$A$1:$AK$344,MATCH(B103&amp;"调整额",'用友-费用'!$A$2:$A$344,0)+1,MATCH($P$87,'用友-费用'!$B$1:$AK$1,0)+1)</f>
        <v>0</v>
      </c>
      <c r="Q103" s="171">
        <f>INDEX('用友-费用'!$A$1:$AK$344,MATCH(B103&amp;"调整额",'用友-费用'!$A$2:$A$344,0)+1,MATCH($Q$87,'用友-费用'!$B$1:$AK$1,0)+1)</f>
        <v>0</v>
      </c>
      <c r="R103" s="171">
        <f>INDEX('用友-费用'!$A$1:$AK$344,MATCH(B103&amp;"调整额",'用友-费用'!$A$2:$A$344,0)+1,MATCH($R$87,'用友-费用'!$B$1:$AK$1,0)+1)</f>
        <v>0</v>
      </c>
      <c r="S103" s="151">
        <f t="shared" si="21"/>
        <v>0</v>
      </c>
      <c r="T103" s="171">
        <f>INDEX('用友-费用'!$A$1:$AK$344,MATCH(B103&amp;"调整额",'用友-费用'!$A$2:$A$344,0)+1,MATCH($T$87,'用友-费用'!$B$1:$AK$1,0)+1)</f>
        <v>0</v>
      </c>
      <c r="U103" s="171">
        <f>INDEX('用友-费用'!$A$1:$AK$344,MATCH(B103&amp;"调整额",'用友-费用'!$A$2:$A$344,0)+1,MATCH($U$87,'用友-费用'!$B$1:$AK$1,0)+1)</f>
        <v>0</v>
      </c>
      <c r="V103" s="171">
        <f>INDEX('用友-费用'!$A$1:$AK$344,MATCH(B103&amp;"调整额",'用友-费用'!$A$2:$A$344,0)+1,MATCH($V$87,'用友-费用'!$B$1:$AK$1,0)+1)</f>
        <v>0</v>
      </c>
      <c r="W103" s="171">
        <f>INDEX('用友-费用'!$A$1:$AK$344,MATCH(B103&amp;"调整额",'用友-费用'!$A$2:$A$344,0)+1,MATCH($W$87,'用友-费用'!$B$1:$AK$1,0)+1)</f>
        <v>0</v>
      </c>
      <c r="X103" s="171">
        <f>INDEX('用友-费用'!$A$1:$AK$344,MATCH(A103&amp;"调整额",'用友-费用'!$A$2:$A$344,0)+1,MATCH($X$87,'用友-费用'!$B$1:$AK$1,0)+1)</f>
        <v>0</v>
      </c>
      <c r="Y103" s="171">
        <f>INDEX('用友-费用'!$A$1:$AK$344,MATCH(B103&amp;"调整额",'用友-费用'!$A$2:$A$344,0)+1,MATCH($Y$87,'用友-费用'!$B$1:$AK$1,0)+1)</f>
        <v>0</v>
      </c>
    </row>
    <row r="104" spans="1:25">
      <c r="A104" s="149"/>
      <c r="B104" s="155" t="s">
        <v>118</v>
      </c>
      <c r="C104" s="151">
        <f t="shared" si="17"/>
        <v>0</v>
      </c>
      <c r="D104" s="171"/>
      <c r="E104" s="171">
        <f>INDEX('用友-费用'!$A$1:$AK$344,MATCH(B104&amp;"调整额",'用友-费用'!$A$2:$A$344,0)+1,MATCH($E$87,'用友-费用'!$B$1:$AK$1,0)+1)</f>
        <v>0</v>
      </c>
      <c r="F104" s="171">
        <f>INDEX('用友-费用'!$A$1:$AK$344,MATCH(B104&amp;"调整额",'用友-费用'!$A$2:$A$344,0)+1,MATCH($F$87,'用友-费用'!$B$1:$AK$1,0)+1)</f>
        <v>0</v>
      </c>
      <c r="G104" s="172">
        <f>INDEX('用友-费用'!$A$1:$AK$344,MATCH(B104&amp;"调整额",'用友-费用'!$A$2:$A$344,0)+1,MATCH($G$87,'用友-费用'!$B$1:$AK$1,0)+1)</f>
        <v>0</v>
      </c>
      <c r="H104" s="151">
        <f t="shared" si="18"/>
        <v>0</v>
      </c>
      <c r="I104" s="171">
        <f>INDEX('用友-费用'!$A$1:$AK$344,MATCH(B104&amp;"调整额",'用友-费用'!$A$2:$A$344,0)+1,MATCH($I$87,'用友-费用'!$B$1:$AK$1,0)+1)</f>
        <v>0</v>
      </c>
      <c r="J104" s="171">
        <f>INDEX('用友-费用'!$A$1:$AK$344,MATCH(B104&amp;"调整额",'用友-费用'!$A$2:$A$344,0)+1,MATCH($J$87,'用友-费用'!$B$1:$AK$1,0)+1)</f>
        <v>0</v>
      </c>
      <c r="K104" s="171">
        <f>INDEX('用友-费用'!$A$1:$AK$344,MATCH(B104&amp;"调整额",'用友-费用'!$A$2:$A$344,0)+1,MATCH($K$87,'用友-费用'!$B$1:$AK$1,0)+1)</f>
        <v>0</v>
      </c>
      <c r="L104" s="151">
        <f t="shared" si="19"/>
        <v>0</v>
      </c>
      <c r="M104" s="171">
        <f>INDEX('用友-费用'!$A$1:$AK$344,MATCH(B104&amp;"调整额",'用友-费用'!$A$2:$A$344,0)+1,MATCH($M$87,'用友-费用'!$B$1:$AK$1,0)+1)</f>
        <v>0</v>
      </c>
      <c r="N104" s="171">
        <f>INDEX('用友-费用'!$A$1:$AK$344,MATCH(B104&amp;"调整额",'用友-费用'!$A$2:$A$344,0)+1,MATCH($N$87,'用友-费用'!$B$1:$AK$1,0)+1)</f>
        <v>0</v>
      </c>
      <c r="O104" s="151">
        <f t="shared" si="20"/>
        <v>0</v>
      </c>
      <c r="P104" s="171">
        <f>INDEX('用友-费用'!$A$1:$AK$344,MATCH(B104&amp;"调整额",'用友-费用'!$A$2:$A$344,0)+1,MATCH($P$87,'用友-费用'!$B$1:$AK$1,0)+1)</f>
        <v>0</v>
      </c>
      <c r="Q104" s="171">
        <f>INDEX('用友-费用'!$A$1:$AK$344,MATCH(B104&amp;"调整额",'用友-费用'!$A$2:$A$344,0)+1,MATCH($Q$87,'用友-费用'!$B$1:$AK$1,0)+1)</f>
        <v>0</v>
      </c>
      <c r="R104" s="171">
        <f>INDEX('用友-费用'!$A$1:$AK$344,MATCH(B104&amp;"调整额",'用友-费用'!$A$2:$A$344,0)+1,MATCH($R$87,'用友-费用'!$B$1:$AK$1,0)+1)</f>
        <v>0</v>
      </c>
      <c r="S104" s="151">
        <f t="shared" si="21"/>
        <v>0</v>
      </c>
      <c r="T104" s="171">
        <f>INDEX('用友-费用'!$A$1:$AK$344,MATCH(B104&amp;"调整额",'用友-费用'!$A$2:$A$344,0)+1,MATCH($T$87,'用友-费用'!$B$1:$AK$1,0)+1)</f>
        <v>0</v>
      </c>
      <c r="U104" s="171">
        <f>INDEX('用友-费用'!$A$1:$AK$344,MATCH(B104&amp;"调整额",'用友-费用'!$A$2:$A$344,0)+1,MATCH($U$87,'用友-费用'!$B$1:$AK$1,0)+1)</f>
        <v>0</v>
      </c>
      <c r="V104" s="171">
        <f>INDEX('用友-费用'!$A$1:$AK$344,MATCH(B104&amp;"调整额",'用友-费用'!$A$2:$A$344,0)+1,MATCH($V$87,'用友-费用'!$B$1:$AK$1,0)+1)</f>
        <v>0</v>
      </c>
      <c r="W104" s="171">
        <f>INDEX('用友-费用'!$A$1:$AK$344,MATCH(B104&amp;"调整额",'用友-费用'!$A$2:$A$344,0)+1,MATCH($W$87,'用友-费用'!$B$1:$AK$1,0)+1)</f>
        <v>0</v>
      </c>
      <c r="X104" s="171">
        <f>INDEX('用友-费用'!$A$1:$AK$344,MATCH(A104&amp;"调整额",'用友-费用'!$A$2:$A$344,0)+1,MATCH($X$87,'用友-费用'!$B$1:$AK$1,0)+1)</f>
        <v>0</v>
      </c>
      <c r="Y104" s="171">
        <f>INDEX('用友-费用'!$A$1:$AK$344,MATCH(B104&amp;"调整额",'用友-费用'!$A$2:$A$344,0)+1,MATCH($Y$87,'用友-费用'!$B$1:$AK$1,0)+1)</f>
        <v>0</v>
      </c>
    </row>
    <row r="105" spans="1:25">
      <c r="A105" s="149"/>
      <c r="B105" s="156" t="s">
        <v>119</v>
      </c>
      <c r="C105" s="151">
        <f t="shared" si="17"/>
        <v>0</v>
      </c>
      <c r="D105" s="171"/>
      <c r="E105" s="171">
        <f>INDEX('用友-费用'!$A$1:$AK$344,MATCH(B105&amp;"调整额",'用友-费用'!$A$2:$A$344,0)+1,MATCH($E$87,'用友-费用'!$B$1:$AK$1,0)+1)</f>
        <v>0</v>
      </c>
      <c r="F105" s="171">
        <f>INDEX('用友-费用'!$A$1:$AK$344,MATCH(B105&amp;"调整额",'用友-费用'!$A$2:$A$344,0)+1,MATCH($F$87,'用友-费用'!$B$1:$AK$1,0)+1)</f>
        <v>0</v>
      </c>
      <c r="G105" s="172">
        <f>INDEX('用友-费用'!$A$1:$AK$344,MATCH(B105&amp;"调整额",'用友-费用'!$A$2:$A$344,0)+1,MATCH($G$87,'用友-费用'!$B$1:$AK$1,0)+1)</f>
        <v>0</v>
      </c>
      <c r="H105" s="151">
        <f t="shared" si="18"/>
        <v>0</v>
      </c>
      <c r="I105" s="171">
        <f>INDEX('用友-费用'!$A$1:$AK$344,MATCH(B105&amp;"调整额",'用友-费用'!$A$2:$A$344,0)+1,MATCH($I$87,'用友-费用'!$B$1:$AK$1,0)+1)</f>
        <v>0</v>
      </c>
      <c r="J105" s="171">
        <f>INDEX('用友-费用'!$A$1:$AK$344,MATCH(B105&amp;"调整额",'用友-费用'!$A$2:$A$344,0)+1,MATCH($J$87,'用友-费用'!$B$1:$AK$1,0)+1)</f>
        <v>0</v>
      </c>
      <c r="K105" s="171">
        <f>INDEX('用友-费用'!$A$1:$AK$344,MATCH(B105&amp;"调整额",'用友-费用'!$A$2:$A$344,0)+1,MATCH($K$87,'用友-费用'!$B$1:$AK$1,0)+1)</f>
        <v>0</v>
      </c>
      <c r="L105" s="151">
        <f t="shared" si="19"/>
        <v>0</v>
      </c>
      <c r="M105" s="171">
        <f>INDEX('用友-费用'!$A$1:$AK$344,MATCH(B105&amp;"调整额",'用友-费用'!$A$2:$A$344,0)+1,MATCH($M$87,'用友-费用'!$B$1:$AK$1,0)+1)</f>
        <v>0</v>
      </c>
      <c r="N105" s="171">
        <f>INDEX('用友-费用'!$A$1:$AK$344,MATCH(B105&amp;"调整额",'用友-费用'!$A$2:$A$344,0)+1,MATCH($N$87,'用友-费用'!$B$1:$AK$1,0)+1)</f>
        <v>0</v>
      </c>
      <c r="O105" s="151">
        <f t="shared" si="20"/>
        <v>0</v>
      </c>
      <c r="P105" s="171">
        <f>INDEX('用友-费用'!$A$1:$AK$344,MATCH(B105&amp;"调整额",'用友-费用'!$A$2:$A$344,0)+1,MATCH($P$87,'用友-费用'!$B$1:$AK$1,0)+1)</f>
        <v>0</v>
      </c>
      <c r="Q105" s="171">
        <f>INDEX('用友-费用'!$A$1:$AK$344,MATCH(B105&amp;"调整额",'用友-费用'!$A$2:$A$344,0)+1,MATCH($Q$87,'用友-费用'!$B$1:$AK$1,0)+1)</f>
        <v>0</v>
      </c>
      <c r="R105" s="171">
        <f>INDEX('用友-费用'!$A$1:$AK$344,MATCH(B105&amp;"调整额",'用友-费用'!$A$2:$A$344,0)+1,MATCH($R$87,'用友-费用'!$B$1:$AK$1,0)+1)</f>
        <v>0</v>
      </c>
      <c r="S105" s="151">
        <f t="shared" si="21"/>
        <v>0</v>
      </c>
      <c r="T105" s="171">
        <f>INDEX('用友-费用'!$A$1:$AK$344,MATCH(B105&amp;"调整额",'用友-费用'!$A$2:$A$344,0)+1,MATCH($T$87,'用友-费用'!$B$1:$AK$1,0)+1)</f>
        <v>0</v>
      </c>
      <c r="U105" s="171">
        <f>INDEX('用友-费用'!$A$1:$AK$344,MATCH(B105&amp;"调整额",'用友-费用'!$A$2:$A$344,0)+1,MATCH($U$87,'用友-费用'!$B$1:$AK$1,0)+1)</f>
        <v>0</v>
      </c>
      <c r="V105" s="171">
        <f>INDEX('用友-费用'!$A$1:$AK$344,MATCH(B105&amp;"调整额",'用友-费用'!$A$2:$A$344,0)+1,MATCH($V$87,'用友-费用'!$B$1:$AK$1,0)+1)</f>
        <v>0</v>
      </c>
      <c r="W105" s="171">
        <f>INDEX('用友-费用'!$A$1:$AK$344,MATCH(B105&amp;"调整额",'用友-费用'!$A$2:$A$344,0)+1,MATCH($W$87,'用友-费用'!$B$1:$AK$1,0)+1)</f>
        <v>0</v>
      </c>
      <c r="X105" s="171">
        <f>INDEX('用友-费用'!$A$1:$AK$344,MATCH(A105&amp;"调整额",'用友-费用'!$A$2:$A$344,0)+1,MATCH($X$87,'用友-费用'!$B$1:$AK$1,0)+1)</f>
        <v>0</v>
      </c>
      <c r="Y105" s="171">
        <f>INDEX('用友-费用'!$A$1:$AK$344,MATCH(B105&amp;"调整额",'用友-费用'!$A$2:$A$344,0)+1,MATCH($Y$87,'用友-费用'!$B$1:$AK$1,0)+1)</f>
        <v>0</v>
      </c>
    </row>
    <row r="106" spans="1:25">
      <c r="A106" s="149"/>
      <c r="B106" s="156" t="s">
        <v>120</v>
      </c>
      <c r="C106" s="151">
        <f t="shared" si="17"/>
        <v>0</v>
      </c>
      <c r="D106" s="171"/>
      <c r="E106" s="171">
        <f>INDEX('用友-费用'!$A$1:$AK$344,MATCH(B106&amp;"调整额",'用友-费用'!$A$2:$A$344,0)+1,MATCH($E$87,'用友-费用'!$B$1:$AK$1,0)+1)</f>
        <v>0</v>
      </c>
      <c r="F106" s="171">
        <f>INDEX('用友-费用'!$A$1:$AK$344,MATCH(B106&amp;"调整额",'用友-费用'!$A$2:$A$344,0)+1,MATCH($F$87,'用友-费用'!$B$1:$AK$1,0)+1)</f>
        <v>0</v>
      </c>
      <c r="G106" s="172">
        <f>INDEX('用友-费用'!$A$1:$AK$344,MATCH(B106&amp;"调整额",'用友-费用'!$A$2:$A$344,0)+1,MATCH($G$87,'用友-费用'!$B$1:$AK$1,0)+1)</f>
        <v>0</v>
      </c>
      <c r="H106" s="151">
        <f t="shared" si="18"/>
        <v>0</v>
      </c>
      <c r="I106" s="171">
        <f>INDEX('用友-费用'!$A$1:$AK$344,MATCH(B106&amp;"调整额",'用友-费用'!$A$2:$A$344,0)+1,MATCH($I$87,'用友-费用'!$B$1:$AK$1,0)+1)</f>
        <v>0</v>
      </c>
      <c r="J106" s="171">
        <f>INDEX('用友-费用'!$A$1:$AK$344,MATCH(B106&amp;"调整额",'用友-费用'!$A$2:$A$344,0)+1,MATCH($J$87,'用友-费用'!$B$1:$AK$1,0)+1)</f>
        <v>0</v>
      </c>
      <c r="K106" s="171">
        <f>INDEX('用友-费用'!$A$1:$AK$344,MATCH(B106&amp;"调整额",'用友-费用'!$A$2:$A$344,0)+1,MATCH($K$87,'用友-费用'!$B$1:$AK$1,0)+1)</f>
        <v>0</v>
      </c>
      <c r="L106" s="151">
        <f t="shared" si="19"/>
        <v>0</v>
      </c>
      <c r="M106" s="171">
        <f>INDEX('用友-费用'!$A$1:$AK$344,MATCH(B106&amp;"调整额",'用友-费用'!$A$2:$A$344,0)+1,MATCH($M$87,'用友-费用'!$B$1:$AK$1,0)+1)</f>
        <v>0</v>
      </c>
      <c r="N106" s="171">
        <f>INDEX('用友-费用'!$A$1:$AK$344,MATCH(B106&amp;"调整额",'用友-费用'!$A$2:$A$344,0)+1,MATCH($N$87,'用友-费用'!$B$1:$AK$1,0)+1)</f>
        <v>0</v>
      </c>
      <c r="O106" s="151">
        <f t="shared" si="20"/>
        <v>0</v>
      </c>
      <c r="P106" s="171">
        <f>INDEX('用友-费用'!$A$1:$AK$344,MATCH(B106&amp;"调整额",'用友-费用'!$A$2:$A$344,0)+1,MATCH($P$87,'用友-费用'!$B$1:$AK$1,0)+1)</f>
        <v>0</v>
      </c>
      <c r="Q106" s="171">
        <f>INDEX('用友-费用'!$A$1:$AK$344,MATCH(B106&amp;"调整额",'用友-费用'!$A$2:$A$344,0)+1,MATCH($Q$87,'用友-费用'!$B$1:$AK$1,0)+1)</f>
        <v>0</v>
      </c>
      <c r="R106" s="171">
        <f>INDEX('用友-费用'!$A$1:$AK$344,MATCH(B106&amp;"调整额",'用友-费用'!$A$2:$A$344,0)+1,MATCH($R$87,'用友-费用'!$B$1:$AK$1,0)+1)</f>
        <v>0</v>
      </c>
      <c r="S106" s="151">
        <f t="shared" si="21"/>
        <v>0</v>
      </c>
      <c r="T106" s="171">
        <f>INDEX('用友-费用'!$A$1:$AK$344,MATCH(B106&amp;"调整额",'用友-费用'!$A$2:$A$344,0)+1,MATCH($T$87,'用友-费用'!$B$1:$AK$1,0)+1)</f>
        <v>0</v>
      </c>
      <c r="U106" s="171">
        <f>INDEX('用友-费用'!$A$1:$AK$344,MATCH(B106&amp;"调整额",'用友-费用'!$A$2:$A$344,0)+1,MATCH($U$87,'用友-费用'!$B$1:$AK$1,0)+1)</f>
        <v>0</v>
      </c>
      <c r="V106" s="171">
        <f>INDEX('用友-费用'!$A$1:$AK$344,MATCH(B106&amp;"调整额",'用友-费用'!$A$2:$A$344,0)+1,MATCH($V$87,'用友-费用'!$B$1:$AK$1,0)+1)</f>
        <v>0</v>
      </c>
      <c r="W106" s="171">
        <f>INDEX('用友-费用'!$A$1:$AK$344,MATCH(B106&amp;"调整额",'用友-费用'!$A$2:$A$344,0)+1,MATCH($W$87,'用友-费用'!$B$1:$AK$1,0)+1)</f>
        <v>0</v>
      </c>
      <c r="X106" s="171">
        <f>INDEX('用友-费用'!$A$1:$AK$344,MATCH(A106&amp;"调整额",'用友-费用'!$A$2:$A$344,0)+1,MATCH($X$87,'用友-费用'!$B$1:$AK$1,0)+1)</f>
        <v>0</v>
      </c>
      <c r="Y106" s="171">
        <f>INDEX('用友-费用'!$A$1:$AK$344,MATCH(B106&amp;"调整额",'用友-费用'!$A$2:$A$344,0)+1,MATCH($Y$87,'用友-费用'!$B$1:$AK$1,0)+1)</f>
        <v>0</v>
      </c>
    </row>
    <row r="107" spans="1:25">
      <c r="A107" s="149"/>
      <c r="B107" s="156" t="s">
        <v>121</v>
      </c>
      <c r="C107" s="151">
        <f t="shared" si="17"/>
        <v>0</v>
      </c>
      <c r="D107" s="171"/>
      <c r="E107" s="171">
        <f>INDEX('用友-费用'!$A$1:$AK$344,MATCH(B107&amp;"调整额",'用友-费用'!$A$2:$A$344,0)+1,MATCH($E$87,'用友-费用'!$B$1:$AK$1,0)+1)</f>
        <v>0</v>
      </c>
      <c r="F107" s="171">
        <f>INDEX('用友-费用'!$A$1:$AK$344,MATCH(B107&amp;"调整额",'用友-费用'!$A$2:$A$344,0)+1,MATCH($F$87,'用友-费用'!$B$1:$AK$1,0)+1)</f>
        <v>0</v>
      </c>
      <c r="G107" s="172">
        <f>INDEX('用友-费用'!$A$1:$AK$344,MATCH(B107&amp;"调整额",'用友-费用'!$A$2:$A$344,0)+1,MATCH($G$87,'用友-费用'!$B$1:$AK$1,0)+1)</f>
        <v>0</v>
      </c>
      <c r="H107" s="151">
        <f t="shared" si="18"/>
        <v>0</v>
      </c>
      <c r="I107" s="171">
        <f>INDEX('用友-费用'!$A$1:$AK$344,MATCH(B107&amp;"调整额",'用友-费用'!$A$2:$A$344,0)+1,MATCH($I$87,'用友-费用'!$B$1:$AK$1,0)+1)</f>
        <v>0</v>
      </c>
      <c r="J107" s="171">
        <f>INDEX('用友-费用'!$A$1:$AK$344,MATCH(B107&amp;"调整额",'用友-费用'!$A$2:$A$344,0)+1,MATCH($J$87,'用友-费用'!$B$1:$AK$1,0)+1)</f>
        <v>0</v>
      </c>
      <c r="K107" s="171">
        <f>INDEX('用友-费用'!$A$1:$AK$344,MATCH(B107&amp;"调整额",'用友-费用'!$A$2:$A$344,0)+1,MATCH($K$87,'用友-费用'!$B$1:$AK$1,0)+1)</f>
        <v>0</v>
      </c>
      <c r="L107" s="151">
        <f t="shared" si="19"/>
        <v>0</v>
      </c>
      <c r="M107" s="171">
        <f>INDEX('用友-费用'!$A$1:$AK$344,MATCH(B107&amp;"调整额",'用友-费用'!$A$2:$A$344,0)+1,MATCH($M$87,'用友-费用'!$B$1:$AK$1,0)+1)</f>
        <v>0</v>
      </c>
      <c r="N107" s="171">
        <f>INDEX('用友-费用'!$A$1:$AK$344,MATCH(B107&amp;"调整额",'用友-费用'!$A$2:$A$344,0)+1,MATCH($N$87,'用友-费用'!$B$1:$AK$1,0)+1)</f>
        <v>0</v>
      </c>
      <c r="O107" s="151">
        <f t="shared" si="20"/>
        <v>0</v>
      </c>
      <c r="P107" s="171">
        <f>INDEX('用友-费用'!$A$1:$AK$344,MATCH(B107&amp;"调整额",'用友-费用'!$A$2:$A$344,0)+1,MATCH($P$87,'用友-费用'!$B$1:$AK$1,0)+1)</f>
        <v>0</v>
      </c>
      <c r="Q107" s="171">
        <f>INDEX('用友-费用'!$A$1:$AK$344,MATCH(B107&amp;"调整额",'用友-费用'!$A$2:$A$344,0)+1,MATCH($Q$87,'用友-费用'!$B$1:$AK$1,0)+1)</f>
        <v>0</v>
      </c>
      <c r="R107" s="171">
        <f>INDEX('用友-费用'!$A$1:$AK$344,MATCH(B107&amp;"调整额",'用友-费用'!$A$2:$A$344,0)+1,MATCH($R$87,'用友-费用'!$B$1:$AK$1,0)+1)</f>
        <v>0</v>
      </c>
      <c r="S107" s="151">
        <f t="shared" si="21"/>
        <v>0</v>
      </c>
      <c r="T107" s="171">
        <f>INDEX('用友-费用'!$A$1:$AK$344,MATCH(B107&amp;"调整额",'用友-费用'!$A$2:$A$344,0)+1,MATCH($T$87,'用友-费用'!$B$1:$AK$1,0)+1)</f>
        <v>0</v>
      </c>
      <c r="U107" s="171">
        <f>INDEX('用友-费用'!$A$1:$AK$344,MATCH(B107&amp;"调整额",'用友-费用'!$A$2:$A$344,0)+1,MATCH($U$87,'用友-费用'!$B$1:$AK$1,0)+1)</f>
        <v>0</v>
      </c>
      <c r="V107" s="171">
        <f>INDEX('用友-费用'!$A$1:$AK$344,MATCH(B107&amp;"调整额",'用友-费用'!$A$2:$A$344,0)+1,MATCH($V$87,'用友-费用'!$B$1:$AK$1,0)+1)</f>
        <v>0</v>
      </c>
      <c r="W107" s="171">
        <f>INDEX('用友-费用'!$A$1:$AK$344,MATCH(B107&amp;"调整额",'用友-费用'!$A$2:$A$344,0)+1,MATCH($W$87,'用友-费用'!$B$1:$AK$1,0)+1)</f>
        <v>0</v>
      </c>
      <c r="X107" s="171">
        <f>INDEX('用友-费用'!$A$1:$AK$344,MATCH(A107&amp;"调整额",'用友-费用'!$A$2:$A$344,0)+1,MATCH($X$87,'用友-费用'!$B$1:$AK$1,0)+1)</f>
        <v>0</v>
      </c>
      <c r="Y107" s="171">
        <f>INDEX('用友-费用'!$A$1:$AK$344,MATCH(B107&amp;"调整额",'用友-费用'!$A$2:$A$344,0)+1,MATCH($Y$87,'用友-费用'!$B$1:$AK$1,0)+1)</f>
        <v>0</v>
      </c>
    </row>
    <row r="108" spans="1:25">
      <c r="A108" s="149"/>
      <c r="B108" s="157" t="s">
        <v>122</v>
      </c>
      <c r="C108" s="151">
        <f t="shared" si="17"/>
        <v>0</v>
      </c>
      <c r="D108" s="171">
        <f>SUM(D88:D107)</f>
        <v>-52915.254075</v>
      </c>
      <c r="E108" s="151">
        <f t="shared" ref="E108:R108" si="22">SUM(E88:E107)</f>
        <v>69544.22205</v>
      </c>
      <c r="F108" s="151">
        <f t="shared" si="22"/>
        <v>0</v>
      </c>
      <c r="G108" s="173">
        <f t="shared" si="22"/>
        <v>115509.930975</v>
      </c>
      <c r="H108" s="151">
        <f t="shared" si="22"/>
        <v>-72988.33395</v>
      </c>
      <c r="I108" s="151">
        <f t="shared" si="22"/>
        <v>-6642.56295</v>
      </c>
      <c r="J108" s="151">
        <f t="shared" si="22"/>
        <v>-188378.465975</v>
      </c>
      <c r="K108" s="151">
        <f t="shared" si="22"/>
        <v>122032.694975</v>
      </c>
      <c r="L108" s="151">
        <f t="shared" si="22"/>
        <v>-48863.1744</v>
      </c>
      <c r="M108" s="151">
        <f t="shared" si="22"/>
        <v>-53157.2862</v>
      </c>
      <c r="N108" s="151">
        <f t="shared" si="22"/>
        <v>4294.1118</v>
      </c>
      <c r="O108" s="151">
        <f t="shared" si="22"/>
        <v>-36115.293975</v>
      </c>
      <c r="P108" s="151">
        <f t="shared" si="22"/>
        <v>-93668.603625</v>
      </c>
      <c r="Q108" s="151">
        <f t="shared" si="22"/>
        <v>57553.30965</v>
      </c>
      <c r="R108" s="151">
        <f t="shared" si="22"/>
        <v>0</v>
      </c>
      <c r="S108" s="151">
        <f t="shared" si="21"/>
        <v>25827.903375</v>
      </c>
      <c r="T108" s="151">
        <f t="shared" ref="T108:Y108" si="23">SUM(T88:T107)</f>
        <v>23477.3556</v>
      </c>
      <c r="U108" s="151">
        <f t="shared" si="23"/>
        <v>323.7489</v>
      </c>
      <c r="V108" s="151">
        <f t="shared" si="23"/>
        <v>-884.433975</v>
      </c>
      <c r="W108" s="151">
        <f t="shared" si="23"/>
        <v>2911.23285</v>
      </c>
      <c r="X108" s="151">
        <f t="shared" si="23"/>
        <v>0</v>
      </c>
      <c r="Y108" s="151">
        <f t="shared" si="23"/>
        <v>0</v>
      </c>
    </row>
    <row r="109" spans="1:25">
      <c r="A109" s="149" t="s">
        <v>123</v>
      </c>
      <c r="B109" s="158" t="s">
        <v>124</v>
      </c>
      <c r="C109" s="151">
        <f t="shared" si="17"/>
        <v>0</v>
      </c>
      <c r="D109" s="171"/>
      <c r="E109" s="171">
        <f>INDEX('用友-费用'!$A$1:$AK$344,MATCH(B109&amp;"调整额",'用友-费用'!$A$2:$A$344,0)+1,MATCH($E$87,'用友-费用'!$B$1:$AK$1,0)+1)</f>
        <v>0</v>
      </c>
      <c r="F109" s="171">
        <f>INDEX('用友-费用'!$A$1:$AK$344,MATCH(B109&amp;"调整额",'用友-费用'!$A$2:$A$344,0)+1,MATCH($F$87,'用友-费用'!$B$1:$AK$1,0)+1)</f>
        <v>0</v>
      </c>
      <c r="G109" s="172">
        <f>INDEX('用友-费用'!$A$1:$AK$344,MATCH(B109&amp;"调整额",'用友-费用'!$A$2:$A$344,0)+1,MATCH($G$87,'用友-费用'!$B$1:$AK$1,0)+1)</f>
        <v>0</v>
      </c>
      <c r="H109" s="151">
        <f t="shared" si="18"/>
        <v>0</v>
      </c>
      <c r="I109" s="171">
        <f>INDEX('用友-费用'!$A$1:$AK$344,MATCH(B109&amp;"调整额",'用友-费用'!$A$2:$A$344,0)+1,MATCH($I$87,'用友-费用'!$B$1:$AK$1,0)+1)</f>
        <v>0</v>
      </c>
      <c r="J109" s="171">
        <f>INDEX('用友-费用'!$A$1:$AK$344,MATCH(B109&amp;"调整额",'用友-费用'!$A$2:$A$344,0)+1,MATCH($J$87,'用友-费用'!$B$1:$AK$1,0)+1)</f>
        <v>0</v>
      </c>
      <c r="K109" s="171">
        <f>INDEX('用友-费用'!$A$1:$AK$344,MATCH(B109&amp;"调整额",'用友-费用'!$A$2:$A$344,0)+1,MATCH($K$87,'用友-费用'!$B$1:$AK$1,0)+1)</f>
        <v>0</v>
      </c>
      <c r="L109" s="151">
        <f t="shared" si="19"/>
        <v>0</v>
      </c>
      <c r="M109" s="171">
        <f>INDEX('用友-费用'!$A$1:$AK$344,MATCH(B109&amp;"调整额",'用友-费用'!$A$2:$A$344,0)+1,MATCH($M$87,'用友-费用'!$B$1:$AK$1,0)+1)</f>
        <v>0</v>
      </c>
      <c r="N109" s="171">
        <f>INDEX('用友-费用'!$A$1:$AK$344,MATCH(B109&amp;"调整额",'用友-费用'!$A$2:$A$344,0)+1,MATCH($N$87,'用友-费用'!$B$1:$AK$1,0)+1)</f>
        <v>0</v>
      </c>
      <c r="O109" s="151">
        <f t="shared" si="20"/>
        <v>0</v>
      </c>
      <c r="P109" s="171">
        <f>INDEX('用友-费用'!$A$1:$AK$344,MATCH(B109&amp;"调整额",'用友-费用'!$A$2:$A$344,0)+1,MATCH($P$87,'用友-费用'!$B$1:$AK$1,0)+1)</f>
        <v>0</v>
      </c>
      <c r="Q109" s="171">
        <f>INDEX('用友-费用'!$A$1:$AK$344,MATCH(B109&amp;"调整额",'用友-费用'!$A$2:$A$344,0)+1,MATCH($Q$87,'用友-费用'!$B$1:$AK$1,0)+1)</f>
        <v>0</v>
      </c>
      <c r="R109" s="171">
        <f>INDEX('用友-费用'!$A$1:$AK$344,MATCH(B109&amp;"调整额",'用友-费用'!$A$2:$A$344,0)+1,MATCH($R$87,'用友-费用'!$B$1:$AK$1,0)+1)</f>
        <v>0</v>
      </c>
      <c r="S109" s="151">
        <f t="shared" si="21"/>
        <v>0</v>
      </c>
      <c r="T109" s="171">
        <f>INDEX('用友-费用'!$A$1:$AK$344,MATCH(B109&amp;"调整额",'用友-费用'!$A$2:$A$344,0)+1,MATCH($T$87,'用友-费用'!$B$1:$AK$1,0)+1)</f>
        <v>0</v>
      </c>
      <c r="U109" s="171">
        <f>INDEX('用友-费用'!$A$1:$AK$344,MATCH(B109&amp;"调整额",'用友-费用'!$A$2:$A$344,0)+1,MATCH($U$87,'用友-费用'!$B$1:$AK$1,0)+1)</f>
        <v>0</v>
      </c>
      <c r="V109" s="171">
        <f>INDEX('用友-费用'!$A$1:$AK$344,MATCH(B109&amp;"调整额",'用友-费用'!$A$2:$A$344,0)+1,MATCH($V$87,'用友-费用'!$B$1:$AK$1,0)+1)</f>
        <v>0</v>
      </c>
      <c r="W109" s="171">
        <f>INDEX('用友-费用'!$A$1:$AK$344,MATCH(B109&amp;"调整额",'用友-费用'!$A$2:$A$344,0)+1,MATCH($W$87,'用友-费用'!$B$1:$AK$1,0)+1)</f>
        <v>0</v>
      </c>
      <c r="X109" s="171">
        <f>INDEX('用友-费用'!$A$1:$AK$344,MATCH(B109&amp;"调整额",'用友-费用'!$A$2:$A$344,0)+1,MATCH($X$87,'用友-费用'!$B$1:$AK$1,0)+1)</f>
        <v>0</v>
      </c>
      <c r="Y109" s="171">
        <f>INDEX('用友-费用'!$A$1:$AK$344,MATCH(B109&amp;"调整额",'用友-费用'!$A$2:$A$344,0)+1,MATCH($Y$87,'用友-费用'!$B$1:$AK$1,0)+1)</f>
        <v>0</v>
      </c>
    </row>
    <row r="110" spans="1:25">
      <c r="A110" s="149"/>
      <c r="B110" s="156" t="s">
        <v>125</v>
      </c>
      <c r="C110" s="151">
        <f t="shared" si="17"/>
        <v>0</v>
      </c>
      <c r="D110" s="171"/>
      <c r="E110" s="171">
        <f>INDEX('用友-费用'!$A$1:$AK$344,MATCH(B110&amp;"调整额",'用友-费用'!$A$2:$A$344,0)+1,MATCH($E$87,'用友-费用'!$B$1:$AK$1,0)+1)</f>
        <v>0</v>
      </c>
      <c r="F110" s="171">
        <f>INDEX('用友-费用'!$A$1:$AK$344,MATCH(B110&amp;"调整额",'用友-费用'!$A$2:$A$344,0)+1,MATCH($F$87,'用友-费用'!$B$1:$AK$1,0)+1)</f>
        <v>0</v>
      </c>
      <c r="G110" s="172">
        <f>INDEX('用友-费用'!$A$1:$AK$344,MATCH(B110&amp;"调整额",'用友-费用'!$A$2:$A$344,0)+1,MATCH($G$87,'用友-费用'!$B$1:$AK$1,0)+1)</f>
        <v>0</v>
      </c>
      <c r="H110" s="151">
        <f t="shared" si="18"/>
        <v>0</v>
      </c>
      <c r="I110" s="171">
        <f>INDEX('用友-费用'!$A$1:$AK$344,MATCH(B110&amp;"调整额",'用友-费用'!$A$2:$A$344,0)+1,MATCH($I$87,'用友-费用'!$B$1:$AK$1,0)+1)</f>
        <v>0</v>
      </c>
      <c r="J110" s="171">
        <f>INDEX('用友-费用'!$A$1:$AK$344,MATCH(B110&amp;"调整额",'用友-费用'!$A$2:$A$344,0)+1,MATCH($J$87,'用友-费用'!$B$1:$AK$1,0)+1)</f>
        <v>0</v>
      </c>
      <c r="K110" s="171">
        <f>INDEX('用友-费用'!$A$1:$AK$344,MATCH(B110&amp;"调整额",'用友-费用'!$A$2:$A$344,0)+1,MATCH($K$87,'用友-费用'!$B$1:$AK$1,0)+1)</f>
        <v>0</v>
      </c>
      <c r="L110" s="151">
        <f t="shared" si="19"/>
        <v>0</v>
      </c>
      <c r="M110" s="171">
        <f>INDEX('用友-费用'!$A$1:$AK$344,MATCH(B110&amp;"调整额",'用友-费用'!$A$2:$A$344,0)+1,MATCH($M$87,'用友-费用'!$B$1:$AK$1,0)+1)</f>
        <v>0</v>
      </c>
      <c r="N110" s="171">
        <f>INDEX('用友-费用'!$A$1:$AK$344,MATCH(B110&amp;"调整额",'用友-费用'!$A$2:$A$344,0)+1,MATCH($N$87,'用友-费用'!$B$1:$AK$1,0)+1)</f>
        <v>0</v>
      </c>
      <c r="O110" s="151">
        <f t="shared" si="20"/>
        <v>0</v>
      </c>
      <c r="P110" s="171">
        <f>INDEX('用友-费用'!$A$1:$AK$344,MATCH(B110&amp;"调整额",'用友-费用'!$A$2:$A$344,0)+1,MATCH($P$87,'用友-费用'!$B$1:$AK$1,0)+1)</f>
        <v>0</v>
      </c>
      <c r="Q110" s="171">
        <f>INDEX('用友-费用'!$A$1:$AK$344,MATCH(B110&amp;"调整额",'用友-费用'!$A$2:$A$344,0)+1,MATCH($Q$87,'用友-费用'!$B$1:$AK$1,0)+1)</f>
        <v>0</v>
      </c>
      <c r="R110" s="171">
        <f>INDEX('用友-费用'!$A$1:$AK$344,MATCH(B110&amp;"调整额",'用友-费用'!$A$2:$A$344,0)+1,MATCH($R$87,'用友-费用'!$B$1:$AK$1,0)+1)</f>
        <v>0</v>
      </c>
      <c r="S110" s="151">
        <f t="shared" si="21"/>
        <v>0</v>
      </c>
      <c r="T110" s="171">
        <f>INDEX('用友-费用'!$A$1:$AK$344,MATCH(B110&amp;"调整额",'用友-费用'!$A$2:$A$344,0)+1,MATCH($T$87,'用友-费用'!$B$1:$AK$1,0)+1)</f>
        <v>0</v>
      </c>
      <c r="U110" s="171">
        <f>INDEX('用友-费用'!$A$1:$AK$344,MATCH(B110&amp;"调整额",'用友-费用'!$A$2:$A$344,0)+1,MATCH($U$87,'用友-费用'!$B$1:$AK$1,0)+1)</f>
        <v>0</v>
      </c>
      <c r="V110" s="171">
        <f>INDEX('用友-费用'!$A$1:$AK$344,MATCH(B110&amp;"调整额",'用友-费用'!$A$2:$A$344,0)+1,MATCH($V$87,'用友-费用'!$B$1:$AK$1,0)+1)</f>
        <v>0</v>
      </c>
      <c r="W110" s="171">
        <f>INDEX('用友-费用'!$A$1:$AK$344,MATCH(B110&amp;"调整额",'用友-费用'!$A$2:$A$344,0)+1,MATCH($W$87,'用友-费用'!$B$1:$AK$1,0)+1)</f>
        <v>0</v>
      </c>
      <c r="X110" s="171">
        <f>INDEX('用友-费用'!$A$1:$AK$344,MATCH(A110&amp;"调整额",'用友-费用'!$A$2:$A$344,0)+1,MATCH($X$87,'用友-费用'!$B$1:$AK$1,0)+1)</f>
        <v>0</v>
      </c>
      <c r="Y110" s="171">
        <f>INDEX('用友-费用'!$A$1:$AK$344,MATCH(B110&amp;"调整额",'用友-费用'!$A$2:$A$344,0)+1,MATCH($Y$87,'用友-费用'!$B$1:$AK$1,0)+1)</f>
        <v>0</v>
      </c>
    </row>
    <row r="111" spans="1:25">
      <c r="A111" s="149"/>
      <c r="B111" s="156" t="s">
        <v>126</v>
      </c>
      <c r="C111" s="151">
        <f t="shared" si="17"/>
        <v>0</v>
      </c>
      <c r="D111" s="171"/>
      <c r="E111" s="171">
        <f>INDEX('用友-费用'!$A$1:$AK$344,MATCH(B111&amp;"调整额",'用友-费用'!$A$2:$A$344,0)+1,MATCH($E$87,'用友-费用'!$B$1:$AK$1,0)+1)</f>
        <v>0</v>
      </c>
      <c r="F111" s="171">
        <f>INDEX('用友-费用'!$A$1:$AK$344,MATCH(B111&amp;"调整额",'用友-费用'!$A$2:$A$344,0)+1,MATCH($F$87,'用友-费用'!$B$1:$AK$1,0)+1)</f>
        <v>0</v>
      </c>
      <c r="G111" s="172">
        <f>INDEX('用友-费用'!$A$1:$AK$344,MATCH(B111&amp;"调整额",'用友-费用'!$A$2:$A$344,0)+1,MATCH($G$87,'用友-费用'!$B$1:$AK$1,0)+1)</f>
        <v>0</v>
      </c>
      <c r="H111" s="151">
        <f t="shared" si="18"/>
        <v>0</v>
      </c>
      <c r="I111" s="171">
        <f>INDEX('用友-费用'!$A$1:$AK$344,MATCH(B111&amp;"调整额",'用友-费用'!$A$2:$A$344,0)+1,MATCH($I$87,'用友-费用'!$B$1:$AK$1,0)+1)</f>
        <v>0</v>
      </c>
      <c r="J111" s="171">
        <f>INDEX('用友-费用'!$A$1:$AK$344,MATCH(B111&amp;"调整额",'用友-费用'!$A$2:$A$344,0)+1,MATCH($J$87,'用友-费用'!$B$1:$AK$1,0)+1)</f>
        <v>0</v>
      </c>
      <c r="K111" s="171">
        <f>INDEX('用友-费用'!$A$1:$AK$344,MATCH(B111&amp;"调整额",'用友-费用'!$A$2:$A$344,0)+1,MATCH($K$87,'用友-费用'!$B$1:$AK$1,0)+1)</f>
        <v>0</v>
      </c>
      <c r="L111" s="151">
        <f t="shared" si="19"/>
        <v>0</v>
      </c>
      <c r="M111" s="171">
        <f>INDEX('用友-费用'!$A$1:$AK$344,MATCH(B111&amp;"调整额",'用友-费用'!$A$2:$A$344,0)+1,MATCH($M$87,'用友-费用'!$B$1:$AK$1,0)+1)</f>
        <v>0</v>
      </c>
      <c r="N111" s="171">
        <f>INDEX('用友-费用'!$A$1:$AK$344,MATCH(B111&amp;"调整额",'用友-费用'!$A$2:$A$344,0)+1,MATCH($N$87,'用友-费用'!$B$1:$AK$1,0)+1)</f>
        <v>0</v>
      </c>
      <c r="O111" s="151">
        <f t="shared" si="20"/>
        <v>0</v>
      </c>
      <c r="P111" s="171">
        <f>INDEX('用友-费用'!$A$1:$AK$344,MATCH(B111&amp;"调整额",'用友-费用'!$A$2:$A$344,0)+1,MATCH($P$87,'用友-费用'!$B$1:$AK$1,0)+1)</f>
        <v>0</v>
      </c>
      <c r="Q111" s="171">
        <f>INDEX('用友-费用'!$A$1:$AK$344,MATCH(B111&amp;"调整额",'用友-费用'!$A$2:$A$344,0)+1,MATCH($Q$87,'用友-费用'!$B$1:$AK$1,0)+1)</f>
        <v>0</v>
      </c>
      <c r="R111" s="171">
        <f>INDEX('用友-费用'!$A$1:$AK$344,MATCH(B111&amp;"调整额",'用友-费用'!$A$2:$A$344,0)+1,MATCH($R$87,'用友-费用'!$B$1:$AK$1,0)+1)</f>
        <v>0</v>
      </c>
      <c r="S111" s="151">
        <f t="shared" si="21"/>
        <v>0</v>
      </c>
      <c r="T111" s="171">
        <f>INDEX('用友-费用'!$A$1:$AK$344,MATCH(B111&amp;"调整额",'用友-费用'!$A$2:$A$344,0)+1,MATCH($T$87,'用友-费用'!$B$1:$AK$1,0)+1)</f>
        <v>0</v>
      </c>
      <c r="U111" s="171">
        <f>INDEX('用友-费用'!$A$1:$AK$344,MATCH(B111&amp;"调整额",'用友-费用'!$A$2:$A$344,0)+1,MATCH($U$87,'用友-费用'!$B$1:$AK$1,0)+1)</f>
        <v>0</v>
      </c>
      <c r="V111" s="171">
        <f>INDEX('用友-费用'!$A$1:$AK$344,MATCH(B111&amp;"调整额",'用友-费用'!$A$2:$A$344,0)+1,MATCH($V$87,'用友-费用'!$B$1:$AK$1,0)+1)</f>
        <v>0</v>
      </c>
      <c r="W111" s="171">
        <f>INDEX('用友-费用'!$A$1:$AK$344,MATCH(B111&amp;"调整额",'用友-费用'!$A$2:$A$344,0)+1,MATCH($W$87,'用友-费用'!$B$1:$AK$1,0)+1)</f>
        <v>0</v>
      </c>
      <c r="X111" s="171">
        <f>INDEX('用友-费用'!$A$1:$AK$344,MATCH(A111&amp;"调整额",'用友-费用'!$A$2:$A$344,0)+1,MATCH($X$87,'用友-费用'!$B$1:$AK$1,0)+1)</f>
        <v>0</v>
      </c>
      <c r="Y111" s="171">
        <f>INDEX('用友-费用'!$A$1:$AK$344,MATCH(B111&amp;"调整额",'用友-费用'!$A$2:$A$344,0)+1,MATCH($Y$87,'用友-费用'!$B$1:$AK$1,0)+1)</f>
        <v>0</v>
      </c>
    </row>
    <row r="112" spans="1:25">
      <c r="A112" s="149"/>
      <c r="B112" s="156" t="s">
        <v>127</v>
      </c>
      <c r="C112" s="151">
        <f t="shared" si="17"/>
        <v>0</v>
      </c>
      <c r="D112" s="171"/>
      <c r="E112" s="171">
        <f>INDEX('用友-费用'!$A$1:$AK$344,MATCH(B112&amp;"调整额",'用友-费用'!$A$2:$A$344,0)+1,MATCH($E$87,'用友-费用'!$B$1:$AK$1,0)+1)</f>
        <v>0</v>
      </c>
      <c r="F112" s="171">
        <f>INDEX('用友-费用'!$A$1:$AK$344,MATCH(B112&amp;"调整额",'用友-费用'!$A$2:$A$344,0)+1,MATCH($F$87,'用友-费用'!$B$1:$AK$1,0)+1)</f>
        <v>0</v>
      </c>
      <c r="G112" s="172">
        <f>INDEX('用友-费用'!$A$1:$AK$344,MATCH(B112&amp;"调整额",'用友-费用'!$A$2:$A$344,0)+1,MATCH($G$87,'用友-费用'!$B$1:$AK$1,0)+1)</f>
        <v>0</v>
      </c>
      <c r="H112" s="151">
        <f t="shared" si="18"/>
        <v>0</v>
      </c>
      <c r="I112" s="171">
        <f>INDEX('用友-费用'!$A$1:$AK$344,MATCH(B112&amp;"调整额",'用友-费用'!$A$2:$A$344,0)+1,MATCH($I$87,'用友-费用'!$B$1:$AK$1,0)+1)</f>
        <v>0</v>
      </c>
      <c r="J112" s="171">
        <f>INDEX('用友-费用'!$A$1:$AK$344,MATCH(B112&amp;"调整额",'用友-费用'!$A$2:$A$344,0)+1,MATCH($J$87,'用友-费用'!$B$1:$AK$1,0)+1)</f>
        <v>0</v>
      </c>
      <c r="K112" s="171">
        <f>INDEX('用友-费用'!$A$1:$AK$344,MATCH(B112&amp;"调整额",'用友-费用'!$A$2:$A$344,0)+1,MATCH($K$87,'用友-费用'!$B$1:$AK$1,0)+1)</f>
        <v>0</v>
      </c>
      <c r="L112" s="151">
        <f t="shared" si="19"/>
        <v>0</v>
      </c>
      <c r="M112" s="171">
        <f>INDEX('用友-费用'!$A$1:$AK$344,MATCH(B112&amp;"调整额",'用友-费用'!$A$2:$A$344,0)+1,MATCH($M$87,'用友-费用'!$B$1:$AK$1,0)+1)</f>
        <v>0</v>
      </c>
      <c r="N112" s="171">
        <f>INDEX('用友-费用'!$A$1:$AK$344,MATCH(B112&amp;"调整额",'用友-费用'!$A$2:$A$344,0)+1,MATCH($N$87,'用友-费用'!$B$1:$AK$1,0)+1)</f>
        <v>0</v>
      </c>
      <c r="O112" s="151">
        <f t="shared" si="20"/>
        <v>0</v>
      </c>
      <c r="P112" s="171">
        <f>INDEX('用友-费用'!$A$1:$AK$344,MATCH(B112&amp;"调整额",'用友-费用'!$A$2:$A$344,0)+1,MATCH($P$87,'用友-费用'!$B$1:$AK$1,0)+1)</f>
        <v>0</v>
      </c>
      <c r="Q112" s="171">
        <f>INDEX('用友-费用'!$A$1:$AK$344,MATCH(B112&amp;"调整额",'用友-费用'!$A$2:$A$344,0)+1,MATCH($Q$87,'用友-费用'!$B$1:$AK$1,0)+1)</f>
        <v>0</v>
      </c>
      <c r="R112" s="171">
        <f>INDEX('用友-费用'!$A$1:$AK$344,MATCH(B112&amp;"调整额",'用友-费用'!$A$2:$A$344,0)+1,MATCH($R$87,'用友-费用'!$B$1:$AK$1,0)+1)</f>
        <v>0</v>
      </c>
      <c r="S112" s="151">
        <f t="shared" si="21"/>
        <v>0</v>
      </c>
      <c r="T112" s="171">
        <f>INDEX('用友-费用'!$A$1:$AK$344,MATCH(B112&amp;"调整额",'用友-费用'!$A$2:$A$344,0)+1,MATCH($T$87,'用友-费用'!$B$1:$AK$1,0)+1)</f>
        <v>0</v>
      </c>
      <c r="U112" s="171">
        <f>INDEX('用友-费用'!$A$1:$AK$344,MATCH(B112&amp;"调整额",'用友-费用'!$A$2:$A$344,0)+1,MATCH($U$87,'用友-费用'!$B$1:$AK$1,0)+1)</f>
        <v>0</v>
      </c>
      <c r="V112" s="171">
        <f>INDEX('用友-费用'!$A$1:$AK$344,MATCH(B112&amp;"调整额",'用友-费用'!$A$2:$A$344,0)+1,MATCH($V$87,'用友-费用'!$B$1:$AK$1,0)+1)</f>
        <v>0</v>
      </c>
      <c r="W112" s="171">
        <f>INDEX('用友-费用'!$A$1:$AK$344,MATCH(B112&amp;"调整额",'用友-费用'!$A$2:$A$344,0)+1,MATCH($W$87,'用友-费用'!$B$1:$AK$1,0)+1)</f>
        <v>0</v>
      </c>
      <c r="X112" s="171">
        <f>INDEX('用友-费用'!$A$1:$AK$344,MATCH(A112&amp;"调整额",'用友-费用'!$A$2:$A$344,0)+1,MATCH($X$87,'用友-费用'!$B$1:$AK$1,0)+1)</f>
        <v>0</v>
      </c>
      <c r="Y112" s="171">
        <f>INDEX('用友-费用'!$A$1:$AK$344,MATCH(B112&amp;"调整额",'用友-费用'!$A$2:$A$344,0)+1,MATCH($Y$87,'用友-费用'!$B$1:$AK$1,0)+1)</f>
        <v>0</v>
      </c>
    </row>
    <row r="113" spans="1:25">
      <c r="A113" s="149"/>
      <c r="B113" s="156" t="s">
        <v>128</v>
      </c>
      <c r="C113" s="151">
        <f t="shared" si="17"/>
        <v>0</v>
      </c>
      <c r="D113" s="171"/>
      <c r="E113" s="171">
        <f>INDEX('用友-费用'!$A$1:$AK$344,MATCH(B113&amp;"调整额",'用友-费用'!$A$2:$A$344,0)+1,MATCH($E$87,'用友-费用'!$B$1:$AK$1,0)+1)</f>
        <v>0</v>
      </c>
      <c r="F113" s="171">
        <f>INDEX('用友-费用'!$A$1:$AK$344,MATCH(B113&amp;"调整额",'用友-费用'!$A$2:$A$344,0)+1,MATCH($F$87,'用友-费用'!$B$1:$AK$1,0)+1)</f>
        <v>0</v>
      </c>
      <c r="G113" s="172">
        <f>INDEX('用友-费用'!$A$1:$AK$344,MATCH(B113&amp;"调整额",'用友-费用'!$A$2:$A$344,0)+1,MATCH($G$87,'用友-费用'!$B$1:$AK$1,0)+1)</f>
        <v>0</v>
      </c>
      <c r="H113" s="151">
        <f t="shared" si="18"/>
        <v>0</v>
      </c>
      <c r="I113" s="171">
        <f>INDEX('用友-费用'!$A$1:$AK$344,MATCH(B113&amp;"调整额",'用友-费用'!$A$2:$A$344,0)+1,MATCH($I$87,'用友-费用'!$B$1:$AK$1,0)+1)</f>
        <v>0</v>
      </c>
      <c r="J113" s="171">
        <f>INDEX('用友-费用'!$A$1:$AK$344,MATCH(B113&amp;"调整额",'用友-费用'!$A$2:$A$344,0)+1,MATCH($J$87,'用友-费用'!$B$1:$AK$1,0)+1)</f>
        <v>0</v>
      </c>
      <c r="K113" s="171">
        <f>INDEX('用友-费用'!$A$1:$AK$344,MATCH(B113&amp;"调整额",'用友-费用'!$A$2:$A$344,0)+1,MATCH($K$87,'用友-费用'!$B$1:$AK$1,0)+1)</f>
        <v>0</v>
      </c>
      <c r="L113" s="151">
        <f t="shared" si="19"/>
        <v>0</v>
      </c>
      <c r="M113" s="171">
        <f>INDEX('用友-费用'!$A$1:$AK$344,MATCH(B113&amp;"调整额",'用友-费用'!$A$2:$A$344,0)+1,MATCH($M$87,'用友-费用'!$B$1:$AK$1,0)+1)</f>
        <v>0</v>
      </c>
      <c r="N113" s="171">
        <f>INDEX('用友-费用'!$A$1:$AK$344,MATCH(B113&amp;"调整额",'用友-费用'!$A$2:$A$344,0)+1,MATCH($N$87,'用友-费用'!$B$1:$AK$1,0)+1)</f>
        <v>0</v>
      </c>
      <c r="O113" s="151">
        <f t="shared" si="20"/>
        <v>0</v>
      </c>
      <c r="P113" s="171">
        <f>INDEX('用友-费用'!$A$1:$AK$344,MATCH(B113&amp;"调整额",'用友-费用'!$A$2:$A$344,0)+1,MATCH($P$87,'用友-费用'!$B$1:$AK$1,0)+1)</f>
        <v>0</v>
      </c>
      <c r="Q113" s="171">
        <f>INDEX('用友-费用'!$A$1:$AK$344,MATCH(B113&amp;"调整额",'用友-费用'!$A$2:$A$344,0)+1,MATCH($Q$87,'用友-费用'!$B$1:$AK$1,0)+1)</f>
        <v>0</v>
      </c>
      <c r="R113" s="171">
        <f>INDEX('用友-费用'!$A$1:$AK$344,MATCH(B113&amp;"调整额",'用友-费用'!$A$2:$A$344,0)+1,MATCH($R$87,'用友-费用'!$B$1:$AK$1,0)+1)</f>
        <v>0</v>
      </c>
      <c r="S113" s="151">
        <f t="shared" si="21"/>
        <v>0</v>
      </c>
      <c r="T113" s="171">
        <f>INDEX('用友-费用'!$A$1:$AK$344,MATCH(B113&amp;"调整额",'用友-费用'!$A$2:$A$344,0)+1,MATCH($T$87,'用友-费用'!$B$1:$AK$1,0)+1)</f>
        <v>0</v>
      </c>
      <c r="U113" s="171">
        <f>INDEX('用友-费用'!$A$1:$AK$344,MATCH(B113&amp;"调整额",'用友-费用'!$A$2:$A$344,0)+1,MATCH($U$87,'用友-费用'!$B$1:$AK$1,0)+1)</f>
        <v>0</v>
      </c>
      <c r="V113" s="171">
        <f>INDEX('用友-费用'!$A$1:$AK$344,MATCH(B113&amp;"调整额",'用友-费用'!$A$2:$A$344,0)+1,MATCH($V$87,'用友-费用'!$B$1:$AK$1,0)+1)</f>
        <v>0</v>
      </c>
      <c r="W113" s="171">
        <f>INDEX('用友-费用'!$A$1:$AK$344,MATCH(B113&amp;"调整额",'用友-费用'!$A$2:$A$344,0)+1,MATCH($W$87,'用友-费用'!$B$1:$AK$1,0)+1)</f>
        <v>0</v>
      </c>
      <c r="X113" s="171">
        <f>INDEX('用友-费用'!$A$1:$AK$344,MATCH(A113&amp;"调整额",'用友-费用'!$A$2:$A$344,0)+1,MATCH($X$87,'用友-费用'!$B$1:$AK$1,0)+1)</f>
        <v>0</v>
      </c>
      <c r="Y113" s="171">
        <f>INDEX('用友-费用'!$A$1:$AK$344,MATCH(B113&amp;"调整额",'用友-费用'!$A$2:$A$344,0)+1,MATCH($Y$87,'用友-费用'!$B$1:$AK$1,0)+1)</f>
        <v>0</v>
      </c>
    </row>
    <row r="114" spans="1:25">
      <c r="A114" s="149"/>
      <c r="B114" s="156" t="s">
        <v>129</v>
      </c>
      <c r="C114" s="151">
        <f t="shared" si="17"/>
        <v>0</v>
      </c>
      <c r="D114" s="171"/>
      <c r="E114" s="171">
        <f>INDEX('用友-费用'!$A$1:$AK$344,MATCH(B114&amp;"调整额",'用友-费用'!$A$2:$A$344,0)+1,MATCH($E$87,'用友-费用'!$B$1:$AK$1,0)+1)</f>
        <v>0</v>
      </c>
      <c r="F114" s="171">
        <f>INDEX('用友-费用'!$A$1:$AK$344,MATCH(B114&amp;"调整额",'用友-费用'!$A$2:$A$344,0)+1,MATCH($F$87,'用友-费用'!$B$1:$AK$1,0)+1)</f>
        <v>0</v>
      </c>
      <c r="G114" s="172">
        <f>INDEX('用友-费用'!$A$1:$AK$344,MATCH(B114&amp;"调整额",'用友-费用'!$A$2:$A$344,0)+1,MATCH($G$87,'用友-费用'!$B$1:$AK$1,0)+1)</f>
        <v>0</v>
      </c>
      <c r="H114" s="151">
        <f t="shared" si="18"/>
        <v>0</v>
      </c>
      <c r="I114" s="171">
        <f>INDEX('用友-费用'!$A$1:$AK$344,MATCH(B114&amp;"调整额",'用友-费用'!$A$2:$A$344,0)+1,MATCH($I$87,'用友-费用'!$B$1:$AK$1,0)+1)</f>
        <v>0</v>
      </c>
      <c r="J114" s="171">
        <f>INDEX('用友-费用'!$A$1:$AK$344,MATCH(B114&amp;"调整额",'用友-费用'!$A$2:$A$344,0)+1,MATCH($J$87,'用友-费用'!$B$1:$AK$1,0)+1)</f>
        <v>0</v>
      </c>
      <c r="K114" s="171">
        <f>INDEX('用友-费用'!$A$1:$AK$344,MATCH(B114&amp;"调整额",'用友-费用'!$A$2:$A$344,0)+1,MATCH($K$87,'用友-费用'!$B$1:$AK$1,0)+1)</f>
        <v>0</v>
      </c>
      <c r="L114" s="151">
        <f t="shared" si="19"/>
        <v>0</v>
      </c>
      <c r="M114" s="171">
        <f>INDEX('用友-费用'!$A$1:$AK$344,MATCH(B114&amp;"调整额",'用友-费用'!$A$2:$A$344,0)+1,MATCH($M$87,'用友-费用'!$B$1:$AK$1,0)+1)</f>
        <v>0</v>
      </c>
      <c r="N114" s="171">
        <f>INDEX('用友-费用'!$A$1:$AK$344,MATCH(B114&amp;"调整额",'用友-费用'!$A$2:$A$344,0)+1,MATCH($N$87,'用友-费用'!$B$1:$AK$1,0)+1)</f>
        <v>0</v>
      </c>
      <c r="O114" s="151">
        <f t="shared" si="20"/>
        <v>0</v>
      </c>
      <c r="P114" s="171">
        <f>INDEX('用友-费用'!$A$1:$AK$344,MATCH(B114&amp;"调整额",'用友-费用'!$A$2:$A$344,0)+1,MATCH($P$87,'用友-费用'!$B$1:$AK$1,0)+1)</f>
        <v>0</v>
      </c>
      <c r="Q114" s="171">
        <f>INDEX('用友-费用'!$A$1:$AK$344,MATCH(B114&amp;"调整额",'用友-费用'!$A$2:$A$344,0)+1,MATCH($Q$87,'用友-费用'!$B$1:$AK$1,0)+1)</f>
        <v>0</v>
      </c>
      <c r="R114" s="171">
        <f>INDEX('用友-费用'!$A$1:$AK$344,MATCH(B114&amp;"调整额",'用友-费用'!$A$2:$A$344,0)+1,MATCH($R$87,'用友-费用'!$B$1:$AK$1,0)+1)</f>
        <v>0</v>
      </c>
      <c r="S114" s="151">
        <f t="shared" si="21"/>
        <v>0</v>
      </c>
      <c r="T114" s="171">
        <f>INDEX('用友-费用'!$A$1:$AK$344,MATCH(B114&amp;"调整额",'用友-费用'!$A$2:$A$344,0)+1,MATCH($T$87,'用友-费用'!$B$1:$AK$1,0)+1)</f>
        <v>0</v>
      </c>
      <c r="U114" s="171">
        <f>INDEX('用友-费用'!$A$1:$AK$344,MATCH(B114&amp;"调整额",'用友-费用'!$A$2:$A$344,0)+1,MATCH($U$87,'用友-费用'!$B$1:$AK$1,0)+1)</f>
        <v>0</v>
      </c>
      <c r="V114" s="171">
        <f>INDEX('用友-费用'!$A$1:$AK$344,MATCH(B114&amp;"调整额",'用友-费用'!$A$2:$A$344,0)+1,MATCH($V$87,'用友-费用'!$B$1:$AK$1,0)+1)</f>
        <v>0</v>
      </c>
      <c r="W114" s="171">
        <f>INDEX('用友-费用'!$A$1:$AK$344,MATCH(B114&amp;"调整额",'用友-费用'!$A$2:$A$344,0)+1,MATCH($W$87,'用友-费用'!$B$1:$AK$1,0)+1)</f>
        <v>0</v>
      </c>
      <c r="X114" s="171">
        <f>INDEX('用友-费用'!$A$1:$AK$344,MATCH(A114&amp;"调整额",'用友-费用'!$A$2:$A$344,0)+1,MATCH($X$87,'用友-费用'!$B$1:$AK$1,0)+1)</f>
        <v>0</v>
      </c>
      <c r="Y114" s="171">
        <f>INDEX('用友-费用'!$A$1:$AK$344,MATCH(B114&amp;"调整额",'用友-费用'!$A$2:$A$344,0)+1,MATCH($Y$87,'用友-费用'!$B$1:$AK$1,0)+1)</f>
        <v>0</v>
      </c>
    </row>
    <row r="115" spans="1:25">
      <c r="A115" s="149"/>
      <c r="B115" s="156" t="s">
        <v>130</v>
      </c>
      <c r="C115" s="151">
        <f t="shared" si="17"/>
        <v>0</v>
      </c>
      <c r="D115" s="171"/>
      <c r="E115" s="171">
        <f>INDEX('用友-费用'!$A$1:$AK$344,MATCH(B115&amp;"调整额",'用友-费用'!$A$2:$A$344,0)+1,MATCH($E$87,'用友-费用'!$B$1:$AK$1,0)+1)</f>
        <v>0</v>
      </c>
      <c r="F115" s="171">
        <f>INDEX('用友-费用'!$A$1:$AK$344,MATCH(B115&amp;"调整额",'用友-费用'!$A$2:$A$344,0)+1,MATCH($F$87,'用友-费用'!$B$1:$AK$1,0)+1)</f>
        <v>0</v>
      </c>
      <c r="G115" s="172">
        <f>INDEX('用友-费用'!$A$1:$AK$344,MATCH(B115&amp;"调整额",'用友-费用'!$A$2:$A$344,0)+1,MATCH($G$87,'用友-费用'!$B$1:$AK$1,0)+1)</f>
        <v>0</v>
      </c>
      <c r="H115" s="151">
        <f t="shared" si="18"/>
        <v>0</v>
      </c>
      <c r="I115" s="171">
        <f>INDEX('用友-费用'!$A$1:$AK$344,MATCH(B115&amp;"调整额",'用友-费用'!$A$2:$A$344,0)+1,MATCH($I$87,'用友-费用'!$B$1:$AK$1,0)+1)</f>
        <v>0</v>
      </c>
      <c r="J115" s="171">
        <f>INDEX('用友-费用'!$A$1:$AK$344,MATCH(B115&amp;"调整额",'用友-费用'!$A$2:$A$344,0)+1,MATCH($J$87,'用友-费用'!$B$1:$AK$1,0)+1)</f>
        <v>0</v>
      </c>
      <c r="K115" s="171">
        <f>INDEX('用友-费用'!$A$1:$AK$344,MATCH(B115&amp;"调整额",'用友-费用'!$A$2:$A$344,0)+1,MATCH($K$87,'用友-费用'!$B$1:$AK$1,0)+1)</f>
        <v>0</v>
      </c>
      <c r="L115" s="151">
        <f t="shared" si="19"/>
        <v>0</v>
      </c>
      <c r="M115" s="171">
        <f>INDEX('用友-费用'!$A$1:$AK$344,MATCH(B115&amp;"调整额",'用友-费用'!$A$2:$A$344,0)+1,MATCH($M$87,'用友-费用'!$B$1:$AK$1,0)+1)</f>
        <v>0</v>
      </c>
      <c r="N115" s="171">
        <f>INDEX('用友-费用'!$A$1:$AK$344,MATCH(B115&amp;"调整额",'用友-费用'!$A$2:$A$344,0)+1,MATCH($N$87,'用友-费用'!$B$1:$AK$1,0)+1)</f>
        <v>0</v>
      </c>
      <c r="O115" s="151">
        <f t="shared" si="20"/>
        <v>0</v>
      </c>
      <c r="P115" s="171">
        <f>INDEX('用友-费用'!$A$1:$AK$344,MATCH(B115&amp;"调整额",'用友-费用'!$A$2:$A$344,0)+1,MATCH($P$87,'用友-费用'!$B$1:$AK$1,0)+1)</f>
        <v>0</v>
      </c>
      <c r="Q115" s="171">
        <f>INDEX('用友-费用'!$A$1:$AK$344,MATCH(B115&amp;"调整额",'用友-费用'!$A$2:$A$344,0)+1,MATCH($Q$87,'用友-费用'!$B$1:$AK$1,0)+1)</f>
        <v>0</v>
      </c>
      <c r="R115" s="171">
        <f>INDEX('用友-费用'!$A$1:$AK$344,MATCH(B115&amp;"调整额",'用友-费用'!$A$2:$A$344,0)+1,MATCH($R$87,'用友-费用'!$B$1:$AK$1,0)+1)</f>
        <v>0</v>
      </c>
      <c r="S115" s="151">
        <f t="shared" si="21"/>
        <v>0</v>
      </c>
      <c r="T115" s="171">
        <f>INDEX('用友-费用'!$A$1:$AK$344,MATCH(B115&amp;"调整额",'用友-费用'!$A$2:$A$344,0)+1,MATCH($T$87,'用友-费用'!$B$1:$AK$1,0)+1)</f>
        <v>0</v>
      </c>
      <c r="U115" s="171">
        <f>INDEX('用友-费用'!$A$1:$AK$344,MATCH(B115&amp;"调整额",'用友-费用'!$A$2:$A$344,0)+1,MATCH($U$87,'用友-费用'!$B$1:$AK$1,0)+1)</f>
        <v>0</v>
      </c>
      <c r="V115" s="171">
        <f>INDEX('用友-费用'!$A$1:$AK$344,MATCH(B115&amp;"调整额",'用友-费用'!$A$2:$A$344,0)+1,MATCH($V$87,'用友-费用'!$B$1:$AK$1,0)+1)</f>
        <v>0</v>
      </c>
      <c r="W115" s="171">
        <f>INDEX('用友-费用'!$A$1:$AK$344,MATCH(B115&amp;"调整额",'用友-费用'!$A$2:$A$344,0)+1,MATCH($W$87,'用友-费用'!$B$1:$AK$1,0)+1)</f>
        <v>0</v>
      </c>
      <c r="X115" s="171">
        <f>INDEX('用友-费用'!$A$1:$AK$344,MATCH(A115&amp;"调整额",'用友-费用'!$A$2:$A$344,0)+1,MATCH($X$87,'用友-费用'!$B$1:$AK$1,0)+1)</f>
        <v>0</v>
      </c>
      <c r="Y115" s="171">
        <f>INDEX('用友-费用'!$A$1:$AK$344,MATCH(B115&amp;"调整额",'用友-费用'!$A$2:$A$344,0)+1,MATCH($Y$87,'用友-费用'!$B$1:$AK$1,0)+1)</f>
        <v>0</v>
      </c>
    </row>
    <row r="116" spans="1:25">
      <c r="A116" s="149"/>
      <c r="B116" s="156" t="s">
        <v>131</v>
      </c>
      <c r="C116" s="151">
        <f t="shared" si="17"/>
        <v>0</v>
      </c>
      <c r="D116" s="171"/>
      <c r="E116" s="171">
        <f>INDEX('用友-费用'!$A$1:$AK$344,MATCH(B116&amp;"调整额",'用友-费用'!$A$2:$A$344,0)+1,MATCH($E$87,'用友-费用'!$B$1:$AK$1,0)+1)</f>
        <v>0</v>
      </c>
      <c r="F116" s="171">
        <f>INDEX('用友-费用'!$A$1:$AK$344,MATCH(B116&amp;"调整额",'用友-费用'!$A$2:$A$344,0)+1,MATCH($F$87,'用友-费用'!$B$1:$AK$1,0)+1)</f>
        <v>0</v>
      </c>
      <c r="G116" s="172">
        <f>INDEX('用友-费用'!$A$1:$AK$344,MATCH(B116&amp;"调整额",'用友-费用'!$A$2:$A$344,0)+1,MATCH($G$87,'用友-费用'!$B$1:$AK$1,0)+1)</f>
        <v>0</v>
      </c>
      <c r="H116" s="151">
        <f t="shared" si="18"/>
        <v>0</v>
      </c>
      <c r="I116" s="171">
        <f>INDEX('用友-费用'!$A$1:$AK$344,MATCH(B116&amp;"调整额",'用友-费用'!$A$2:$A$344,0)+1,MATCH($I$87,'用友-费用'!$B$1:$AK$1,0)+1)</f>
        <v>0</v>
      </c>
      <c r="J116" s="171">
        <f>INDEX('用友-费用'!$A$1:$AK$344,MATCH(B116&amp;"调整额",'用友-费用'!$A$2:$A$344,0)+1,MATCH($J$87,'用友-费用'!$B$1:$AK$1,0)+1)</f>
        <v>0</v>
      </c>
      <c r="K116" s="171">
        <f>INDEX('用友-费用'!$A$1:$AK$344,MATCH(B116&amp;"调整额",'用友-费用'!$A$2:$A$344,0)+1,MATCH($K$87,'用友-费用'!$B$1:$AK$1,0)+1)</f>
        <v>0</v>
      </c>
      <c r="L116" s="151">
        <f t="shared" si="19"/>
        <v>0</v>
      </c>
      <c r="M116" s="171">
        <f>INDEX('用友-费用'!$A$1:$AK$344,MATCH(B116&amp;"调整额",'用友-费用'!$A$2:$A$344,0)+1,MATCH($M$87,'用友-费用'!$B$1:$AK$1,0)+1)</f>
        <v>0</v>
      </c>
      <c r="N116" s="171">
        <f>INDEX('用友-费用'!$A$1:$AK$344,MATCH(B116&amp;"调整额",'用友-费用'!$A$2:$A$344,0)+1,MATCH($N$87,'用友-费用'!$B$1:$AK$1,0)+1)</f>
        <v>0</v>
      </c>
      <c r="O116" s="151">
        <f t="shared" si="20"/>
        <v>0</v>
      </c>
      <c r="P116" s="171">
        <f>INDEX('用友-费用'!$A$1:$AK$344,MATCH(B116&amp;"调整额",'用友-费用'!$A$2:$A$344,0)+1,MATCH($P$87,'用友-费用'!$B$1:$AK$1,0)+1)</f>
        <v>0</v>
      </c>
      <c r="Q116" s="171">
        <f>INDEX('用友-费用'!$A$1:$AK$344,MATCH(B116&amp;"调整额",'用友-费用'!$A$2:$A$344,0)+1,MATCH($Q$87,'用友-费用'!$B$1:$AK$1,0)+1)</f>
        <v>0</v>
      </c>
      <c r="R116" s="171">
        <f>INDEX('用友-费用'!$A$1:$AK$344,MATCH(B116&amp;"调整额",'用友-费用'!$A$2:$A$344,0)+1,MATCH($R$87,'用友-费用'!$B$1:$AK$1,0)+1)</f>
        <v>0</v>
      </c>
      <c r="S116" s="151">
        <f t="shared" si="21"/>
        <v>0</v>
      </c>
      <c r="T116" s="171">
        <f>INDEX('用友-费用'!$A$1:$AK$344,MATCH(B116&amp;"调整额",'用友-费用'!$A$2:$A$344,0)+1,MATCH($T$87,'用友-费用'!$B$1:$AK$1,0)+1)</f>
        <v>0</v>
      </c>
      <c r="U116" s="171">
        <f>INDEX('用友-费用'!$A$1:$AK$344,MATCH(B116&amp;"调整额",'用友-费用'!$A$2:$A$344,0)+1,MATCH($U$87,'用友-费用'!$B$1:$AK$1,0)+1)</f>
        <v>0</v>
      </c>
      <c r="V116" s="171">
        <f>INDEX('用友-费用'!$A$1:$AK$344,MATCH(B116&amp;"调整额",'用友-费用'!$A$2:$A$344,0)+1,MATCH($V$87,'用友-费用'!$B$1:$AK$1,0)+1)</f>
        <v>0</v>
      </c>
      <c r="W116" s="171">
        <f>INDEX('用友-费用'!$A$1:$AK$344,MATCH(B116&amp;"调整额",'用友-费用'!$A$2:$A$344,0)+1,MATCH($W$87,'用友-费用'!$B$1:$AK$1,0)+1)</f>
        <v>0</v>
      </c>
      <c r="X116" s="171">
        <f>INDEX('用友-费用'!$A$1:$AK$344,MATCH(A116&amp;"调整额",'用友-费用'!$A$2:$A$344,0)+1,MATCH($X$87,'用友-费用'!$B$1:$AK$1,0)+1)</f>
        <v>0</v>
      </c>
      <c r="Y116" s="171">
        <f>INDEX('用友-费用'!$A$1:$AK$344,MATCH(B116&amp;"调整额",'用友-费用'!$A$2:$A$344,0)+1,MATCH($Y$87,'用友-费用'!$B$1:$AK$1,0)+1)</f>
        <v>0</v>
      </c>
    </row>
    <row r="117" spans="1:25">
      <c r="A117" s="149"/>
      <c r="B117" s="156" t="s">
        <v>132</v>
      </c>
      <c r="C117" s="151">
        <f t="shared" si="17"/>
        <v>0</v>
      </c>
      <c r="D117" s="171"/>
      <c r="E117" s="171">
        <f>INDEX('用友-费用'!$A$1:$AK$344,MATCH(B117&amp;"调整额",'用友-费用'!$A$2:$A$344,0)+1,MATCH($E$87,'用友-费用'!$B$1:$AK$1,0)+1)</f>
        <v>0</v>
      </c>
      <c r="F117" s="171">
        <f>INDEX('用友-费用'!$A$1:$AK$344,MATCH(B117&amp;"调整额",'用友-费用'!$A$2:$A$344,0)+1,MATCH($F$87,'用友-费用'!$B$1:$AK$1,0)+1)</f>
        <v>0</v>
      </c>
      <c r="G117" s="172">
        <f>INDEX('用友-费用'!$A$1:$AK$344,MATCH(B117&amp;"调整额",'用友-费用'!$A$2:$A$344,0)+1,MATCH($G$87,'用友-费用'!$B$1:$AK$1,0)+1)</f>
        <v>0</v>
      </c>
      <c r="H117" s="151">
        <f t="shared" si="18"/>
        <v>0</v>
      </c>
      <c r="I117" s="171">
        <f>INDEX('用友-费用'!$A$1:$AK$344,MATCH(B117&amp;"调整额",'用友-费用'!$A$2:$A$344,0)+1,MATCH($I$87,'用友-费用'!$B$1:$AK$1,0)+1)</f>
        <v>0</v>
      </c>
      <c r="J117" s="171">
        <f>INDEX('用友-费用'!$A$1:$AK$344,MATCH(B117&amp;"调整额",'用友-费用'!$A$2:$A$344,0)+1,MATCH($J$87,'用友-费用'!$B$1:$AK$1,0)+1)</f>
        <v>0</v>
      </c>
      <c r="K117" s="171">
        <f>INDEX('用友-费用'!$A$1:$AK$344,MATCH(B117&amp;"调整额",'用友-费用'!$A$2:$A$344,0)+1,MATCH($K$87,'用友-费用'!$B$1:$AK$1,0)+1)</f>
        <v>0</v>
      </c>
      <c r="L117" s="151">
        <f t="shared" si="19"/>
        <v>0</v>
      </c>
      <c r="M117" s="171">
        <f>INDEX('用友-费用'!$A$1:$AK$344,MATCH(B117&amp;"调整额",'用友-费用'!$A$2:$A$344,0)+1,MATCH($M$87,'用友-费用'!$B$1:$AK$1,0)+1)</f>
        <v>0</v>
      </c>
      <c r="N117" s="171">
        <f>INDEX('用友-费用'!$A$1:$AK$344,MATCH(B117&amp;"调整额",'用友-费用'!$A$2:$A$344,0)+1,MATCH($N$87,'用友-费用'!$B$1:$AK$1,0)+1)</f>
        <v>0</v>
      </c>
      <c r="O117" s="151">
        <f t="shared" si="20"/>
        <v>0</v>
      </c>
      <c r="P117" s="171">
        <f>INDEX('用友-费用'!$A$1:$AK$344,MATCH(B117&amp;"调整额",'用友-费用'!$A$2:$A$344,0)+1,MATCH($P$87,'用友-费用'!$B$1:$AK$1,0)+1)</f>
        <v>0</v>
      </c>
      <c r="Q117" s="171">
        <f>INDEX('用友-费用'!$A$1:$AK$344,MATCH(B117&amp;"调整额",'用友-费用'!$A$2:$A$344,0)+1,MATCH($Q$87,'用友-费用'!$B$1:$AK$1,0)+1)</f>
        <v>0</v>
      </c>
      <c r="R117" s="171">
        <f>INDEX('用友-费用'!$A$1:$AK$344,MATCH(B117&amp;"调整额",'用友-费用'!$A$2:$A$344,0)+1,MATCH($R$87,'用友-费用'!$B$1:$AK$1,0)+1)</f>
        <v>0</v>
      </c>
      <c r="S117" s="151">
        <f t="shared" si="21"/>
        <v>0</v>
      </c>
      <c r="T117" s="171">
        <f>INDEX('用友-费用'!$A$1:$AK$344,MATCH(B117&amp;"调整额",'用友-费用'!$A$2:$A$344,0)+1,MATCH($T$87,'用友-费用'!$B$1:$AK$1,0)+1)</f>
        <v>0</v>
      </c>
      <c r="U117" s="171">
        <f>INDEX('用友-费用'!$A$1:$AK$344,MATCH(B117&amp;"调整额",'用友-费用'!$A$2:$A$344,0)+1,MATCH($U$87,'用友-费用'!$B$1:$AK$1,0)+1)</f>
        <v>0</v>
      </c>
      <c r="V117" s="171">
        <f>INDEX('用友-费用'!$A$1:$AK$344,MATCH(B117&amp;"调整额",'用友-费用'!$A$2:$A$344,0)+1,MATCH($V$87,'用友-费用'!$B$1:$AK$1,0)+1)</f>
        <v>0</v>
      </c>
      <c r="W117" s="171">
        <f>INDEX('用友-费用'!$A$1:$AK$344,MATCH(B117&amp;"调整额",'用友-费用'!$A$2:$A$344,0)+1,MATCH($W$87,'用友-费用'!$B$1:$AK$1,0)+1)</f>
        <v>0</v>
      </c>
      <c r="X117" s="171">
        <f>INDEX('用友-费用'!$A$1:$AK$344,MATCH(A117&amp;"调整额",'用友-费用'!$A$2:$A$344,0)+1,MATCH($X$87,'用友-费用'!$B$1:$AK$1,0)+1)</f>
        <v>0</v>
      </c>
      <c r="Y117" s="171">
        <f>INDEX('用友-费用'!$A$1:$AK$344,MATCH(B117&amp;"调整额",'用友-费用'!$A$2:$A$344,0)+1,MATCH($Y$87,'用友-费用'!$B$1:$AK$1,0)+1)</f>
        <v>0</v>
      </c>
    </row>
    <row r="118" spans="1:25">
      <c r="A118" s="149"/>
      <c r="B118" s="156" t="s">
        <v>133</v>
      </c>
      <c r="C118" s="151">
        <f t="shared" si="17"/>
        <v>0</v>
      </c>
      <c r="D118" s="171"/>
      <c r="E118" s="171">
        <f>INDEX('用友-费用'!$A$1:$AK$344,MATCH(B118&amp;"调整额",'用友-费用'!$A$2:$A$344,0)+1,MATCH($E$87,'用友-费用'!$B$1:$AK$1,0)+1)</f>
        <v>0</v>
      </c>
      <c r="F118" s="171">
        <f>INDEX('用友-费用'!$A$1:$AK$344,MATCH(B118&amp;"调整额",'用友-费用'!$A$2:$A$344,0)+1,MATCH($F$87,'用友-费用'!$B$1:$AK$1,0)+1)</f>
        <v>0</v>
      </c>
      <c r="G118" s="172">
        <f>INDEX('用友-费用'!$A$1:$AK$344,MATCH(B118&amp;"调整额",'用友-费用'!$A$2:$A$344,0)+1,MATCH($G$87,'用友-费用'!$B$1:$AK$1,0)+1)</f>
        <v>0</v>
      </c>
      <c r="H118" s="151">
        <f t="shared" si="18"/>
        <v>0</v>
      </c>
      <c r="I118" s="171">
        <f>INDEX('用友-费用'!$A$1:$AK$344,MATCH(B118&amp;"调整额",'用友-费用'!$A$2:$A$344,0)+1,MATCH($I$87,'用友-费用'!$B$1:$AK$1,0)+1)</f>
        <v>0</v>
      </c>
      <c r="J118" s="171">
        <f>INDEX('用友-费用'!$A$1:$AK$344,MATCH(B118&amp;"调整额",'用友-费用'!$A$2:$A$344,0)+1,MATCH($J$87,'用友-费用'!$B$1:$AK$1,0)+1)</f>
        <v>0</v>
      </c>
      <c r="K118" s="171">
        <f>INDEX('用友-费用'!$A$1:$AK$344,MATCH(B118&amp;"调整额",'用友-费用'!$A$2:$A$344,0)+1,MATCH($K$87,'用友-费用'!$B$1:$AK$1,0)+1)</f>
        <v>0</v>
      </c>
      <c r="L118" s="151">
        <f t="shared" si="19"/>
        <v>0</v>
      </c>
      <c r="M118" s="171">
        <f>INDEX('用友-费用'!$A$1:$AK$344,MATCH(B118&amp;"调整额",'用友-费用'!$A$2:$A$344,0)+1,MATCH($M$87,'用友-费用'!$B$1:$AK$1,0)+1)</f>
        <v>0</v>
      </c>
      <c r="N118" s="171">
        <f>INDEX('用友-费用'!$A$1:$AK$344,MATCH(B118&amp;"调整额",'用友-费用'!$A$2:$A$344,0)+1,MATCH($N$87,'用友-费用'!$B$1:$AK$1,0)+1)</f>
        <v>0</v>
      </c>
      <c r="O118" s="151">
        <f t="shared" si="20"/>
        <v>0</v>
      </c>
      <c r="P118" s="171">
        <f>INDEX('用友-费用'!$A$1:$AK$344,MATCH(B118&amp;"调整额",'用友-费用'!$A$2:$A$344,0)+1,MATCH($P$87,'用友-费用'!$B$1:$AK$1,0)+1)</f>
        <v>0</v>
      </c>
      <c r="Q118" s="171">
        <f>INDEX('用友-费用'!$A$1:$AK$344,MATCH(B118&amp;"调整额",'用友-费用'!$A$2:$A$344,0)+1,MATCH($Q$87,'用友-费用'!$B$1:$AK$1,0)+1)</f>
        <v>0</v>
      </c>
      <c r="R118" s="171">
        <f>INDEX('用友-费用'!$A$1:$AK$344,MATCH(B118&amp;"调整额",'用友-费用'!$A$2:$A$344,0)+1,MATCH($R$87,'用友-费用'!$B$1:$AK$1,0)+1)</f>
        <v>0</v>
      </c>
      <c r="S118" s="151">
        <f t="shared" si="21"/>
        <v>0</v>
      </c>
      <c r="T118" s="171">
        <f>INDEX('用友-费用'!$A$1:$AK$344,MATCH(B118&amp;"调整额",'用友-费用'!$A$2:$A$344,0)+1,MATCH($T$87,'用友-费用'!$B$1:$AK$1,0)+1)</f>
        <v>0</v>
      </c>
      <c r="U118" s="171">
        <f>INDEX('用友-费用'!$A$1:$AK$344,MATCH(B118&amp;"调整额",'用友-费用'!$A$2:$A$344,0)+1,MATCH($U$87,'用友-费用'!$B$1:$AK$1,0)+1)</f>
        <v>0</v>
      </c>
      <c r="V118" s="171">
        <f>INDEX('用友-费用'!$A$1:$AK$344,MATCH(B118&amp;"调整额",'用友-费用'!$A$2:$A$344,0)+1,MATCH($V$87,'用友-费用'!$B$1:$AK$1,0)+1)</f>
        <v>0</v>
      </c>
      <c r="W118" s="171">
        <f>INDEX('用友-费用'!$A$1:$AK$344,MATCH(B118&amp;"调整额",'用友-费用'!$A$2:$A$344,0)+1,MATCH($W$87,'用友-费用'!$B$1:$AK$1,0)+1)</f>
        <v>0</v>
      </c>
      <c r="X118" s="171">
        <f>INDEX('用友-费用'!$A$1:$AK$344,MATCH(A118&amp;"调整额",'用友-费用'!$A$2:$A$344,0)+1,MATCH($X$87,'用友-费用'!$B$1:$AK$1,0)+1)</f>
        <v>0</v>
      </c>
      <c r="Y118" s="171">
        <f>INDEX('用友-费用'!$A$1:$AK$344,MATCH(B118&amp;"调整额",'用友-费用'!$A$2:$A$344,0)+1,MATCH($Y$87,'用友-费用'!$B$1:$AK$1,0)+1)</f>
        <v>0</v>
      </c>
    </row>
    <row r="119" spans="1:25">
      <c r="A119" s="149"/>
      <c r="B119" s="156" t="s">
        <v>134</v>
      </c>
      <c r="C119" s="151">
        <f t="shared" si="17"/>
        <v>0</v>
      </c>
      <c r="D119" s="171"/>
      <c r="E119" s="171">
        <f>INDEX('用友-费用'!$A$1:$AK$344,MATCH(B119&amp;"调整额",'用友-费用'!$A$2:$A$344,0)+1,MATCH($E$87,'用友-费用'!$B$1:$AK$1,0)+1)</f>
        <v>0</v>
      </c>
      <c r="F119" s="171">
        <f>INDEX('用友-费用'!$A$1:$AK$344,MATCH(B119&amp;"调整额",'用友-费用'!$A$2:$A$344,0)+1,MATCH($F$87,'用友-费用'!$B$1:$AK$1,0)+1)</f>
        <v>0</v>
      </c>
      <c r="G119" s="172">
        <f>INDEX('用友-费用'!$A$1:$AK$344,MATCH(B119&amp;"调整额",'用友-费用'!$A$2:$A$344,0)+1,MATCH($G$87,'用友-费用'!$B$1:$AK$1,0)+1)</f>
        <v>0</v>
      </c>
      <c r="H119" s="151">
        <f t="shared" si="18"/>
        <v>0</v>
      </c>
      <c r="I119" s="171">
        <f>INDEX('用友-费用'!$A$1:$AK$344,MATCH(B119&amp;"调整额",'用友-费用'!$A$2:$A$344,0)+1,MATCH($I$87,'用友-费用'!$B$1:$AK$1,0)+1)</f>
        <v>0</v>
      </c>
      <c r="J119" s="171">
        <f>INDEX('用友-费用'!$A$1:$AK$344,MATCH(B119&amp;"调整额",'用友-费用'!$A$2:$A$344,0)+1,MATCH($J$87,'用友-费用'!$B$1:$AK$1,0)+1)</f>
        <v>0</v>
      </c>
      <c r="K119" s="171">
        <f>INDEX('用友-费用'!$A$1:$AK$344,MATCH(B119&amp;"调整额",'用友-费用'!$A$2:$A$344,0)+1,MATCH($K$87,'用友-费用'!$B$1:$AK$1,0)+1)</f>
        <v>0</v>
      </c>
      <c r="L119" s="151">
        <f t="shared" si="19"/>
        <v>0</v>
      </c>
      <c r="M119" s="171">
        <f>INDEX('用友-费用'!$A$1:$AK$344,MATCH(B119&amp;"调整额",'用友-费用'!$A$2:$A$344,0)+1,MATCH($M$87,'用友-费用'!$B$1:$AK$1,0)+1)</f>
        <v>0</v>
      </c>
      <c r="N119" s="171">
        <f>INDEX('用友-费用'!$A$1:$AK$344,MATCH(B119&amp;"调整额",'用友-费用'!$A$2:$A$344,0)+1,MATCH($N$87,'用友-费用'!$B$1:$AK$1,0)+1)</f>
        <v>0</v>
      </c>
      <c r="O119" s="151">
        <f t="shared" si="20"/>
        <v>0</v>
      </c>
      <c r="P119" s="171">
        <f>INDEX('用友-费用'!$A$1:$AK$344,MATCH(B119&amp;"调整额",'用友-费用'!$A$2:$A$344,0)+1,MATCH($P$87,'用友-费用'!$B$1:$AK$1,0)+1)</f>
        <v>0</v>
      </c>
      <c r="Q119" s="171">
        <f>INDEX('用友-费用'!$A$1:$AK$344,MATCH(B119&amp;"调整额",'用友-费用'!$A$2:$A$344,0)+1,MATCH($Q$87,'用友-费用'!$B$1:$AK$1,0)+1)</f>
        <v>0</v>
      </c>
      <c r="R119" s="171">
        <f>INDEX('用友-费用'!$A$1:$AK$344,MATCH(B119&amp;"调整额",'用友-费用'!$A$2:$A$344,0)+1,MATCH($R$87,'用友-费用'!$B$1:$AK$1,0)+1)</f>
        <v>0</v>
      </c>
      <c r="S119" s="151">
        <f t="shared" si="21"/>
        <v>0</v>
      </c>
      <c r="T119" s="171">
        <f>INDEX('用友-费用'!$A$1:$AK$344,MATCH(B119&amp;"调整额",'用友-费用'!$A$2:$A$344,0)+1,MATCH($T$87,'用友-费用'!$B$1:$AK$1,0)+1)</f>
        <v>0</v>
      </c>
      <c r="U119" s="171">
        <f>INDEX('用友-费用'!$A$1:$AK$344,MATCH(B119&amp;"调整额",'用友-费用'!$A$2:$A$344,0)+1,MATCH($U$87,'用友-费用'!$B$1:$AK$1,0)+1)</f>
        <v>0</v>
      </c>
      <c r="V119" s="171">
        <f>INDEX('用友-费用'!$A$1:$AK$344,MATCH(B119&amp;"调整额",'用友-费用'!$A$2:$A$344,0)+1,MATCH($V$87,'用友-费用'!$B$1:$AK$1,0)+1)</f>
        <v>0</v>
      </c>
      <c r="W119" s="171">
        <f>INDEX('用友-费用'!$A$1:$AK$344,MATCH(B119&amp;"调整额",'用友-费用'!$A$2:$A$344,0)+1,MATCH($W$87,'用友-费用'!$B$1:$AK$1,0)+1)</f>
        <v>0</v>
      </c>
      <c r="X119" s="171">
        <f>INDEX('用友-费用'!$A$1:$AK$344,MATCH(A119&amp;"调整额",'用友-费用'!$A$2:$A$344,0)+1,MATCH($X$87,'用友-费用'!$B$1:$AK$1,0)+1)</f>
        <v>0</v>
      </c>
      <c r="Y119" s="171">
        <f>INDEX('用友-费用'!$A$1:$AK$344,MATCH(B119&amp;"调整额",'用友-费用'!$A$2:$A$344,0)+1,MATCH($Y$87,'用友-费用'!$B$1:$AK$1,0)+1)</f>
        <v>0</v>
      </c>
    </row>
    <row r="120" spans="1:25">
      <c r="A120" s="149"/>
      <c r="B120" s="156" t="s">
        <v>135</v>
      </c>
      <c r="C120" s="151">
        <f t="shared" si="17"/>
        <v>0</v>
      </c>
      <c r="D120" s="171"/>
      <c r="E120" s="171">
        <f>INDEX('用友-费用'!$A$1:$AK$344,MATCH(B120&amp;"调整额",'用友-费用'!$A$2:$A$344,0)+1,MATCH($E$87,'用友-费用'!$B$1:$AK$1,0)+1)</f>
        <v>0</v>
      </c>
      <c r="F120" s="171">
        <f>INDEX('用友-费用'!$A$1:$AK$344,MATCH(B120&amp;"调整额",'用友-费用'!$A$2:$A$344,0)+1,MATCH($F$87,'用友-费用'!$B$1:$AK$1,0)+1)</f>
        <v>0</v>
      </c>
      <c r="G120" s="172">
        <f>INDEX('用友-费用'!$A$1:$AK$344,MATCH(B120&amp;"调整额",'用友-费用'!$A$2:$A$344,0)+1,MATCH($G$87,'用友-费用'!$B$1:$AK$1,0)+1)</f>
        <v>0</v>
      </c>
      <c r="H120" s="151">
        <f t="shared" si="18"/>
        <v>0</v>
      </c>
      <c r="I120" s="171">
        <f>INDEX('用友-费用'!$A$1:$AK$344,MATCH(B120&amp;"调整额",'用友-费用'!$A$2:$A$344,0)+1,MATCH($I$87,'用友-费用'!$B$1:$AK$1,0)+1)</f>
        <v>0</v>
      </c>
      <c r="J120" s="171">
        <f>INDEX('用友-费用'!$A$1:$AK$344,MATCH(B120&amp;"调整额",'用友-费用'!$A$2:$A$344,0)+1,MATCH($J$87,'用友-费用'!$B$1:$AK$1,0)+1)</f>
        <v>0</v>
      </c>
      <c r="K120" s="171">
        <f>INDEX('用友-费用'!$A$1:$AK$344,MATCH(B120&amp;"调整额",'用友-费用'!$A$2:$A$344,0)+1,MATCH($K$87,'用友-费用'!$B$1:$AK$1,0)+1)</f>
        <v>0</v>
      </c>
      <c r="L120" s="151">
        <f t="shared" si="19"/>
        <v>0</v>
      </c>
      <c r="M120" s="171">
        <f>INDEX('用友-费用'!$A$1:$AK$344,MATCH(B120&amp;"调整额",'用友-费用'!$A$2:$A$344,0)+1,MATCH($M$87,'用友-费用'!$B$1:$AK$1,0)+1)</f>
        <v>0</v>
      </c>
      <c r="N120" s="171">
        <f>INDEX('用友-费用'!$A$1:$AK$344,MATCH(B120&amp;"调整额",'用友-费用'!$A$2:$A$344,0)+1,MATCH($N$87,'用友-费用'!$B$1:$AK$1,0)+1)</f>
        <v>0</v>
      </c>
      <c r="O120" s="151">
        <f t="shared" si="20"/>
        <v>0</v>
      </c>
      <c r="P120" s="171">
        <f>INDEX('用友-费用'!$A$1:$AK$344,MATCH(B120&amp;"调整额",'用友-费用'!$A$2:$A$344,0)+1,MATCH($P$87,'用友-费用'!$B$1:$AK$1,0)+1)</f>
        <v>0</v>
      </c>
      <c r="Q120" s="171">
        <f>INDEX('用友-费用'!$A$1:$AK$344,MATCH(B120&amp;"调整额",'用友-费用'!$A$2:$A$344,0)+1,MATCH($Q$87,'用友-费用'!$B$1:$AK$1,0)+1)</f>
        <v>0</v>
      </c>
      <c r="R120" s="171">
        <f>INDEX('用友-费用'!$A$1:$AK$344,MATCH(B120&amp;"调整额",'用友-费用'!$A$2:$A$344,0)+1,MATCH($R$87,'用友-费用'!$B$1:$AK$1,0)+1)</f>
        <v>0</v>
      </c>
      <c r="S120" s="151">
        <f t="shared" si="21"/>
        <v>0</v>
      </c>
      <c r="T120" s="171">
        <f>INDEX('用友-费用'!$A$1:$AK$344,MATCH(B120&amp;"调整额",'用友-费用'!$A$2:$A$344,0)+1,MATCH($T$87,'用友-费用'!$B$1:$AK$1,0)+1)</f>
        <v>0</v>
      </c>
      <c r="U120" s="171">
        <f>INDEX('用友-费用'!$A$1:$AK$344,MATCH(B120&amp;"调整额",'用友-费用'!$A$2:$A$344,0)+1,MATCH($U$87,'用友-费用'!$B$1:$AK$1,0)+1)</f>
        <v>0</v>
      </c>
      <c r="V120" s="171">
        <f>INDEX('用友-费用'!$A$1:$AK$344,MATCH(B120&amp;"调整额",'用友-费用'!$A$2:$A$344,0)+1,MATCH($V$87,'用友-费用'!$B$1:$AK$1,0)+1)</f>
        <v>0</v>
      </c>
      <c r="W120" s="171">
        <f>INDEX('用友-费用'!$A$1:$AK$344,MATCH(B120&amp;"调整额",'用友-费用'!$A$2:$A$344,0)+1,MATCH($W$87,'用友-费用'!$B$1:$AK$1,0)+1)</f>
        <v>0</v>
      </c>
      <c r="X120" s="171">
        <f>INDEX('用友-费用'!$A$1:$AK$344,MATCH(A120&amp;"调整额",'用友-费用'!$A$2:$A$344,0)+1,MATCH($X$87,'用友-费用'!$B$1:$AK$1,0)+1)</f>
        <v>0</v>
      </c>
      <c r="Y120" s="171">
        <f>INDEX('用友-费用'!$A$1:$AK$344,MATCH(B120&amp;"调整额",'用友-费用'!$A$2:$A$344,0)+1,MATCH($Y$87,'用友-费用'!$B$1:$AK$1,0)+1)</f>
        <v>0</v>
      </c>
    </row>
    <row r="121" spans="1:25">
      <c r="A121" s="149"/>
      <c r="B121" s="156" t="s">
        <v>136</v>
      </c>
      <c r="C121" s="151">
        <f t="shared" si="17"/>
        <v>0</v>
      </c>
      <c r="D121" s="171"/>
      <c r="E121" s="171">
        <f>INDEX('用友-费用'!$A$1:$AK$344,MATCH(B121&amp;"调整额",'用友-费用'!$A$2:$A$344,0)+1,MATCH($E$87,'用友-费用'!$B$1:$AK$1,0)+1)</f>
        <v>0</v>
      </c>
      <c r="F121" s="171">
        <f>INDEX('用友-费用'!$A$1:$AK$344,MATCH(B121&amp;"调整额",'用友-费用'!$A$2:$A$344,0)+1,MATCH($F$87,'用友-费用'!$B$1:$AK$1,0)+1)</f>
        <v>0</v>
      </c>
      <c r="G121" s="172">
        <f>INDEX('用友-费用'!$A$1:$AK$344,MATCH(B121&amp;"调整额",'用友-费用'!$A$2:$A$344,0)+1,MATCH($G$87,'用友-费用'!$B$1:$AK$1,0)+1)</f>
        <v>0</v>
      </c>
      <c r="H121" s="151">
        <f t="shared" si="18"/>
        <v>0</v>
      </c>
      <c r="I121" s="171">
        <f>INDEX('用友-费用'!$A$1:$AK$344,MATCH(B121&amp;"调整额",'用友-费用'!$A$2:$A$344,0)+1,MATCH($I$87,'用友-费用'!$B$1:$AK$1,0)+1)</f>
        <v>0</v>
      </c>
      <c r="J121" s="171">
        <f>INDEX('用友-费用'!$A$1:$AK$344,MATCH(B121&amp;"调整额",'用友-费用'!$A$2:$A$344,0)+1,MATCH($J$87,'用友-费用'!$B$1:$AK$1,0)+1)</f>
        <v>0</v>
      </c>
      <c r="K121" s="171">
        <f>INDEX('用友-费用'!$A$1:$AK$344,MATCH(B121&amp;"调整额",'用友-费用'!$A$2:$A$344,0)+1,MATCH($K$87,'用友-费用'!$B$1:$AK$1,0)+1)</f>
        <v>0</v>
      </c>
      <c r="L121" s="151">
        <f t="shared" si="19"/>
        <v>0</v>
      </c>
      <c r="M121" s="171">
        <f>INDEX('用友-费用'!$A$1:$AK$344,MATCH(B121&amp;"调整额",'用友-费用'!$A$2:$A$344,0)+1,MATCH($M$87,'用友-费用'!$B$1:$AK$1,0)+1)</f>
        <v>0</v>
      </c>
      <c r="N121" s="171">
        <f>INDEX('用友-费用'!$A$1:$AK$344,MATCH(B121&amp;"调整额",'用友-费用'!$A$2:$A$344,0)+1,MATCH($N$87,'用友-费用'!$B$1:$AK$1,0)+1)</f>
        <v>0</v>
      </c>
      <c r="O121" s="151">
        <f t="shared" si="20"/>
        <v>0</v>
      </c>
      <c r="P121" s="171">
        <f>INDEX('用友-费用'!$A$1:$AK$344,MATCH(B121&amp;"调整额",'用友-费用'!$A$2:$A$344,0)+1,MATCH($P$87,'用友-费用'!$B$1:$AK$1,0)+1)</f>
        <v>0</v>
      </c>
      <c r="Q121" s="171">
        <f>INDEX('用友-费用'!$A$1:$AK$344,MATCH(B121&amp;"调整额",'用友-费用'!$A$2:$A$344,0)+1,MATCH($Q$87,'用友-费用'!$B$1:$AK$1,0)+1)</f>
        <v>0</v>
      </c>
      <c r="R121" s="171">
        <f>INDEX('用友-费用'!$A$1:$AK$344,MATCH(B121&amp;"调整额",'用友-费用'!$A$2:$A$344,0)+1,MATCH($R$87,'用友-费用'!$B$1:$AK$1,0)+1)</f>
        <v>0</v>
      </c>
      <c r="S121" s="151">
        <f t="shared" si="21"/>
        <v>0</v>
      </c>
      <c r="T121" s="171">
        <f>INDEX('用友-费用'!$A$1:$AK$344,MATCH(B121&amp;"调整额",'用友-费用'!$A$2:$A$344,0)+1,MATCH($T$87,'用友-费用'!$B$1:$AK$1,0)+1)</f>
        <v>0</v>
      </c>
      <c r="U121" s="171">
        <f>INDEX('用友-费用'!$A$1:$AK$344,MATCH(B121&amp;"调整额",'用友-费用'!$A$2:$A$344,0)+1,MATCH($U$87,'用友-费用'!$B$1:$AK$1,0)+1)</f>
        <v>0</v>
      </c>
      <c r="V121" s="171">
        <f>INDEX('用友-费用'!$A$1:$AK$344,MATCH(B121&amp;"调整额",'用友-费用'!$A$2:$A$344,0)+1,MATCH($V$87,'用友-费用'!$B$1:$AK$1,0)+1)</f>
        <v>0</v>
      </c>
      <c r="W121" s="171">
        <f>INDEX('用友-费用'!$A$1:$AK$344,MATCH(B121&amp;"调整额",'用友-费用'!$A$2:$A$344,0)+1,MATCH($W$87,'用友-费用'!$B$1:$AK$1,0)+1)</f>
        <v>0</v>
      </c>
      <c r="X121" s="171">
        <f>INDEX('用友-费用'!$A$1:$AK$344,MATCH(A121&amp;"调整额",'用友-费用'!$A$2:$A$344,0)+1,MATCH($X$87,'用友-费用'!$B$1:$AK$1,0)+1)</f>
        <v>0</v>
      </c>
      <c r="Y121" s="171">
        <f>INDEX('用友-费用'!$A$1:$AK$344,MATCH(B121&amp;"调整额",'用友-费用'!$A$2:$A$344,0)+1,MATCH($Y$87,'用友-费用'!$B$1:$AK$1,0)+1)</f>
        <v>0</v>
      </c>
    </row>
    <row r="122" spans="1:25">
      <c r="A122" s="149"/>
      <c r="B122" s="159" t="s">
        <v>122</v>
      </c>
      <c r="C122" s="151">
        <f t="shared" si="17"/>
        <v>0</v>
      </c>
      <c r="D122" s="171"/>
      <c r="E122" s="151">
        <f t="shared" ref="E122:Y122" si="24">SUM(E109:E121)</f>
        <v>0</v>
      </c>
      <c r="F122" s="151">
        <f t="shared" si="24"/>
        <v>0</v>
      </c>
      <c r="G122" s="173">
        <f t="shared" si="24"/>
        <v>0</v>
      </c>
      <c r="H122" s="151">
        <f t="shared" si="24"/>
        <v>0</v>
      </c>
      <c r="I122" s="151">
        <f t="shared" si="24"/>
        <v>0</v>
      </c>
      <c r="J122" s="151">
        <f t="shared" si="24"/>
        <v>0</v>
      </c>
      <c r="K122" s="151">
        <f t="shared" si="24"/>
        <v>0</v>
      </c>
      <c r="L122" s="151">
        <f t="shared" si="24"/>
        <v>0</v>
      </c>
      <c r="M122" s="151">
        <f t="shared" si="24"/>
        <v>0</v>
      </c>
      <c r="N122" s="151">
        <f t="shared" si="24"/>
        <v>0</v>
      </c>
      <c r="O122" s="151">
        <f t="shared" si="24"/>
        <v>0</v>
      </c>
      <c r="P122" s="151">
        <f t="shared" si="24"/>
        <v>0</v>
      </c>
      <c r="Q122" s="151">
        <f t="shared" si="24"/>
        <v>0</v>
      </c>
      <c r="R122" s="151">
        <f t="shared" si="24"/>
        <v>0</v>
      </c>
      <c r="S122" s="151">
        <f t="shared" si="21"/>
        <v>0</v>
      </c>
      <c r="T122" s="151">
        <f t="shared" si="24"/>
        <v>0</v>
      </c>
      <c r="U122" s="151">
        <f t="shared" si="24"/>
        <v>0</v>
      </c>
      <c r="V122" s="151">
        <f t="shared" si="24"/>
        <v>0</v>
      </c>
      <c r="W122" s="151">
        <f t="shared" si="24"/>
        <v>0</v>
      </c>
      <c r="X122" s="151">
        <f t="shared" si="24"/>
        <v>0</v>
      </c>
      <c r="Y122" s="151">
        <f t="shared" si="24"/>
        <v>0</v>
      </c>
    </row>
    <row r="123" spans="1:25">
      <c r="A123" s="149" t="s">
        <v>137</v>
      </c>
      <c r="B123" s="156" t="s">
        <v>138</v>
      </c>
      <c r="C123" s="151">
        <f t="shared" si="17"/>
        <v>0</v>
      </c>
      <c r="D123" s="171"/>
      <c r="E123" s="171">
        <f>INDEX('用友-费用'!$A$1:$AK$344,MATCH(B123&amp;"调整额",'用友-费用'!$A$2:$A$344,0)+1,MATCH($E$87,'用友-费用'!$B$1:$AK$1,0)+1)</f>
        <v>0</v>
      </c>
      <c r="F123" s="171">
        <f>INDEX('用友-费用'!$A$1:$AK$344,MATCH(B123&amp;"调整额",'用友-费用'!$A$2:$A$344,0)+1,MATCH($F$87,'用友-费用'!$B$1:$AK$1,0)+1)</f>
        <v>0</v>
      </c>
      <c r="G123" s="172">
        <f>INDEX('用友-费用'!$A$1:$AK$344,MATCH(B123&amp;"调整额",'用友-费用'!$A$2:$A$344,0)+1,MATCH($G$87,'用友-费用'!$B$1:$AK$1,0)+1)</f>
        <v>0</v>
      </c>
      <c r="H123" s="151">
        <f t="shared" si="18"/>
        <v>0</v>
      </c>
      <c r="I123" s="171">
        <f>INDEX('用友-费用'!$A$1:$AK$344,MATCH(B123&amp;"调整额",'用友-费用'!$A$2:$A$344,0)+1,MATCH($I$87,'用友-费用'!$B$1:$AK$1,0)+1)</f>
        <v>0</v>
      </c>
      <c r="J123" s="171">
        <f>INDEX('用友-费用'!$A$1:$AK$344,MATCH(B123&amp;"调整额",'用友-费用'!$A$2:$A$344,0)+1,MATCH($J$87,'用友-费用'!$B$1:$AK$1,0)+1)</f>
        <v>0</v>
      </c>
      <c r="K123" s="171">
        <f>INDEX('用友-费用'!$A$1:$AK$344,MATCH(B123&amp;"调整额",'用友-费用'!$A$2:$A$344,0)+1,MATCH($K$87,'用友-费用'!$B$1:$AK$1,0)+1)</f>
        <v>0</v>
      </c>
      <c r="L123" s="151">
        <f t="shared" si="19"/>
        <v>0</v>
      </c>
      <c r="M123" s="171">
        <f>INDEX('用友-费用'!$A$1:$AK$344,MATCH(B123&amp;"调整额",'用友-费用'!$A$2:$A$344,0)+1,MATCH($M$87,'用友-费用'!$B$1:$AK$1,0)+1)</f>
        <v>0</v>
      </c>
      <c r="N123" s="171">
        <f>INDEX('用友-费用'!$A$1:$AK$344,MATCH(B123&amp;"调整额",'用友-费用'!$A$2:$A$344,0)+1,MATCH($N$87,'用友-费用'!$B$1:$AK$1,0)+1)</f>
        <v>0</v>
      </c>
      <c r="O123" s="151">
        <f t="shared" si="20"/>
        <v>0</v>
      </c>
      <c r="P123" s="171">
        <f>INDEX('用友-费用'!$A$1:$AK$344,MATCH(B123&amp;"调整额",'用友-费用'!$A$2:$A$344,0)+1,MATCH($P$87,'用友-费用'!$B$1:$AK$1,0)+1)</f>
        <v>0</v>
      </c>
      <c r="Q123" s="171">
        <f>INDEX('用友-费用'!$A$1:$AK$344,MATCH(B123&amp;"调整额",'用友-费用'!$A$2:$A$344,0)+1,MATCH($Q$87,'用友-费用'!$B$1:$AK$1,0)+1)</f>
        <v>0</v>
      </c>
      <c r="R123" s="171">
        <f>INDEX('用友-费用'!$A$1:$AK$344,MATCH(B123&amp;"调整额",'用友-费用'!$A$2:$A$344,0)+1,MATCH($R$87,'用友-费用'!$B$1:$AK$1,0)+1)</f>
        <v>0</v>
      </c>
      <c r="S123" s="151">
        <f t="shared" si="21"/>
        <v>0</v>
      </c>
      <c r="T123" s="171">
        <f>INDEX('用友-费用'!$A$1:$AK$344,MATCH(B123&amp;"调整额",'用友-费用'!$A$2:$A$344,0)+1,MATCH($T$87,'用友-费用'!$B$1:$AK$1,0)+1)</f>
        <v>0</v>
      </c>
      <c r="U123" s="171">
        <f>INDEX('用友-费用'!$A$1:$AK$344,MATCH(B123&amp;"调整额",'用友-费用'!$A$2:$A$344,0)+1,MATCH($U$87,'用友-费用'!$B$1:$AK$1,0)+1)</f>
        <v>0</v>
      </c>
      <c r="V123" s="171">
        <f>INDEX('用友-费用'!$A$1:$AK$344,MATCH(B123&amp;"调整额",'用友-费用'!$A$2:$A$344,0)+1,MATCH($V$87,'用友-费用'!$B$1:$AK$1,0)+1)</f>
        <v>0</v>
      </c>
      <c r="W123" s="171">
        <f>INDEX('用友-费用'!$A$1:$AK$344,MATCH(B123&amp;"调整额",'用友-费用'!$A$2:$A$344,0)+1,MATCH($W$87,'用友-费用'!$B$1:$AK$1,0)+1)</f>
        <v>0</v>
      </c>
      <c r="X123" s="171">
        <f>INDEX('用友-费用'!$A$1:$AK$344,MATCH(B123&amp;"调整额",'用友-费用'!$A$2:$A$344,0)+1,MATCH($X$87,'用友-费用'!$B$1:$AK$1,0)+1)</f>
        <v>0</v>
      </c>
      <c r="Y123" s="171">
        <f>INDEX('用友-费用'!$A$1:$AK$344,MATCH(B123&amp;"调整额",'用友-费用'!$A$2:$A$344,0)+1,MATCH($Y$87,'用友-费用'!$B$1:$AK$1,0)+1)</f>
        <v>0</v>
      </c>
    </row>
    <row r="124" spans="1:25">
      <c r="A124" s="149"/>
      <c r="B124" s="156" t="s">
        <v>139</v>
      </c>
      <c r="C124" s="151">
        <f t="shared" si="17"/>
        <v>0</v>
      </c>
      <c r="D124" s="171"/>
      <c r="E124" s="171">
        <f>INDEX('用友-费用'!$A$1:$AK$344,MATCH(B124&amp;"调整额",'用友-费用'!$A$2:$A$344,0)+1,MATCH($E$87,'用友-费用'!$B$1:$AK$1,0)+1)</f>
        <v>0</v>
      </c>
      <c r="F124" s="171">
        <f>INDEX('用友-费用'!$A$1:$AK$344,MATCH(B124&amp;"调整额",'用友-费用'!$A$2:$A$344,0)+1,MATCH($F$87,'用友-费用'!$B$1:$AK$1,0)+1)</f>
        <v>0</v>
      </c>
      <c r="G124" s="172">
        <f>INDEX('用友-费用'!$A$1:$AK$344,MATCH(B124&amp;"调整额",'用友-费用'!$A$2:$A$344,0)+1,MATCH($G$87,'用友-费用'!$B$1:$AK$1,0)+1)</f>
        <v>0</v>
      </c>
      <c r="H124" s="151">
        <f t="shared" si="18"/>
        <v>0</v>
      </c>
      <c r="I124" s="171">
        <f>INDEX('用友-费用'!$A$1:$AK$344,MATCH(B124&amp;"调整额",'用友-费用'!$A$2:$A$344,0)+1,MATCH($I$87,'用友-费用'!$B$1:$AK$1,0)+1)</f>
        <v>0</v>
      </c>
      <c r="J124" s="171">
        <f>INDEX('用友-费用'!$A$1:$AK$344,MATCH(B124&amp;"调整额",'用友-费用'!$A$2:$A$344,0)+1,MATCH($J$87,'用友-费用'!$B$1:$AK$1,0)+1)</f>
        <v>0</v>
      </c>
      <c r="K124" s="171">
        <f>INDEX('用友-费用'!$A$1:$AK$344,MATCH(B124&amp;"调整额",'用友-费用'!$A$2:$A$344,0)+1,MATCH($K$87,'用友-费用'!$B$1:$AK$1,0)+1)</f>
        <v>0</v>
      </c>
      <c r="L124" s="151">
        <f t="shared" si="19"/>
        <v>0</v>
      </c>
      <c r="M124" s="171">
        <f>INDEX('用友-费用'!$A$1:$AK$344,MATCH(B124&amp;"调整额",'用友-费用'!$A$2:$A$344,0)+1,MATCH($M$87,'用友-费用'!$B$1:$AK$1,0)+1)</f>
        <v>0</v>
      </c>
      <c r="N124" s="171">
        <f>INDEX('用友-费用'!$A$1:$AK$344,MATCH(B124&amp;"调整额",'用友-费用'!$A$2:$A$344,0)+1,MATCH($N$87,'用友-费用'!$B$1:$AK$1,0)+1)</f>
        <v>0</v>
      </c>
      <c r="O124" s="151">
        <f t="shared" si="20"/>
        <v>0</v>
      </c>
      <c r="P124" s="171">
        <f>INDEX('用友-费用'!$A$1:$AK$344,MATCH(B124&amp;"调整额",'用友-费用'!$A$2:$A$344,0)+1,MATCH($P$87,'用友-费用'!$B$1:$AK$1,0)+1)</f>
        <v>0</v>
      </c>
      <c r="Q124" s="171">
        <f>INDEX('用友-费用'!$A$1:$AK$344,MATCH(B124&amp;"调整额",'用友-费用'!$A$2:$A$344,0)+1,MATCH($Q$87,'用友-费用'!$B$1:$AK$1,0)+1)</f>
        <v>0</v>
      </c>
      <c r="R124" s="171">
        <f>INDEX('用友-费用'!$A$1:$AK$344,MATCH(B124&amp;"调整额",'用友-费用'!$A$2:$A$344,0)+1,MATCH($R$87,'用友-费用'!$B$1:$AK$1,0)+1)</f>
        <v>0</v>
      </c>
      <c r="S124" s="151">
        <f t="shared" si="21"/>
        <v>0</v>
      </c>
      <c r="T124" s="171">
        <f>INDEX('用友-费用'!$A$1:$AK$344,MATCH(B124&amp;"调整额",'用友-费用'!$A$2:$A$344,0)+1,MATCH($T$87,'用友-费用'!$B$1:$AK$1,0)+1)</f>
        <v>0</v>
      </c>
      <c r="U124" s="171">
        <f>INDEX('用友-费用'!$A$1:$AK$344,MATCH(B124&amp;"调整额",'用友-费用'!$A$2:$A$344,0)+1,MATCH($U$87,'用友-费用'!$B$1:$AK$1,0)+1)</f>
        <v>0</v>
      </c>
      <c r="V124" s="171">
        <f>INDEX('用友-费用'!$A$1:$AK$344,MATCH(B124&amp;"调整额",'用友-费用'!$A$2:$A$344,0)+1,MATCH($V$87,'用友-费用'!$B$1:$AK$1,0)+1)</f>
        <v>0</v>
      </c>
      <c r="W124" s="171">
        <f>INDEX('用友-费用'!$A$1:$AK$344,MATCH(B124&amp;"调整额",'用友-费用'!$A$2:$A$344,0)+1,MATCH($W$87,'用友-费用'!$B$1:$AK$1,0)+1)</f>
        <v>0</v>
      </c>
      <c r="X124" s="171">
        <f>INDEX('用友-费用'!$A$1:$AK$344,MATCH(A124&amp;"调整额",'用友-费用'!$A$2:$A$344,0)+1,MATCH($X$87,'用友-费用'!$B$1:$AK$1,0)+1)</f>
        <v>0</v>
      </c>
      <c r="Y124" s="171">
        <f>INDEX('用友-费用'!$A$1:$AK$344,MATCH(B124&amp;"调整额",'用友-费用'!$A$2:$A$344,0)+1,MATCH($Y$87,'用友-费用'!$B$1:$AK$1,0)+1)</f>
        <v>0</v>
      </c>
    </row>
    <row r="125" spans="1:25">
      <c r="A125" s="149"/>
      <c r="B125" s="156" t="s">
        <v>140</v>
      </c>
      <c r="C125" s="151">
        <f t="shared" si="17"/>
        <v>0</v>
      </c>
      <c r="D125" s="171"/>
      <c r="E125" s="171">
        <f>INDEX('用友-费用'!$A$1:$AK$344,MATCH(B125&amp;"调整额",'用友-费用'!$A$2:$A$344,0)+1,MATCH($E$87,'用友-费用'!$B$1:$AK$1,0)+1)</f>
        <v>-140402</v>
      </c>
      <c r="F125" s="171">
        <f>INDEX('用友-费用'!$A$1:$AK$344,MATCH(B125&amp;"调整额",'用友-费用'!$A$2:$A$344,0)+1,MATCH($F$87,'用友-费用'!$B$1:$AK$1,0)+1)</f>
        <v>4040</v>
      </c>
      <c r="G125" s="172">
        <f>INDEX('用友-费用'!$A$1:$AK$344,MATCH(B125&amp;"调整额",'用友-费用'!$A$2:$A$344,0)+1,MATCH($G$87,'用友-费用'!$B$1:$AK$1,0)+1)</f>
        <v>71434</v>
      </c>
      <c r="H125" s="151">
        <f t="shared" si="18"/>
        <v>13325</v>
      </c>
      <c r="I125" s="171">
        <f>INDEX('用友-费用'!$A$1:$AK$344,MATCH(B125&amp;"调整额",'用友-费用'!$A$2:$A$344,0)+1,MATCH($I$87,'用友-费用'!$B$1:$AK$1,0)+1)</f>
        <v>12020</v>
      </c>
      <c r="J125" s="171">
        <f>INDEX('用友-费用'!$A$1:$AK$344,MATCH(B125&amp;"调整额",'用友-费用'!$A$2:$A$344,0)+1,MATCH($J$87,'用友-费用'!$B$1:$AK$1,0)+1)</f>
        <v>0</v>
      </c>
      <c r="K125" s="171">
        <f>INDEX('用友-费用'!$A$1:$AK$344,MATCH(B125&amp;"调整额",'用友-费用'!$A$2:$A$344,0)+1,MATCH($K$87,'用友-费用'!$B$1:$AK$1,0)+1)</f>
        <v>1305</v>
      </c>
      <c r="L125" s="151">
        <f t="shared" si="19"/>
        <v>0</v>
      </c>
      <c r="M125" s="171">
        <f>INDEX('用友-费用'!$A$1:$AK$344,MATCH(B125&amp;"调整额",'用友-费用'!$A$2:$A$344,0)+1,MATCH($M$87,'用友-费用'!$B$1:$AK$1,0)+1)</f>
        <v>0</v>
      </c>
      <c r="N125" s="171">
        <f>INDEX('用友-费用'!$A$1:$AK$344,MATCH(B125&amp;"调整额",'用友-费用'!$A$2:$A$344,0)+1,MATCH($N$87,'用友-费用'!$B$1:$AK$1,0)+1)</f>
        <v>0</v>
      </c>
      <c r="O125" s="151">
        <f t="shared" si="20"/>
        <v>0</v>
      </c>
      <c r="P125" s="171">
        <f>INDEX('用友-费用'!$A$1:$AK$344,MATCH(B125&amp;"调整额",'用友-费用'!$A$2:$A$344,0)+1,MATCH($P$87,'用友-费用'!$B$1:$AK$1,0)+1)</f>
        <v>0</v>
      </c>
      <c r="Q125" s="171">
        <f>INDEX('用友-费用'!$A$1:$AK$344,MATCH(B125&amp;"调整额",'用友-费用'!$A$2:$A$344,0)+1,MATCH($Q$87,'用友-费用'!$B$1:$AK$1,0)+1)</f>
        <v>0</v>
      </c>
      <c r="R125" s="171">
        <f>INDEX('用友-费用'!$A$1:$AK$344,MATCH(B125&amp;"调整额",'用友-费用'!$A$2:$A$344,0)+1,MATCH($R$87,'用友-费用'!$B$1:$AK$1,0)+1)</f>
        <v>0</v>
      </c>
      <c r="S125" s="151">
        <f t="shared" si="21"/>
        <v>51603</v>
      </c>
      <c r="T125" s="171">
        <f>INDEX('用友-费用'!$A$1:$AK$344,MATCH(B125&amp;"调整额",'用友-费用'!$A$2:$A$344,0)+1,MATCH($T$87,'用友-费用'!$B$1:$AK$1,0)+1)</f>
        <v>13128</v>
      </c>
      <c r="U125" s="171">
        <f>INDEX('用友-费用'!$A$1:$AK$344,MATCH(B125&amp;"调整额",'用友-费用'!$A$2:$A$344,0)+1,MATCH($U$87,'用友-费用'!$B$1:$AK$1,0)+1)</f>
        <v>20505</v>
      </c>
      <c r="V125" s="171">
        <f>INDEX('用友-费用'!$A$1:$AK$344,MATCH(B125&amp;"调整额",'用友-费用'!$A$2:$A$344,0)+1,MATCH($V$87,'用友-费用'!$B$1:$AK$1,0)+1)</f>
        <v>14840</v>
      </c>
      <c r="W125" s="171">
        <f>INDEX('用友-费用'!$A$1:$AK$344,MATCH(B125&amp;"调整额",'用友-费用'!$A$2:$A$344,0)+1,MATCH($W$87,'用友-费用'!$B$1:$AK$1,0)+1)</f>
        <v>0</v>
      </c>
      <c r="X125" s="171">
        <f>INDEX('用友-费用'!$A$1:$AK$344,MATCH(A125&amp;"调整额",'用友-费用'!$A$2:$A$344,0)+1,MATCH($X$87,'用友-费用'!$B$1:$AK$1,0)+1)</f>
        <v>0</v>
      </c>
      <c r="Y125" s="171">
        <f>INDEX('用友-费用'!$A$1:$AK$344,MATCH(B125&amp;"调整额",'用友-费用'!$A$2:$A$344,0)+1,MATCH($Y$87,'用友-费用'!$B$1:$AK$1,0)+1)</f>
        <v>3130</v>
      </c>
    </row>
    <row r="126" spans="1:25">
      <c r="A126" s="149"/>
      <c r="B126" s="153" t="s">
        <v>141</v>
      </c>
      <c r="C126" s="151">
        <f t="shared" si="17"/>
        <v>0</v>
      </c>
      <c r="D126" s="171"/>
      <c r="E126" s="171">
        <f>INDEX('用友-费用'!$A$1:$AK$344,MATCH(B126&amp;"调整额",'用友-费用'!$A$2:$A$344,0)+1,MATCH($E$87,'用友-费用'!$B$1:$AK$1,0)+1)</f>
        <v>0</v>
      </c>
      <c r="F126" s="171">
        <f>INDEX('用友-费用'!$A$1:$AK$344,MATCH(B126&amp;"调整额",'用友-费用'!$A$2:$A$344,0)+1,MATCH($F$87,'用友-费用'!$B$1:$AK$1,0)+1)</f>
        <v>0</v>
      </c>
      <c r="G126" s="172">
        <f>INDEX('用友-费用'!$A$1:$AK$344,MATCH(B126&amp;"调整额",'用友-费用'!$A$2:$A$344,0)+1,MATCH($G$87,'用友-费用'!$B$1:$AK$1,0)+1)</f>
        <v>0</v>
      </c>
      <c r="H126" s="151">
        <f t="shared" si="18"/>
        <v>0</v>
      </c>
      <c r="I126" s="171">
        <f>INDEX('用友-费用'!$A$1:$AK$344,MATCH(B126&amp;"调整额",'用友-费用'!$A$2:$A$344,0)+1,MATCH($I$87,'用友-费用'!$B$1:$AK$1,0)+1)</f>
        <v>0</v>
      </c>
      <c r="J126" s="171">
        <f>INDEX('用友-费用'!$A$1:$AK$344,MATCH(B126&amp;"调整额",'用友-费用'!$A$2:$A$344,0)+1,MATCH($J$87,'用友-费用'!$B$1:$AK$1,0)+1)</f>
        <v>0</v>
      </c>
      <c r="K126" s="171">
        <f>INDEX('用友-费用'!$A$1:$AK$344,MATCH(B126&amp;"调整额",'用友-费用'!$A$2:$A$344,0)+1,MATCH($K$87,'用友-费用'!$B$1:$AK$1,0)+1)</f>
        <v>0</v>
      </c>
      <c r="L126" s="151">
        <f t="shared" si="19"/>
        <v>0</v>
      </c>
      <c r="M126" s="171">
        <f>INDEX('用友-费用'!$A$1:$AK$344,MATCH(B126&amp;"调整额",'用友-费用'!$A$2:$A$344,0)+1,MATCH($M$87,'用友-费用'!$B$1:$AK$1,0)+1)</f>
        <v>0</v>
      </c>
      <c r="N126" s="171">
        <f>INDEX('用友-费用'!$A$1:$AK$344,MATCH(B126&amp;"调整额",'用友-费用'!$A$2:$A$344,0)+1,MATCH($N$87,'用友-费用'!$B$1:$AK$1,0)+1)</f>
        <v>0</v>
      </c>
      <c r="O126" s="151">
        <f t="shared" si="20"/>
        <v>0</v>
      </c>
      <c r="P126" s="171">
        <f>INDEX('用友-费用'!$A$1:$AK$344,MATCH(B126&amp;"调整额",'用友-费用'!$A$2:$A$344,0)+1,MATCH($P$87,'用友-费用'!$B$1:$AK$1,0)+1)</f>
        <v>0</v>
      </c>
      <c r="Q126" s="171">
        <f>INDEX('用友-费用'!$A$1:$AK$344,MATCH(B126&amp;"调整额",'用友-费用'!$A$2:$A$344,0)+1,MATCH($Q$87,'用友-费用'!$B$1:$AK$1,0)+1)</f>
        <v>0</v>
      </c>
      <c r="R126" s="171">
        <f>INDEX('用友-费用'!$A$1:$AK$344,MATCH(B126&amp;"调整额",'用友-费用'!$A$2:$A$344,0)+1,MATCH($R$87,'用友-费用'!$B$1:$AK$1,0)+1)</f>
        <v>0</v>
      </c>
      <c r="S126" s="151">
        <f t="shared" si="21"/>
        <v>0</v>
      </c>
      <c r="T126" s="171">
        <f>INDEX('用友-费用'!$A$1:$AK$344,MATCH(B126&amp;"调整额",'用友-费用'!$A$2:$A$344,0)+1,MATCH($T$87,'用友-费用'!$B$1:$AK$1,0)+1)</f>
        <v>0</v>
      </c>
      <c r="U126" s="171">
        <f>INDEX('用友-费用'!$A$1:$AK$344,MATCH(B126&amp;"调整额",'用友-费用'!$A$2:$A$344,0)+1,MATCH($U$87,'用友-费用'!$B$1:$AK$1,0)+1)</f>
        <v>0</v>
      </c>
      <c r="V126" s="171">
        <f>INDEX('用友-费用'!$A$1:$AK$344,MATCH(B126&amp;"调整额",'用友-费用'!$A$2:$A$344,0)+1,MATCH($V$87,'用友-费用'!$B$1:$AK$1,0)+1)</f>
        <v>0</v>
      </c>
      <c r="W126" s="171">
        <f>INDEX('用友-费用'!$A$1:$AK$344,MATCH(B126&amp;"调整额",'用友-费用'!$A$2:$A$344,0)+1,MATCH($W$87,'用友-费用'!$B$1:$AK$1,0)+1)</f>
        <v>0</v>
      </c>
      <c r="X126" s="171">
        <f>INDEX('用友-费用'!$A$1:$AK$344,MATCH(A126&amp;"调整额",'用友-费用'!$A$2:$A$344,0)+1,MATCH($X$87,'用友-费用'!$B$1:$AK$1,0)+1)</f>
        <v>0</v>
      </c>
      <c r="Y126" s="171">
        <f>INDEX('用友-费用'!$A$1:$AK$344,MATCH(B126&amp;"调整额",'用友-费用'!$A$2:$A$344,0)+1,MATCH($Y$87,'用友-费用'!$B$1:$AK$1,0)+1)</f>
        <v>0</v>
      </c>
    </row>
    <row r="127" spans="1:25">
      <c r="A127" s="149"/>
      <c r="B127" s="153" t="s">
        <v>142</v>
      </c>
      <c r="C127" s="151">
        <f t="shared" si="17"/>
        <v>0</v>
      </c>
      <c r="D127" s="171"/>
      <c r="E127" s="171">
        <f>INDEX('用友-费用'!$A$1:$AK$344,MATCH(B127&amp;"调整额",'用友-费用'!$A$2:$A$344,0)+1,MATCH($E$87,'用友-费用'!$B$1:$AK$1,0)+1)</f>
        <v>0</v>
      </c>
      <c r="F127" s="171">
        <f>INDEX('用友-费用'!$A$1:$AK$344,MATCH(B127&amp;"调整额",'用友-费用'!$A$2:$A$344,0)+1,MATCH($F$87,'用友-费用'!$B$1:$AK$1,0)+1)</f>
        <v>0</v>
      </c>
      <c r="G127" s="172">
        <f>INDEX('用友-费用'!$A$1:$AK$344,MATCH(B127&amp;"调整额",'用友-费用'!$A$2:$A$344,0)+1,MATCH($G$87,'用友-费用'!$B$1:$AK$1,0)+1)</f>
        <v>0</v>
      </c>
      <c r="H127" s="151">
        <f t="shared" si="18"/>
        <v>0</v>
      </c>
      <c r="I127" s="171">
        <f>INDEX('用友-费用'!$A$1:$AK$344,MATCH(B127&amp;"调整额",'用友-费用'!$A$2:$A$344,0)+1,MATCH($I$87,'用友-费用'!$B$1:$AK$1,0)+1)</f>
        <v>0</v>
      </c>
      <c r="J127" s="171">
        <f>INDEX('用友-费用'!$A$1:$AK$344,MATCH(B127&amp;"调整额",'用友-费用'!$A$2:$A$344,0)+1,MATCH($J$87,'用友-费用'!$B$1:$AK$1,0)+1)</f>
        <v>0</v>
      </c>
      <c r="K127" s="171">
        <f>INDEX('用友-费用'!$A$1:$AK$344,MATCH(B127&amp;"调整额",'用友-费用'!$A$2:$A$344,0)+1,MATCH($K$87,'用友-费用'!$B$1:$AK$1,0)+1)</f>
        <v>0</v>
      </c>
      <c r="L127" s="151">
        <f t="shared" si="19"/>
        <v>0</v>
      </c>
      <c r="M127" s="171">
        <f>INDEX('用友-费用'!$A$1:$AK$344,MATCH(B127&amp;"调整额",'用友-费用'!$A$2:$A$344,0)+1,MATCH($M$87,'用友-费用'!$B$1:$AK$1,0)+1)</f>
        <v>0</v>
      </c>
      <c r="N127" s="171">
        <f>INDEX('用友-费用'!$A$1:$AK$344,MATCH(B127&amp;"调整额",'用友-费用'!$A$2:$A$344,0)+1,MATCH($N$87,'用友-费用'!$B$1:$AK$1,0)+1)</f>
        <v>0</v>
      </c>
      <c r="O127" s="151">
        <f t="shared" si="20"/>
        <v>0</v>
      </c>
      <c r="P127" s="171">
        <f>INDEX('用友-费用'!$A$1:$AK$344,MATCH(B127&amp;"调整额",'用友-费用'!$A$2:$A$344,0)+1,MATCH($P$87,'用友-费用'!$B$1:$AK$1,0)+1)</f>
        <v>0</v>
      </c>
      <c r="Q127" s="171">
        <f>INDEX('用友-费用'!$A$1:$AK$344,MATCH(B127&amp;"调整额",'用友-费用'!$A$2:$A$344,0)+1,MATCH($Q$87,'用友-费用'!$B$1:$AK$1,0)+1)</f>
        <v>0</v>
      </c>
      <c r="R127" s="171">
        <f>INDEX('用友-费用'!$A$1:$AK$344,MATCH(B127&amp;"调整额",'用友-费用'!$A$2:$A$344,0)+1,MATCH($R$87,'用友-费用'!$B$1:$AK$1,0)+1)</f>
        <v>0</v>
      </c>
      <c r="S127" s="151">
        <f t="shared" si="21"/>
        <v>0</v>
      </c>
      <c r="T127" s="171">
        <f>INDEX('用友-费用'!$A$1:$AK$344,MATCH(B127&amp;"调整额",'用友-费用'!$A$2:$A$344,0)+1,MATCH($T$87,'用友-费用'!$B$1:$AK$1,0)+1)</f>
        <v>0</v>
      </c>
      <c r="U127" s="171">
        <f>INDEX('用友-费用'!$A$1:$AK$344,MATCH(B127&amp;"调整额",'用友-费用'!$A$2:$A$344,0)+1,MATCH($U$87,'用友-费用'!$B$1:$AK$1,0)+1)</f>
        <v>0</v>
      </c>
      <c r="V127" s="171">
        <f>INDEX('用友-费用'!$A$1:$AK$344,MATCH(B127&amp;"调整额",'用友-费用'!$A$2:$A$344,0)+1,MATCH($V$87,'用友-费用'!$B$1:$AK$1,0)+1)</f>
        <v>0</v>
      </c>
      <c r="W127" s="171">
        <f>INDEX('用友-费用'!$A$1:$AK$344,MATCH(B127&amp;"调整额",'用友-费用'!$A$2:$A$344,0)+1,MATCH($W$87,'用友-费用'!$B$1:$AK$1,0)+1)</f>
        <v>0</v>
      </c>
      <c r="X127" s="171">
        <f>INDEX('用友-费用'!$A$1:$AK$344,MATCH(A127&amp;"调整额",'用友-费用'!$A$2:$A$344,0)+1,MATCH($X$87,'用友-费用'!$B$1:$AK$1,0)+1)</f>
        <v>0</v>
      </c>
      <c r="Y127" s="171">
        <f>INDEX('用友-费用'!$A$1:$AK$344,MATCH(B127&amp;"调整额",'用友-费用'!$A$2:$A$344,0)+1,MATCH($Y$87,'用友-费用'!$B$1:$AK$1,0)+1)</f>
        <v>0</v>
      </c>
    </row>
    <row r="128" spans="1:25">
      <c r="A128" s="149"/>
      <c r="B128" s="153" t="s">
        <v>143</v>
      </c>
      <c r="C128" s="151">
        <f t="shared" si="17"/>
        <v>0</v>
      </c>
      <c r="D128" s="171"/>
      <c r="E128" s="171">
        <f>INDEX('用友-费用'!$A$1:$AK$344,MATCH(B128&amp;"调整额",'用友-费用'!$A$2:$A$344,0)+1,MATCH($E$87,'用友-费用'!$B$1:$AK$1,0)+1)</f>
        <v>0</v>
      </c>
      <c r="F128" s="171">
        <f>INDEX('用友-费用'!$A$1:$AK$344,MATCH(B128&amp;"调整额",'用友-费用'!$A$2:$A$344,0)+1,MATCH($F$87,'用友-费用'!$B$1:$AK$1,0)+1)</f>
        <v>0</v>
      </c>
      <c r="G128" s="172">
        <f>INDEX('用友-费用'!$A$1:$AK$344,MATCH(B128&amp;"调整额",'用友-费用'!$A$2:$A$344,0)+1,MATCH($G$87,'用友-费用'!$B$1:$AK$1,0)+1)</f>
        <v>0</v>
      </c>
      <c r="H128" s="151">
        <f t="shared" si="18"/>
        <v>0</v>
      </c>
      <c r="I128" s="171">
        <f>INDEX('用友-费用'!$A$1:$AK$344,MATCH(B128&amp;"调整额",'用友-费用'!$A$2:$A$344,0)+1,MATCH($I$87,'用友-费用'!$B$1:$AK$1,0)+1)</f>
        <v>0</v>
      </c>
      <c r="J128" s="171">
        <f>INDEX('用友-费用'!$A$1:$AK$344,MATCH(B128&amp;"调整额",'用友-费用'!$A$2:$A$344,0)+1,MATCH($J$87,'用友-费用'!$B$1:$AK$1,0)+1)</f>
        <v>0</v>
      </c>
      <c r="K128" s="171">
        <f>INDEX('用友-费用'!$A$1:$AK$344,MATCH(B128&amp;"调整额",'用友-费用'!$A$2:$A$344,0)+1,MATCH($K$87,'用友-费用'!$B$1:$AK$1,0)+1)</f>
        <v>0</v>
      </c>
      <c r="L128" s="151">
        <f t="shared" si="19"/>
        <v>0</v>
      </c>
      <c r="M128" s="171">
        <f>INDEX('用友-费用'!$A$1:$AK$344,MATCH(B128&amp;"调整额",'用友-费用'!$A$2:$A$344,0)+1,MATCH($M$87,'用友-费用'!$B$1:$AK$1,0)+1)</f>
        <v>0</v>
      </c>
      <c r="N128" s="171">
        <f>INDEX('用友-费用'!$A$1:$AK$344,MATCH(B128&amp;"调整额",'用友-费用'!$A$2:$A$344,0)+1,MATCH($N$87,'用友-费用'!$B$1:$AK$1,0)+1)</f>
        <v>0</v>
      </c>
      <c r="O128" s="151">
        <f t="shared" si="20"/>
        <v>0</v>
      </c>
      <c r="P128" s="171">
        <f>INDEX('用友-费用'!$A$1:$AK$344,MATCH(B128&amp;"调整额",'用友-费用'!$A$2:$A$344,0)+1,MATCH($P$87,'用友-费用'!$B$1:$AK$1,0)+1)</f>
        <v>0</v>
      </c>
      <c r="Q128" s="171">
        <f>INDEX('用友-费用'!$A$1:$AK$344,MATCH(B128&amp;"调整额",'用友-费用'!$A$2:$A$344,0)+1,MATCH($Q$87,'用友-费用'!$B$1:$AK$1,0)+1)</f>
        <v>0</v>
      </c>
      <c r="R128" s="171">
        <f>INDEX('用友-费用'!$A$1:$AK$344,MATCH(B128&amp;"调整额",'用友-费用'!$A$2:$A$344,0)+1,MATCH($R$87,'用友-费用'!$B$1:$AK$1,0)+1)</f>
        <v>0</v>
      </c>
      <c r="S128" s="151">
        <f t="shared" si="21"/>
        <v>0</v>
      </c>
      <c r="T128" s="171">
        <f>INDEX('用友-费用'!$A$1:$AK$344,MATCH(B128&amp;"调整额",'用友-费用'!$A$2:$A$344,0)+1,MATCH($T$87,'用友-费用'!$B$1:$AK$1,0)+1)</f>
        <v>0</v>
      </c>
      <c r="U128" s="171">
        <f>INDEX('用友-费用'!$A$1:$AK$344,MATCH(B128&amp;"调整额",'用友-费用'!$A$2:$A$344,0)+1,MATCH($U$87,'用友-费用'!$B$1:$AK$1,0)+1)</f>
        <v>0</v>
      </c>
      <c r="V128" s="171">
        <f>INDEX('用友-费用'!$A$1:$AK$344,MATCH(B128&amp;"调整额",'用友-费用'!$A$2:$A$344,0)+1,MATCH($V$87,'用友-费用'!$B$1:$AK$1,0)+1)</f>
        <v>0</v>
      </c>
      <c r="W128" s="171">
        <f>INDEX('用友-费用'!$A$1:$AK$344,MATCH(B128&amp;"调整额",'用友-费用'!$A$2:$A$344,0)+1,MATCH($W$87,'用友-费用'!$B$1:$AK$1,0)+1)</f>
        <v>0</v>
      </c>
      <c r="X128" s="171">
        <f>INDEX('用友-费用'!$A$1:$AK$344,MATCH(A128&amp;"调整额",'用友-费用'!$A$2:$A$344,0)+1,MATCH($X$87,'用友-费用'!$B$1:$AK$1,0)+1)</f>
        <v>0</v>
      </c>
      <c r="Y128" s="171">
        <f>INDEX('用友-费用'!$A$1:$AK$344,MATCH(B128&amp;"调整额",'用友-费用'!$A$2:$A$344,0)+1,MATCH($Y$87,'用友-费用'!$B$1:$AK$1,0)+1)</f>
        <v>0</v>
      </c>
    </row>
    <row r="129" spans="1:25">
      <c r="A129" s="149"/>
      <c r="B129" s="153" t="s">
        <v>144</v>
      </c>
      <c r="C129" s="151">
        <f t="shared" si="17"/>
        <v>0</v>
      </c>
      <c r="D129" s="171"/>
      <c r="E129" s="171">
        <f>INDEX('用友-费用'!$A$1:$AK$344,MATCH(B129&amp;"调整额",'用友-费用'!$A$2:$A$344,0)+1,MATCH($E$87,'用友-费用'!$B$1:$AK$1,0)+1)</f>
        <v>0</v>
      </c>
      <c r="F129" s="171">
        <f>INDEX('用友-费用'!$A$1:$AK$344,MATCH(B129&amp;"调整额",'用友-费用'!$A$2:$A$344,0)+1,MATCH($F$87,'用友-费用'!$B$1:$AK$1,0)+1)</f>
        <v>0</v>
      </c>
      <c r="G129" s="172">
        <f>INDEX('用友-费用'!$A$1:$AK$344,MATCH(B129&amp;"调整额",'用友-费用'!$A$2:$A$344,0)+1,MATCH($G$87,'用友-费用'!$B$1:$AK$1,0)+1)</f>
        <v>0</v>
      </c>
      <c r="H129" s="151">
        <f t="shared" si="18"/>
        <v>0</v>
      </c>
      <c r="I129" s="171">
        <f>INDEX('用友-费用'!$A$1:$AK$344,MATCH(B129&amp;"调整额",'用友-费用'!$A$2:$A$344,0)+1,MATCH($I$87,'用友-费用'!$B$1:$AK$1,0)+1)</f>
        <v>0</v>
      </c>
      <c r="J129" s="171">
        <f>INDEX('用友-费用'!$A$1:$AK$344,MATCH(B129&amp;"调整额",'用友-费用'!$A$2:$A$344,0)+1,MATCH($J$87,'用友-费用'!$B$1:$AK$1,0)+1)</f>
        <v>0</v>
      </c>
      <c r="K129" s="171">
        <f>INDEX('用友-费用'!$A$1:$AK$344,MATCH(B129&amp;"调整额",'用友-费用'!$A$2:$A$344,0)+1,MATCH($K$87,'用友-费用'!$B$1:$AK$1,0)+1)</f>
        <v>0</v>
      </c>
      <c r="L129" s="151">
        <f t="shared" si="19"/>
        <v>0</v>
      </c>
      <c r="M129" s="171">
        <f>INDEX('用友-费用'!$A$1:$AK$344,MATCH(B129&amp;"调整额",'用友-费用'!$A$2:$A$344,0)+1,MATCH($M$87,'用友-费用'!$B$1:$AK$1,0)+1)</f>
        <v>0</v>
      </c>
      <c r="N129" s="171">
        <f>INDEX('用友-费用'!$A$1:$AK$344,MATCH(B129&amp;"调整额",'用友-费用'!$A$2:$A$344,0)+1,MATCH($N$87,'用友-费用'!$B$1:$AK$1,0)+1)</f>
        <v>0</v>
      </c>
      <c r="O129" s="151">
        <f t="shared" si="20"/>
        <v>0</v>
      </c>
      <c r="P129" s="171">
        <f>INDEX('用友-费用'!$A$1:$AK$344,MATCH(B129&amp;"调整额",'用友-费用'!$A$2:$A$344,0)+1,MATCH($P$87,'用友-费用'!$B$1:$AK$1,0)+1)</f>
        <v>0</v>
      </c>
      <c r="Q129" s="171">
        <f>INDEX('用友-费用'!$A$1:$AK$344,MATCH(B129&amp;"调整额",'用友-费用'!$A$2:$A$344,0)+1,MATCH($Q$87,'用友-费用'!$B$1:$AK$1,0)+1)</f>
        <v>0</v>
      </c>
      <c r="R129" s="171">
        <f>INDEX('用友-费用'!$A$1:$AK$344,MATCH(B129&amp;"调整额",'用友-费用'!$A$2:$A$344,0)+1,MATCH($R$87,'用友-费用'!$B$1:$AK$1,0)+1)</f>
        <v>0</v>
      </c>
      <c r="S129" s="151">
        <f t="shared" si="21"/>
        <v>0</v>
      </c>
      <c r="T129" s="171">
        <f>INDEX('用友-费用'!$A$1:$AK$344,MATCH(B129&amp;"调整额",'用友-费用'!$A$2:$A$344,0)+1,MATCH($T$87,'用友-费用'!$B$1:$AK$1,0)+1)</f>
        <v>0</v>
      </c>
      <c r="U129" s="171">
        <f>INDEX('用友-费用'!$A$1:$AK$344,MATCH(B129&amp;"调整额",'用友-费用'!$A$2:$A$344,0)+1,MATCH($U$87,'用友-费用'!$B$1:$AK$1,0)+1)</f>
        <v>0</v>
      </c>
      <c r="V129" s="171">
        <f>INDEX('用友-费用'!$A$1:$AK$344,MATCH(B129&amp;"调整额",'用友-费用'!$A$2:$A$344,0)+1,MATCH($V$87,'用友-费用'!$B$1:$AK$1,0)+1)</f>
        <v>0</v>
      </c>
      <c r="W129" s="171">
        <f>INDEX('用友-费用'!$A$1:$AK$344,MATCH(B129&amp;"调整额",'用友-费用'!$A$2:$A$344,0)+1,MATCH($W$87,'用友-费用'!$B$1:$AK$1,0)+1)</f>
        <v>0</v>
      </c>
      <c r="X129" s="171">
        <f>INDEX('用友-费用'!$A$1:$AK$344,MATCH(A129&amp;"调整额",'用友-费用'!$A$2:$A$344,0)+1,MATCH($X$87,'用友-费用'!$B$1:$AK$1,0)+1)</f>
        <v>0</v>
      </c>
      <c r="Y129" s="171">
        <f>INDEX('用友-费用'!$A$1:$AK$344,MATCH(B129&amp;"调整额",'用友-费用'!$A$2:$A$344,0)+1,MATCH($Y$87,'用友-费用'!$B$1:$AK$1,0)+1)</f>
        <v>0</v>
      </c>
    </row>
    <row r="130" spans="1:25">
      <c r="A130" s="149"/>
      <c r="B130" s="153" t="s">
        <v>145</v>
      </c>
      <c r="C130" s="151">
        <f t="shared" si="17"/>
        <v>0</v>
      </c>
      <c r="D130" s="171"/>
      <c r="E130" s="171">
        <f>INDEX('用友-费用'!$A$1:$AK$344,MATCH(B130&amp;"调整额",'用友-费用'!$A$2:$A$344,0)+1,MATCH($E$87,'用友-费用'!$B$1:$AK$1,0)+1)</f>
        <v>0</v>
      </c>
      <c r="F130" s="171">
        <f>INDEX('用友-费用'!$A$1:$AK$344,MATCH(B130&amp;"调整额",'用友-费用'!$A$2:$A$344,0)+1,MATCH($F$87,'用友-费用'!$B$1:$AK$1,0)+1)</f>
        <v>0</v>
      </c>
      <c r="G130" s="172">
        <f>INDEX('用友-费用'!$A$1:$AK$344,MATCH(B130&amp;"调整额",'用友-费用'!$A$2:$A$344,0)+1,MATCH($G$87,'用友-费用'!$B$1:$AK$1,0)+1)</f>
        <v>0</v>
      </c>
      <c r="H130" s="151">
        <f t="shared" si="18"/>
        <v>0</v>
      </c>
      <c r="I130" s="171">
        <f>INDEX('用友-费用'!$A$1:$AK$344,MATCH(B130&amp;"调整额",'用友-费用'!$A$2:$A$344,0)+1,MATCH($I$87,'用友-费用'!$B$1:$AK$1,0)+1)</f>
        <v>0</v>
      </c>
      <c r="J130" s="171">
        <f>INDEX('用友-费用'!$A$1:$AK$344,MATCH(B130&amp;"调整额",'用友-费用'!$A$2:$A$344,0)+1,MATCH($J$87,'用友-费用'!$B$1:$AK$1,0)+1)</f>
        <v>0</v>
      </c>
      <c r="K130" s="171">
        <f>INDEX('用友-费用'!$A$1:$AK$344,MATCH(B130&amp;"调整额",'用友-费用'!$A$2:$A$344,0)+1,MATCH($K$87,'用友-费用'!$B$1:$AK$1,0)+1)</f>
        <v>0</v>
      </c>
      <c r="L130" s="151">
        <f t="shared" si="19"/>
        <v>0</v>
      </c>
      <c r="M130" s="171">
        <f>INDEX('用友-费用'!$A$1:$AK$344,MATCH(B130&amp;"调整额",'用友-费用'!$A$2:$A$344,0)+1,MATCH($M$87,'用友-费用'!$B$1:$AK$1,0)+1)</f>
        <v>0</v>
      </c>
      <c r="N130" s="171">
        <f>INDEX('用友-费用'!$A$1:$AK$344,MATCH(B130&amp;"调整额",'用友-费用'!$A$2:$A$344,0)+1,MATCH($N$87,'用友-费用'!$B$1:$AK$1,0)+1)</f>
        <v>0</v>
      </c>
      <c r="O130" s="151">
        <f t="shared" si="20"/>
        <v>0</v>
      </c>
      <c r="P130" s="171">
        <f>INDEX('用友-费用'!$A$1:$AK$344,MATCH(B130&amp;"调整额",'用友-费用'!$A$2:$A$344,0)+1,MATCH($P$87,'用友-费用'!$B$1:$AK$1,0)+1)</f>
        <v>0</v>
      </c>
      <c r="Q130" s="171">
        <f>INDEX('用友-费用'!$A$1:$AK$344,MATCH(B130&amp;"调整额",'用友-费用'!$A$2:$A$344,0)+1,MATCH($Q$87,'用友-费用'!$B$1:$AK$1,0)+1)</f>
        <v>0</v>
      </c>
      <c r="R130" s="171">
        <f>INDEX('用友-费用'!$A$1:$AK$344,MATCH(B130&amp;"调整额",'用友-费用'!$A$2:$A$344,0)+1,MATCH($R$87,'用友-费用'!$B$1:$AK$1,0)+1)</f>
        <v>0</v>
      </c>
      <c r="S130" s="151">
        <f t="shared" si="21"/>
        <v>0</v>
      </c>
      <c r="T130" s="171">
        <f>INDEX('用友-费用'!$A$1:$AK$344,MATCH(B130&amp;"调整额",'用友-费用'!$A$2:$A$344,0)+1,MATCH($T$87,'用友-费用'!$B$1:$AK$1,0)+1)</f>
        <v>0</v>
      </c>
      <c r="U130" s="171">
        <f>INDEX('用友-费用'!$A$1:$AK$344,MATCH(B130&amp;"调整额",'用友-费用'!$A$2:$A$344,0)+1,MATCH($U$87,'用友-费用'!$B$1:$AK$1,0)+1)</f>
        <v>0</v>
      </c>
      <c r="V130" s="171">
        <f>INDEX('用友-费用'!$A$1:$AK$344,MATCH(B130&amp;"调整额",'用友-费用'!$A$2:$A$344,0)+1,MATCH($V$87,'用友-费用'!$B$1:$AK$1,0)+1)</f>
        <v>0</v>
      </c>
      <c r="W130" s="171">
        <f>INDEX('用友-费用'!$A$1:$AK$344,MATCH(B130&amp;"调整额",'用友-费用'!$A$2:$A$344,0)+1,MATCH($W$87,'用友-费用'!$B$1:$AK$1,0)+1)</f>
        <v>0</v>
      </c>
      <c r="X130" s="171">
        <f>INDEX('用友-费用'!$A$1:$AK$344,MATCH(A130&amp;"调整额",'用友-费用'!$A$2:$A$344,0)+1,MATCH($X$87,'用友-费用'!$B$1:$AK$1,0)+1)</f>
        <v>0</v>
      </c>
      <c r="Y130" s="171">
        <f>INDEX('用友-费用'!$A$1:$AK$344,MATCH(B130&amp;"调整额",'用友-费用'!$A$2:$A$344,0)+1,MATCH($Y$87,'用友-费用'!$B$1:$AK$1,0)+1)</f>
        <v>0</v>
      </c>
    </row>
    <row r="131" spans="1:25">
      <c r="A131" s="149"/>
      <c r="B131" s="153" t="s">
        <v>146</v>
      </c>
      <c r="C131" s="151">
        <f t="shared" si="17"/>
        <v>0</v>
      </c>
      <c r="D131" s="171"/>
      <c r="E131" s="171">
        <f>INDEX('用友-费用'!$A$1:$AK$344,MATCH(B131&amp;"调整额",'用友-费用'!$A$2:$A$344,0)+1,MATCH($E$87,'用友-费用'!$B$1:$AK$1,0)+1)</f>
        <v>0</v>
      </c>
      <c r="F131" s="171">
        <f>INDEX('用友-费用'!$A$1:$AK$344,MATCH(B131&amp;"调整额",'用友-费用'!$A$2:$A$344,0)+1,MATCH($F$87,'用友-费用'!$B$1:$AK$1,0)+1)</f>
        <v>0</v>
      </c>
      <c r="G131" s="172">
        <f>INDEX('用友-费用'!$A$1:$AK$344,MATCH(B131&amp;"调整额",'用友-费用'!$A$2:$A$344,0)+1,MATCH($G$87,'用友-费用'!$B$1:$AK$1,0)+1)</f>
        <v>0</v>
      </c>
      <c r="H131" s="151">
        <f t="shared" si="18"/>
        <v>0</v>
      </c>
      <c r="I131" s="171">
        <f>INDEX('用友-费用'!$A$1:$AK$344,MATCH(B131&amp;"调整额",'用友-费用'!$A$2:$A$344,0)+1,MATCH($I$87,'用友-费用'!$B$1:$AK$1,0)+1)</f>
        <v>0</v>
      </c>
      <c r="J131" s="171">
        <f>INDEX('用友-费用'!$A$1:$AK$344,MATCH(B131&amp;"调整额",'用友-费用'!$A$2:$A$344,0)+1,MATCH($J$87,'用友-费用'!$B$1:$AK$1,0)+1)</f>
        <v>0</v>
      </c>
      <c r="K131" s="171">
        <f>INDEX('用友-费用'!$A$1:$AK$344,MATCH(B131&amp;"调整额",'用友-费用'!$A$2:$A$344,0)+1,MATCH($K$87,'用友-费用'!$B$1:$AK$1,0)+1)</f>
        <v>0</v>
      </c>
      <c r="L131" s="151">
        <f t="shared" si="19"/>
        <v>0</v>
      </c>
      <c r="M131" s="171">
        <f>INDEX('用友-费用'!$A$1:$AK$344,MATCH(B131&amp;"调整额",'用友-费用'!$A$2:$A$344,0)+1,MATCH($M$87,'用友-费用'!$B$1:$AK$1,0)+1)</f>
        <v>0</v>
      </c>
      <c r="N131" s="171">
        <f>INDEX('用友-费用'!$A$1:$AK$344,MATCH(B131&amp;"调整额",'用友-费用'!$A$2:$A$344,0)+1,MATCH($N$87,'用友-费用'!$B$1:$AK$1,0)+1)</f>
        <v>0</v>
      </c>
      <c r="O131" s="151">
        <f t="shared" si="20"/>
        <v>0</v>
      </c>
      <c r="P131" s="171">
        <f>INDEX('用友-费用'!$A$1:$AK$344,MATCH(B131&amp;"调整额",'用友-费用'!$A$2:$A$344,0)+1,MATCH($P$87,'用友-费用'!$B$1:$AK$1,0)+1)</f>
        <v>0</v>
      </c>
      <c r="Q131" s="171">
        <f>INDEX('用友-费用'!$A$1:$AK$344,MATCH(B131&amp;"调整额",'用友-费用'!$A$2:$A$344,0)+1,MATCH($Q$87,'用友-费用'!$B$1:$AK$1,0)+1)</f>
        <v>0</v>
      </c>
      <c r="R131" s="171">
        <f>INDEX('用友-费用'!$A$1:$AK$344,MATCH(B131&amp;"调整额",'用友-费用'!$A$2:$A$344,0)+1,MATCH($R$87,'用友-费用'!$B$1:$AK$1,0)+1)</f>
        <v>0</v>
      </c>
      <c r="S131" s="151">
        <f t="shared" si="21"/>
        <v>0</v>
      </c>
      <c r="T131" s="171">
        <f>INDEX('用友-费用'!$A$1:$AK$344,MATCH(B131&amp;"调整额",'用友-费用'!$A$2:$A$344,0)+1,MATCH($T$87,'用友-费用'!$B$1:$AK$1,0)+1)</f>
        <v>0</v>
      </c>
      <c r="U131" s="171">
        <f>INDEX('用友-费用'!$A$1:$AK$344,MATCH(B131&amp;"调整额",'用友-费用'!$A$2:$A$344,0)+1,MATCH($U$87,'用友-费用'!$B$1:$AK$1,0)+1)</f>
        <v>0</v>
      </c>
      <c r="V131" s="171">
        <f>INDEX('用友-费用'!$A$1:$AK$344,MATCH(B131&amp;"调整额",'用友-费用'!$A$2:$A$344,0)+1,MATCH($V$87,'用友-费用'!$B$1:$AK$1,0)+1)</f>
        <v>0</v>
      </c>
      <c r="W131" s="171">
        <f>INDEX('用友-费用'!$A$1:$AK$344,MATCH(B131&amp;"调整额",'用友-费用'!$A$2:$A$344,0)+1,MATCH($W$87,'用友-费用'!$B$1:$AK$1,0)+1)</f>
        <v>0</v>
      </c>
      <c r="X131" s="171">
        <f>INDEX('用友-费用'!$A$1:$AK$344,MATCH(A131&amp;"调整额",'用友-费用'!$A$2:$A$344,0)+1,MATCH($X$87,'用友-费用'!$B$1:$AK$1,0)+1)</f>
        <v>0</v>
      </c>
      <c r="Y131" s="171">
        <f>INDEX('用友-费用'!$A$1:$AK$344,MATCH(B131&amp;"调整额",'用友-费用'!$A$2:$A$344,0)+1,MATCH($Y$87,'用友-费用'!$B$1:$AK$1,0)+1)</f>
        <v>0</v>
      </c>
    </row>
    <row r="132" spans="1:25">
      <c r="A132" s="149"/>
      <c r="B132" s="153" t="s">
        <v>147</v>
      </c>
      <c r="C132" s="151">
        <f t="shared" si="17"/>
        <v>0</v>
      </c>
      <c r="D132" s="171"/>
      <c r="E132" s="171">
        <f>INDEX('用友-费用'!$A$1:$AK$344,MATCH(B132&amp;"调整额",'用友-费用'!$A$2:$A$344,0)+1,MATCH($E$87,'用友-费用'!$B$1:$AK$1,0)+1)</f>
        <v>0</v>
      </c>
      <c r="F132" s="171">
        <f>INDEX('用友-费用'!$A$1:$AK$344,MATCH(B132&amp;"调整额",'用友-费用'!$A$2:$A$344,0)+1,MATCH($F$87,'用友-费用'!$B$1:$AK$1,0)+1)</f>
        <v>0</v>
      </c>
      <c r="G132" s="172">
        <f>INDEX('用友-费用'!$A$1:$AK$344,MATCH(B132&amp;"调整额",'用友-费用'!$A$2:$A$344,0)+1,MATCH($G$87,'用友-费用'!$B$1:$AK$1,0)+1)</f>
        <v>0</v>
      </c>
      <c r="H132" s="151">
        <f t="shared" si="18"/>
        <v>0</v>
      </c>
      <c r="I132" s="171">
        <f>INDEX('用友-费用'!$A$1:$AK$344,MATCH(B132&amp;"调整额",'用友-费用'!$A$2:$A$344,0)+1,MATCH($I$87,'用友-费用'!$B$1:$AK$1,0)+1)</f>
        <v>0</v>
      </c>
      <c r="J132" s="171">
        <f>INDEX('用友-费用'!$A$1:$AK$344,MATCH(B132&amp;"调整额",'用友-费用'!$A$2:$A$344,0)+1,MATCH($J$87,'用友-费用'!$B$1:$AK$1,0)+1)</f>
        <v>0</v>
      </c>
      <c r="K132" s="171">
        <f>INDEX('用友-费用'!$A$1:$AK$344,MATCH(B132&amp;"调整额",'用友-费用'!$A$2:$A$344,0)+1,MATCH($K$87,'用友-费用'!$B$1:$AK$1,0)+1)</f>
        <v>0</v>
      </c>
      <c r="L132" s="151">
        <f t="shared" si="19"/>
        <v>0</v>
      </c>
      <c r="M132" s="171">
        <f>INDEX('用友-费用'!$A$1:$AK$344,MATCH(B132&amp;"调整额",'用友-费用'!$A$2:$A$344,0)+1,MATCH($M$87,'用友-费用'!$B$1:$AK$1,0)+1)</f>
        <v>0</v>
      </c>
      <c r="N132" s="171">
        <f>INDEX('用友-费用'!$A$1:$AK$344,MATCH(B132&amp;"调整额",'用友-费用'!$A$2:$A$344,0)+1,MATCH($N$87,'用友-费用'!$B$1:$AK$1,0)+1)</f>
        <v>0</v>
      </c>
      <c r="O132" s="151">
        <f t="shared" si="20"/>
        <v>0</v>
      </c>
      <c r="P132" s="171">
        <f>INDEX('用友-费用'!$A$1:$AK$344,MATCH(B132&amp;"调整额",'用友-费用'!$A$2:$A$344,0)+1,MATCH($P$87,'用友-费用'!$B$1:$AK$1,0)+1)</f>
        <v>0</v>
      </c>
      <c r="Q132" s="171">
        <f>INDEX('用友-费用'!$A$1:$AK$344,MATCH(B132&amp;"调整额",'用友-费用'!$A$2:$A$344,0)+1,MATCH($Q$87,'用友-费用'!$B$1:$AK$1,0)+1)</f>
        <v>0</v>
      </c>
      <c r="R132" s="171">
        <f>INDEX('用友-费用'!$A$1:$AK$344,MATCH(B132&amp;"调整额",'用友-费用'!$A$2:$A$344,0)+1,MATCH($R$87,'用友-费用'!$B$1:$AK$1,0)+1)</f>
        <v>0</v>
      </c>
      <c r="S132" s="151">
        <f t="shared" si="21"/>
        <v>0</v>
      </c>
      <c r="T132" s="171">
        <f>INDEX('用友-费用'!$A$1:$AK$344,MATCH(B132&amp;"调整额",'用友-费用'!$A$2:$A$344,0)+1,MATCH($T$87,'用友-费用'!$B$1:$AK$1,0)+1)</f>
        <v>0</v>
      </c>
      <c r="U132" s="171">
        <f>INDEX('用友-费用'!$A$1:$AK$344,MATCH(B132&amp;"调整额",'用友-费用'!$A$2:$A$344,0)+1,MATCH($U$87,'用友-费用'!$B$1:$AK$1,0)+1)</f>
        <v>0</v>
      </c>
      <c r="V132" s="171">
        <f>INDEX('用友-费用'!$A$1:$AK$344,MATCH(B132&amp;"调整额",'用友-费用'!$A$2:$A$344,0)+1,MATCH($V$87,'用友-费用'!$B$1:$AK$1,0)+1)</f>
        <v>0</v>
      </c>
      <c r="W132" s="171">
        <f>INDEX('用友-费用'!$A$1:$AK$344,MATCH(B132&amp;"调整额",'用友-费用'!$A$2:$A$344,0)+1,MATCH($W$87,'用友-费用'!$B$1:$AK$1,0)+1)</f>
        <v>0</v>
      </c>
      <c r="X132" s="171">
        <f>INDEX('用友-费用'!$A$1:$AK$344,MATCH(A132&amp;"调整额",'用友-费用'!$A$2:$A$344,0)+1,MATCH($X$87,'用友-费用'!$B$1:$AK$1,0)+1)</f>
        <v>0</v>
      </c>
      <c r="Y132" s="171">
        <f>INDEX('用友-费用'!$A$1:$AK$344,MATCH(B132&amp;"调整额",'用友-费用'!$A$2:$A$344,0)+1,MATCH($Y$87,'用友-费用'!$B$1:$AK$1,0)+1)</f>
        <v>0</v>
      </c>
    </row>
    <row r="133" spans="1:25">
      <c r="A133" s="149"/>
      <c r="B133" s="156" t="s">
        <v>148</v>
      </c>
      <c r="C133" s="151">
        <f t="shared" si="17"/>
        <v>0</v>
      </c>
      <c r="D133" s="171"/>
      <c r="E133" s="171">
        <f>INDEX('用友-费用'!$A$1:$AK$344,MATCH(B133&amp;"调整额",'用友-费用'!$A$2:$A$344,0)+1,MATCH($E$87,'用友-费用'!$B$1:$AK$1,0)+1)</f>
        <v>0</v>
      </c>
      <c r="F133" s="171">
        <f>INDEX('用友-费用'!$A$1:$AK$344,MATCH(B133&amp;"调整额",'用友-费用'!$A$2:$A$344,0)+1,MATCH($F$87,'用友-费用'!$B$1:$AK$1,0)+1)</f>
        <v>0</v>
      </c>
      <c r="G133" s="172">
        <f>INDEX('用友-费用'!$A$1:$AK$344,MATCH(B133&amp;"调整额",'用友-费用'!$A$2:$A$344,0)+1,MATCH($G$87,'用友-费用'!$B$1:$AK$1,0)+1)</f>
        <v>0</v>
      </c>
      <c r="H133" s="151">
        <f t="shared" si="18"/>
        <v>0</v>
      </c>
      <c r="I133" s="171">
        <f>INDEX('用友-费用'!$A$1:$AK$344,MATCH(B133&amp;"调整额",'用友-费用'!$A$2:$A$344,0)+1,MATCH($I$87,'用友-费用'!$B$1:$AK$1,0)+1)</f>
        <v>0</v>
      </c>
      <c r="J133" s="171">
        <f>INDEX('用友-费用'!$A$1:$AK$344,MATCH(B133&amp;"调整额",'用友-费用'!$A$2:$A$344,0)+1,MATCH($J$87,'用友-费用'!$B$1:$AK$1,0)+1)</f>
        <v>0</v>
      </c>
      <c r="K133" s="171">
        <f>INDEX('用友-费用'!$A$1:$AK$344,MATCH(B133&amp;"调整额",'用友-费用'!$A$2:$A$344,0)+1,MATCH($K$87,'用友-费用'!$B$1:$AK$1,0)+1)</f>
        <v>0</v>
      </c>
      <c r="L133" s="151">
        <f t="shared" si="19"/>
        <v>0</v>
      </c>
      <c r="M133" s="171">
        <f>INDEX('用友-费用'!$A$1:$AK$344,MATCH(B133&amp;"调整额",'用友-费用'!$A$2:$A$344,0)+1,MATCH($M$87,'用友-费用'!$B$1:$AK$1,0)+1)</f>
        <v>0</v>
      </c>
      <c r="N133" s="171">
        <f>INDEX('用友-费用'!$A$1:$AK$344,MATCH(B133&amp;"调整额",'用友-费用'!$A$2:$A$344,0)+1,MATCH($N$87,'用友-费用'!$B$1:$AK$1,0)+1)</f>
        <v>0</v>
      </c>
      <c r="O133" s="151">
        <f t="shared" si="20"/>
        <v>0</v>
      </c>
      <c r="P133" s="171">
        <f>INDEX('用友-费用'!$A$1:$AK$344,MATCH(B133&amp;"调整额",'用友-费用'!$A$2:$A$344,0)+1,MATCH($P$87,'用友-费用'!$B$1:$AK$1,0)+1)</f>
        <v>0</v>
      </c>
      <c r="Q133" s="171">
        <f>INDEX('用友-费用'!$A$1:$AK$344,MATCH(B133&amp;"调整额",'用友-费用'!$A$2:$A$344,0)+1,MATCH($Q$87,'用友-费用'!$B$1:$AK$1,0)+1)</f>
        <v>0</v>
      </c>
      <c r="R133" s="171">
        <f>INDEX('用友-费用'!$A$1:$AK$344,MATCH(B133&amp;"调整额",'用友-费用'!$A$2:$A$344,0)+1,MATCH($R$87,'用友-费用'!$B$1:$AK$1,0)+1)</f>
        <v>0</v>
      </c>
      <c r="S133" s="151">
        <f t="shared" si="21"/>
        <v>0</v>
      </c>
      <c r="T133" s="171">
        <f>INDEX('用友-费用'!$A$1:$AK$344,MATCH(B133&amp;"调整额",'用友-费用'!$A$2:$A$344,0)+1,MATCH($T$87,'用友-费用'!$B$1:$AK$1,0)+1)</f>
        <v>0</v>
      </c>
      <c r="U133" s="171">
        <f>INDEX('用友-费用'!$A$1:$AK$344,MATCH(B133&amp;"调整额",'用友-费用'!$A$2:$A$344,0)+1,MATCH($U$87,'用友-费用'!$B$1:$AK$1,0)+1)</f>
        <v>0</v>
      </c>
      <c r="V133" s="171">
        <f>INDEX('用友-费用'!$A$1:$AK$344,MATCH(B133&amp;"调整额",'用友-费用'!$A$2:$A$344,0)+1,MATCH($V$87,'用友-费用'!$B$1:$AK$1,0)+1)</f>
        <v>0</v>
      </c>
      <c r="W133" s="171">
        <f>INDEX('用友-费用'!$A$1:$AK$344,MATCH(B133&amp;"调整额",'用友-费用'!$A$2:$A$344,0)+1,MATCH($W$87,'用友-费用'!$B$1:$AK$1,0)+1)</f>
        <v>0</v>
      </c>
      <c r="X133" s="171">
        <f>INDEX('用友-费用'!$A$1:$AK$344,MATCH(A133&amp;"调整额",'用友-费用'!$A$2:$A$344,0)+1,MATCH($X$87,'用友-费用'!$B$1:$AK$1,0)+1)</f>
        <v>0</v>
      </c>
      <c r="Y133" s="171">
        <f>INDEX('用友-费用'!$A$1:$AK$344,MATCH(B133&amp;"调整额",'用友-费用'!$A$2:$A$344,0)+1,MATCH($Y$87,'用友-费用'!$B$1:$AK$1,0)+1)</f>
        <v>0</v>
      </c>
    </row>
    <row r="134" spans="1:25">
      <c r="A134" s="149"/>
      <c r="B134" s="156" t="s">
        <v>149</v>
      </c>
      <c r="C134" s="151">
        <f t="shared" si="17"/>
        <v>0</v>
      </c>
      <c r="D134" s="171"/>
      <c r="E134" s="171">
        <f>INDEX('用友-费用'!$A$1:$AK$344,MATCH(B134&amp;"调整额",'用友-费用'!$A$2:$A$344,0)+1,MATCH($E$87,'用友-费用'!$B$1:$AK$1,0)+1)</f>
        <v>0</v>
      </c>
      <c r="F134" s="171">
        <f>INDEX('用友-费用'!$A$1:$AK$344,MATCH(B134&amp;"调整额",'用友-费用'!$A$2:$A$344,0)+1,MATCH($F$87,'用友-费用'!$B$1:$AK$1,0)+1)</f>
        <v>0</v>
      </c>
      <c r="G134" s="172">
        <f>INDEX('用友-费用'!$A$1:$AK$344,MATCH(B134&amp;"调整额",'用友-费用'!$A$2:$A$344,0)+1,MATCH($G$87,'用友-费用'!$B$1:$AK$1,0)+1)</f>
        <v>0</v>
      </c>
      <c r="H134" s="151">
        <f t="shared" si="18"/>
        <v>0</v>
      </c>
      <c r="I134" s="171">
        <f>INDEX('用友-费用'!$A$1:$AK$344,MATCH(B134&amp;"调整额",'用友-费用'!$A$2:$A$344,0)+1,MATCH($I$87,'用友-费用'!$B$1:$AK$1,0)+1)</f>
        <v>0</v>
      </c>
      <c r="J134" s="171">
        <f>INDEX('用友-费用'!$A$1:$AK$344,MATCH(B134&amp;"调整额",'用友-费用'!$A$2:$A$344,0)+1,MATCH($J$87,'用友-费用'!$B$1:$AK$1,0)+1)</f>
        <v>0</v>
      </c>
      <c r="K134" s="171">
        <f>INDEX('用友-费用'!$A$1:$AK$344,MATCH(B134&amp;"调整额",'用友-费用'!$A$2:$A$344,0)+1,MATCH($K$87,'用友-费用'!$B$1:$AK$1,0)+1)</f>
        <v>0</v>
      </c>
      <c r="L134" s="151">
        <f t="shared" si="19"/>
        <v>0</v>
      </c>
      <c r="M134" s="171">
        <f>INDEX('用友-费用'!$A$1:$AK$344,MATCH(B134&amp;"调整额",'用友-费用'!$A$2:$A$344,0)+1,MATCH($M$87,'用友-费用'!$B$1:$AK$1,0)+1)</f>
        <v>0</v>
      </c>
      <c r="N134" s="171">
        <f>INDEX('用友-费用'!$A$1:$AK$344,MATCH(B134&amp;"调整额",'用友-费用'!$A$2:$A$344,0)+1,MATCH($N$87,'用友-费用'!$B$1:$AK$1,0)+1)</f>
        <v>0</v>
      </c>
      <c r="O134" s="151">
        <f t="shared" si="20"/>
        <v>0</v>
      </c>
      <c r="P134" s="171">
        <f>INDEX('用友-费用'!$A$1:$AK$344,MATCH(B134&amp;"调整额",'用友-费用'!$A$2:$A$344,0)+1,MATCH($P$87,'用友-费用'!$B$1:$AK$1,0)+1)</f>
        <v>0</v>
      </c>
      <c r="Q134" s="171">
        <f>INDEX('用友-费用'!$A$1:$AK$344,MATCH(B134&amp;"调整额",'用友-费用'!$A$2:$A$344,0)+1,MATCH($Q$87,'用友-费用'!$B$1:$AK$1,0)+1)</f>
        <v>0</v>
      </c>
      <c r="R134" s="171">
        <f>INDEX('用友-费用'!$A$1:$AK$344,MATCH(B134&amp;"调整额",'用友-费用'!$A$2:$A$344,0)+1,MATCH($R$87,'用友-费用'!$B$1:$AK$1,0)+1)</f>
        <v>0</v>
      </c>
      <c r="S134" s="151">
        <f t="shared" si="21"/>
        <v>0</v>
      </c>
      <c r="T134" s="171">
        <f>INDEX('用友-费用'!$A$1:$AK$344,MATCH(B134&amp;"调整额",'用友-费用'!$A$2:$A$344,0)+1,MATCH($T$87,'用友-费用'!$B$1:$AK$1,0)+1)</f>
        <v>0</v>
      </c>
      <c r="U134" s="171">
        <f>INDEX('用友-费用'!$A$1:$AK$344,MATCH(B134&amp;"调整额",'用友-费用'!$A$2:$A$344,0)+1,MATCH($U$87,'用友-费用'!$B$1:$AK$1,0)+1)</f>
        <v>0</v>
      </c>
      <c r="V134" s="171">
        <f>INDEX('用友-费用'!$A$1:$AK$344,MATCH(B134&amp;"调整额",'用友-费用'!$A$2:$A$344,0)+1,MATCH($V$87,'用友-费用'!$B$1:$AK$1,0)+1)</f>
        <v>0</v>
      </c>
      <c r="W134" s="171">
        <f>INDEX('用友-费用'!$A$1:$AK$344,MATCH(B134&amp;"调整额",'用友-费用'!$A$2:$A$344,0)+1,MATCH($W$87,'用友-费用'!$B$1:$AK$1,0)+1)</f>
        <v>0</v>
      </c>
      <c r="X134" s="171">
        <f>INDEX('用友-费用'!$A$1:$AK$344,MATCH(A134&amp;"调整额",'用友-费用'!$A$2:$A$344,0)+1,MATCH($X$87,'用友-费用'!$B$1:$AK$1,0)+1)</f>
        <v>0</v>
      </c>
      <c r="Y134" s="171">
        <f>INDEX('用友-费用'!$A$1:$AK$344,MATCH(B134&amp;"调整额",'用友-费用'!$A$2:$A$344,0)+1,MATCH($Y$87,'用友-费用'!$B$1:$AK$1,0)+1)</f>
        <v>0</v>
      </c>
    </row>
    <row r="135" spans="1:25">
      <c r="A135" s="149"/>
      <c r="B135" s="160" t="s">
        <v>150</v>
      </c>
      <c r="C135" s="151">
        <f t="shared" si="17"/>
        <v>0</v>
      </c>
      <c r="D135" s="171"/>
      <c r="E135" s="171">
        <f>INDEX('用友-费用'!$A$1:$AK$344,MATCH(B135&amp;"调整额",'用友-费用'!$A$2:$A$344,0)+1,MATCH($E$87,'用友-费用'!$B$1:$AK$1,0)+1)</f>
        <v>0</v>
      </c>
      <c r="F135" s="171">
        <f>INDEX('用友-费用'!$A$1:$AK$344,MATCH(B135&amp;"调整额",'用友-费用'!$A$2:$A$344,0)+1,MATCH($F$87,'用友-费用'!$B$1:$AK$1,0)+1)</f>
        <v>0</v>
      </c>
      <c r="G135" s="172">
        <f>INDEX('用友-费用'!$A$1:$AK$344,MATCH(B135&amp;"调整额",'用友-费用'!$A$2:$A$344,0)+1,MATCH($G$87,'用友-费用'!$B$1:$AK$1,0)+1)</f>
        <v>0</v>
      </c>
      <c r="H135" s="151">
        <f t="shared" si="18"/>
        <v>0</v>
      </c>
      <c r="I135" s="171">
        <f>INDEX('用友-费用'!$A$1:$AK$344,MATCH(B135&amp;"调整额",'用友-费用'!$A$2:$A$344,0)+1,MATCH($I$87,'用友-费用'!$B$1:$AK$1,0)+1)</f>
        <v>0</v>
      </c>
      <c r="J135" s="171">
        <f>INDEX('用友-费用'!$A$1:$AK$344,MATCH(B135&amp;"调整额",'用友-费用'!$A$2:$A$344,0)+1,MATCH($J$87,'用友-费用'!$B$1:$AK$1,0)+1)</f>
        <v>0</v>
      </c>
      <c r="K135" s="171">
        <f>INDEX('用友-费用'!$A$1:$AK$344,MATCH(B135&amp;"调整额",'用友-费用'!$A$2:$A$344,0)+1,MATCH($K$87,'用友-费用'!$B$1:$AK$1,0)+1)</f>
        <v>0</v>
      </c>
      <c r="L135" s="151">
        <f t="shared" si="19"/>
        <v>0</v>
      </c>
      <c r="M135" s="171">
        <f>INDEX('用友-费用'!$A$1:$AK$344,MATCH(B135&amp;"调整额",'用友-费用'!$A$2:$A$344,0)+1,MATCH($M$87,'用友-费用'!$B$1:$AK$1,0)+1)</f>
        <v>0</v>
      </c>
      <c r="N135" s="171">
        <f>INDEX('用友-费用'!$A$1:$AK$344,MATCH(B135&amp;"调整额",'用友-费用'!$A$2:$A$344,0)+1,MATCH($N$87,'用友-费用'!$B$1:$AK$1,0)+1)</f>
        <v>0</v>
      </c>
      <c r="O135" s="151">
        <f t="shared" si="20"/>
        <v>0</v>
      </c>
      <c r="P135" s="171">
        <f>INDEX('用友-费用'!$A$1:$AK$344,MATCH(B135&amp;"调整额",'用友-费用'!$A$2:$A$344,0)+1,MATCH($P$87,'用友-费用'!$B$1:$AK$1,0)+1)</f>
        <v>0</v>
      </c>
      <c r="Q135" s="171">
        <f>INDEX('用友-费用'!$A$1:$AK$344,MATCH(B135&amp;"调整额",'用友-费用'!$A$2:$A$344,0)+1,MATCH($Q$87,'用友-费用'!$B$1:$AK$1,0)+1)</f>
        <v>0</v>
      </c>
      <c r="R135" s="171">
        <f>INDEX('用友-费用'!$A$1:$AK$344,MATCH(B135&amp;"调整额",'用友-费用'!$A$2:$A$344,0)+1,MATCH($R$87,'用友-费用'!$B$1:$AK$1,0)+1)</f>
        <v>0</v>
      </c>
      <c r="S135" s="151">
        <f t="shared" si="21"/>
        <v>0</v>
      </c>
      <c r="T135" s="171">
        <f>INDEX('用友-费用'!$A$1:$AK$344,MATCH(B135&amp;"调整额",'用友-费用'!$A$2:$A$344,0)+1,MATCH($T$87,'用友-费用'!$B$1:$AK$1,0)+1)</f>
        <v>0</v>
      </c>
      <c r="U135" s="171">
        <f>INDEX('用友-费用'!$A$1:$AK$344,MATCH(B135&amp;"调整额",'用友-费用'!$A$2:$A$344,0)+1,MATCH($U$87,'用友-费用'!$B$1:$AK$1,0)+1)</f>
        <v>0</v>
      </c>
      <c r="V135" s="171">
        <f>INDEX('用友-费用'!$A$1:$AK$344,MATCH(B135&amp;"调整额",'用友-费用'!$A$2:$A$344,0)+1,MATCH($V$87,'用友-费用'!$B$1:$AK$1,0)+1)</f>
        <v>0</v>
      </c>
      <c r="W135" s="171">
        <f>INDEX('用友-费用'!$A$1:$AK$344,MATCH(B135&amp;"调整额",'用友-费用'!$A$2:$A$344,0)+1,MATCH($W$87,'用友-费用'!$B$1:$AK$1,0)+1)</f>
        <v>0</v>
      </c>
      <c r="X135" s="171">
        <f>INDEX('用友-费用'!$A$1:$AK$344,MATCH(A135&amp;"调整额",'用友-费用'!$A$2:$A$344,0)+1,MATCH($X$87,'用友-费用'!$B$1:$AK$1,0)+1)</f>
        <v>0</v>
      </c>
      <c r="Y135" s="171">
        <f>INDEX('用友-费用'!$A$1:$AK$344,MATCH(B135&amp;"调整额",'用友-费用'!$A$2:$A$344,0)+1,MATCH($Y$87,'用友-费用'!$B$1:$AK$1,0)+1)</f>
        <v>0</v>
      </c>
    </row>
    <row r="136" spans="1:25">
      <c r="A136" s="149"/>
      <c r="B136" s="160" t="s">
        <v>151</v>
      </c>
      <c r="C136" s="151">
        <f t="shared" si="17"/>
        <v>0</v>
      </c>
      <c r="D136" s="171"/>
      <c r="E136" s="171">
        <f>INDEX('用友-费用'!$A$1:$AK$344,MATCH(B136&amp;"调整额",'用友-费用'!$A$2:$A$344,0)+1,MATCH($E$87,'用友-费用'!$B$1:$AK$1,0)+1)</f>
        <v>0</v>
      </c>
      <c r="F136" s="171">
        <f>INDEX('用友-费用'!$A$1:$AK$344,MATCH(B136&amp;"调整额",'用友-费用'!$A$2:$A$344,0)+1,MATCH($F$87,'用友-费用'!$B$1:$AK$1,0)+1)</f>
        <v>0</v>
      </c>
      <c r="G136" s="172">
        <f>INDEX('用友-费用'!$A$1:$AK$344,MATCH(B136&amp;"调整额",'用友-费用'!$A$2:$A$344,0)+1,MATCH($G$87,'用友-费用'!$B$1:$AK$1,0)+1)</f>
        <v>0</v>
      </c>
      <c r="H136" s="151">
        <f t="shared" si="18"/>
        <v>0</v>
      </c>
      <c r="I136" s="171">
        <f>INDEX('用友-费用'!$A$1:$AK$344,MATCH(B136&amp;"调整额",'用友-费用'!$A$2:$A$344,0)+1,MATCH($I$87,'用友-费用'!$B$1:$AK$1,0)+1)</f>
        <v>0</v>
      </c>
      <c r="J136" s="171">
        <f>INDEX('用友-费用'!$A$1:$AK$344,MATCH(B136&amp;"调整额",'用友-费用'!$A$2:$A$344,0)+1,MATCH($J$87,'用友-费用'!$B$1:$AK$1,0)+1)</f>
        <v>0</v>
      </c>
      <c r="K136" s="171">
        <f>INDEX('用友-费用'!$A$1:$AK$344,MATCH(B136&amp;"调整额",'用友-费用'!$A$2:$A$344,0)+1,MATCH($K$87,'用友-费用'!$B$1:$AK$1,0)+1)</f>
        <v>0</v>
      </c>
      <c r="L136" s="151">
        <f t="shared" si="19"/>
        <v>0</v>
      </c>
      <c r="M136" s="171">
        <f>INDEX('用友-费用'!$A$1:$AK$344,MATCH(B136&amp;"调整额",'用友-费用'!$A$2:$A$344,0)+1,MATCH($M$87,'用友-费用'!$B$1:$AK$1,0)+1)</f>
        <v>0</v>
      </c>
      <c r="N136" s="171">
        <f>INDEX('用友-费用'!$A$1:$AK$344,MATCH(B136&amp;"调整额",'用友-费用'!$A$2:$A$344,0)+1,MATCH($N$87,'用友-费用'!$B$1:$AK$1,0)+1)</f>
        <v>0</v>
      </c>
      <c r="O136" s="151">
        <f t="shared" si="20"/>
        <v>0</v>
      </c>
      <c r="P136" s="171">
        <f>INDEX('用友-费用'!$A$1:$AK$344,MATCH(B136&amp;"调整额",'用友-费用'!$A$2:$A$344,0)+1,MATCH($P$87,'用友-费用'!$B$1:$AK$1,0)+1)</f>
        <v>0</v>
      </c>
      <c r="Q136" s="171">
        <f>INDEX('用友-费用'!$A$1:$AK$344,MATCH(B136&amp;"调整额",'用友-费用'!$A$2:$A$344,0)+1,MATCH($Q$87,'用友-费用'!$B$1:$AK$1,0)+1)</f>
        <v>0</v>
      </c>
      <c r="R136" s="171">
        <f>INDEX('用友-费用'!$A$1:$AK$344,MATCH(B136&amp;"调整额",'用友-费用'!$A$2:$A$344,0)+1,MATCH($R$87,'用友-费用'!$B$1:$AK$1,0)+1)</f>
        <v>0</v>
      </c>
      <c r="S136" s="151">
        <f t="shared" si="21"/>
        <v>0</v>
      </c>
      <c r="T136" s="171">
        <f>INDEX('用友-费用'!$A$1:$AK$344,MATCH(B136&amp;"调整额",'用友-费用'!$A$2:$A$344,0)+1,MATCH($T$87,'用友-费用'!$B$1:$AK$1,0)+1)</f>
        <v>0</v>
      </c>
      <c r="U136" s="171">
        <f>INDEX('用友-费用'!$A$1:$AK$344,MATCH(B136&amp;"调整额",'用友-费用'!$A$2:$A$344,0)+1,MATCH($U$87,'用友-费用'!$B$1:$AK$1,0)+1)</f>
        <v>0</v>
      </c>
      <c r="V136" s="171">
        <f>INDEX('用友-费用'!$A$1:$AK$344,MATCH(B136&amp;"调整额",'用友-费用'!$A$2:$A$344,0)+1,MATCH($V$87,'用友-费用'!$B$1:$AK$1,0)+1)</f>
        <v>0</v>
      </c>
      <c r="W136" s="171">
        <f>INDEX('用友-费用'!$A$1:$AK$344,MATCH(B136&amp;"调整额",'用友-费用'!$A$2:$A$344,0)+1,MATCH($W$87,'用友-费用'!$B$1:$AK$1,0)+1)</f>
        <v>0</v>
      </c>
      <c r="X136" s="171">
        <f>INDEX('用友-费用'!$A$1:$AK$344,MATCH(A136&amp;"调整额",'用友-费用'!$A$2:$A$344,0)+1,MATCH($X$87,'用友-费用'!$B$1:$AK$1,0)+1)</f>
        <v>0</v>
      </c>
      <c r="Y136" s="171">
        <f>INDEX('用友-费用'!$A$1:$AK$344,MATCH(B136&amp;"调整额",'用友-费用'!$A$2:$A$344,0)+1,MATCH($Y$87,'用友-费用'!$B$1:$AK$1,0)+1)</f>
        <v>0</v>
      </c>
    </row>
    <row r="137" spans="1:25">
      <c r="A137" s="149"/>
      <c r="B137" s="160" t="s">
        <v>152</v>
      </c>
      <c r="C137" s="151">
        <f t="shared" si="17"/>
        <v>0</v>
      </c>
      <c r="D137" s="171"/>
      <c r="E137" s="171">
        <f>INDEX('用友-费用'!$A$1:$AK$344,MATCH(B137&amp;"调整额",'用友-费用'!$A$2:$A$344,0)+1,MATCH($E$87,'用友-费用'!$B$1:$AK$1,0)+1)</f>
        <v>0</v>
      </c>
      <c r="F137" s="171">
        <f>INDEX('用友-费用'!$A$1:$AK$344,MATCH(B137&amp;"调整额",'用友-费用'!$A$2:$A$344,0)+1,MATCH($F$87,'用友-费用'!$B$1:$AK$1,0)+1)</f>
        <v>0</v>
      </c>
      <c r="G137" s="172">
        <f>INDEX('用友-费用'!$A$1:$AK$344,MATCH(B137&amp;"调整额",'用友-费用'!$A$2:$A$344,0)+1,MATCH($G$87,'用友-费用'!$B$1:$AK$1,0)+1)</f>
        <v>0</v>
      </c>
      <c r="H137" s="151">
        <f t="shared" si="18"/>
        <v>0</v>
      </c>
      <c r="I137" s="171">
        <f>INDEX('用友-费用'!$A$1:$AK$344,MATCH(B137&amp;"调整额",'用友-费用'!$A$2:$A$344,0)+1,MATCH($I$87,'用友-费用'!$B$1:$AK$1,0)+1)</f>
        <v>0</v>
      </c>
      <c r="J137" s="171">
        <f>INDEX('用友-费用'!$A$1:$AK$344,MATCH(B137&amp;"调整额",'用友-费用'!$A$2:$A$344,0)+1,MATCH($J$87,'用友-费用'!$B$1:$AK$1,0)+1)</f>
        <v>0</v>
      </c>
      <c r="K137" s="171">
        <f>INDEX('用友-费用'!$A$1:$AK$344,MATCH(B137&amp;"调整额",'用友-费用'!$A$2:$A$344,0)+1,MATCH($K$87,'用友-费用'!$B$1:$AK$1,0)+1)</f>
        <v>0</v>
      </c>
      <c r="L137" s="151">
        <f t="shared" si="19"/>
        <v>0</v>
      </c>
      <c r="M137" s="171">
        <f>INDEX('用友-费用'!$A$1:$AK$344,MATCH(B137&amp;"调整额",'用友-费用'!$A$2:$A$344,0)+1,MATCH($M$87,'用友-费用'!$B$1:$AK$1,0)+1)</f>
        <v>0</v>
      </c>
      <c r="N137" s="171">
        <f>INDEX('用友-费用'!$A$1:$AK$344,MATCH(B137&amp;"调整额",'用友-费用'!$A$2:$A$344,0)+1,MATCH($N$87,'用友-费用'!$B$1:$AK$1,0)+1)</f>
        <v>0</v>
      </c>
      <c r="O137" s="151">
        <f t="shared" si="20"/>
        <v>0</v>
      </c>
      <c r="P137" s="171">
        <f>INDEX('用友-费用'!$A$1:$AK$344,MATCH(B137&amp;"调整额",'用友-费用'!$A$2:$A$344,0)+1,MATCH($P$87,'用友-费用'!$B$1:$AK$1,0)+1)</f>
        <v>0</v>
      </c>
      <c r="Q137" s="171">
        <f>INDEX('用友-费用'!$A$1:$AK$344,MATCH(B137&amp;"调整额",'用友-费用'!$A$2:$A$344,0)+1,MATCH($Q$87,'用友-费用'!$B$1:$AK$1,0)+1)</f>
        <v>0</v>
      </c>
      <c r="R137" s="171">
        <f>INDEX('用友-费用'!$A$1:$AK$344,MATCH(B137&amp;"调整额",'用友-费用'!$A$2:$A$344,0)+1,MATCH($R$87,'用友-费用'!$B$1:$AK$1,0)+1)</f>
        <v>0</v>
      </c>
      <c r="S137" s="151">
        <f t="shared" si="21"/>
        <v>0</v>
      </c>
      <c r="T137" s="171">
        <f>INDEX('用友-费用'!$A$1:$AK$344,MATCH(B137&amp;"调整额",'用友-费用'!$A$2:$A$344,0)+1,MATCH($T$87,'用友-费用'!$B$1:$AK$1,0)+1)</f>
        <v>0</v>
      </c>
      <c r="U137" s="171">
        <f>INDEX('用友-费用'!$A$1:$AK$344,MATCH(B137&amp;"调整额",'用友-费用'!$A$2:$A$344,0)+1,MATCH($U$87,'用友-费用'!$B$1:$AK$1,0)+1)</f>
        <v>0</v>
      </c>
      <c r="V137" s="171">
        <f>INDEX('用友-费用'!$A$1:$AK$344,MATCH(B137&amp;"调整额",'用友-费用'!$A$2:$A$344,0)+1,MATCH($V$87,'用友-费用'!$B$1:$AK$1,0)+1)</f>
        <v>0</v>
      </c>
      <c r="W137" s="171">
        <f>INDEX('用友-费用'!$A$1:$AK$344,MATCH(B137&amp;"调整额",'用友-费用'!$A$2:$A$344,0)+1,MATCH($W$87,'用友-费用'!$B$1:$AK$1,0)+1)</f>
        <v>0</v>
      </c>
      <c r="X137" s="171">
        <f>INDEX('用友-费用'!$A$1:$AK$344,MATCH(A137&amp;"调整额",'用友-费用'!$A$2:$A$344,0)+1,MATCH($X$87,'用友-费用'!$B$1:$AK$1,0)+1)</f>
        <v>0</v>
      </c>
      <c r="Y137" s="171">
        <f>INDEX('用友-费用'!$A$1:$AK$344,MATCH(B137&amp;"调整额",'用友-费用'!$A$2:$A$344,0)+1,MATCH($Y$87,'用友-费用'!$B$1:$AK$1,0)+1)</f>
        <v>0</v>
      </c>
    </row>
    <row r="138" spans="1:25">
      <c r="A138" s="149"/>
      <c r="B138" s="160" t="s">
        <v>153</v>
      </c>
      <c r="C138" s="151">
        <f t="shared" si="17"/>
        <v>0</v>
      </c>
      <c r="D138" s="171"/>
      <c r="E138" s="171">
        <f>INDEX('用友-费用'!$A$1:$AK$344,MATCH(B138&amp;"调整额",'用友-费用'!$A$2:$A$344,0)+1,MATCH($E$87,'用友-费用'!$B$1:$AK$1,0)+1)</f>
        <v>0</v>
      </c>
      <c r="F138" s="171">
        <f>INDEX('用友-费用'!$A$1:$AK$344,MATCH(B138&amp;"调整额",'用友-费用'!$A$2:$A$344,0)+1,MATCH($F$87,'用友-费用'!$B$1:$AK$1,0)+1)</f>
        <v>0</v>
      </c>
      <c r="G138" s="172">
        <f>INDEX('用友-费用'!$A$1:$AK$344,MATCH(B138&amp;"调整额",'用友-费用'!$A$2:$A$344,0)+1,MATCH($G$87,'用友-费用'!$B$1:$AK$1,0)+1)</f>
        <v>0</v>
      </c>
      <c r="H138" s="151">
        <f t="shared" si="18"/>
        <v>0</v>
      </c>
      <c r="I138" s="171">
        <f>INDEX('用友-费用'!$A$1:$AK$344,MATCH(B138&amp;"调整额",'用友-费用'!$A$2:$A$344,0)+1,MATCH($I$87,'用友-费用'!$B$1:$AK$1,0)+1)</f>
        <v>0</v>
      </c>
      <c r="J138" s="171">
        <f>INDEX('用友-费用'!$A$1:$AK$344,MATCH(B138&amp;"调整额",'用友-费用'!$A$2:$A$344,0)+1,MATCH($J$87,'用友-费用'!$B$1:$AK$1,0)+1)</f>
        <v>0</v>
      </c>
      <c r="K138" s="171">
        <f>INDEX('用友-费用'!$A$1:$AK$344,MATCH(B138&amp;"调整额",'用友-费用'!$A$2:$A$344,0)+1,MATCH($K$87,'用友-费用'!$B$1:$AK$1,0)+1)</f>
        <v>0</v>
      </c>
      <c r="L138" s="151">
        <f t="shared" si="19"/>
        <v>0</v>
      </c>
      <c r="M138" s="171">
        <f>INDEX('用友-费用'!$A$1:$AK$344,MATCH(B138&amp;"调整额",'用友-费用'!$A$2:$A$344,0)+1,MATCH($M$87,'用友-费用'!$B$1:$AK$1,0)+1)</f>
        <v>0</v>
      </c>
      <c r="N138" s="171">
        <f>INDEX('用友-费用'!$A$1:$AK$344,MATCH(B138&amp;"调整额",'用友-费用'!$A$2:$A$344,0)+1,MATCH($N$87,'用友-费用'!$B$1:$AK$1,0)+1)</f>
        <v>0</v>
      </c>
      <c r="O138" s="151">
        <f t="shared" si="20"/>
        <v>0</v>
      </c>
      <c r="P138" s="171">
        <f>INDEX('用友-费用'!$A$1:$AK$344,MATCH(B138&amp;"调整额",'用友-费用'!$A$2:$A$344,0)+1,MATCH($P$87,'用友-费用'!$B$1:$AK$1,0)+1)</f>
        <v>0</v>
      </c>
      <c r="Q138" s="171">
        <f>INDEX('用友-费用'!$A$1:$AK$344,MATCH(B138&amp;"调整额",'用友-费用'!$A$2:$A$344,0)+1,MATCH($Q$87,'用友-费用'!$B$1:$AK$1,0)+1)</f>
        <v>0</v>
      </c>
      <c r="R138" s="171">
        <f>INDEX('用友-费用'!$A$1:$AK$344,MATCH(B138&amp;"调整额",'用友-费用'!$A$2:$A$344,0)+1,MATCH($R$87,'用友-费用'!$B$1:$AK$1,0)+1)</f>
        <v>0</v>
      </c>
      <c r="S138" s="151">
        <f t="shared" si="21"/>
        <v>0</v>
      </c>
      <c r="T138" s="171">
        <f>INDEX('用友-费用'!$A$1:$AK$344,MATCH(B138&amp;"调整额",'用友-费用'!$A$2:$A$344,0)+1,MATCH($T$87,'用友-费用'!$B$1:$AK$1,0)+1)</f>
        <v>0</v>
      </c>
      <c r="U138" s="171">
        <f>INDEX('用友-费用'!$A$1:$AK$344,MATCH(B138&amp;"调整额",'用友-费用'!$A$2:$A$344,0)+1,MATCH($U$87,'用友-费用'!$B$1:$AK$1,0)+1)</f>
        <v>0</v>
      </c>
      <c r="V138" s="171">
        <f>INDEX('用友-费用'!$A$1:$AK$344,MATCH(B138&amp;"调整额",'用友-费用'!$A$2:$A$344,0)+1,MATCH($V$87,'用友-费用'!$B$1:$AK$1,0)+1)</f>
        <v>0</v>
      </c>
      <c r="W138" s="171">
        <f>INDEX('用友-费用'!$A$1:$AK$344,MATCH(B138&amp;"调整额",'用友-费用'!$A$2:$A$344,0)+1,MATCH($W$87,'用友-费用'!$B$1:$AK$1,0)+1)</f>
        <v>0</v>
      </c>
      <c r="X138" s="171">
        <f>INDEX('用友-费用'!$A$1:$AK$344,MATCH(A138&amp;"调整额",'用友-费用'!$A$2:$A$344,0)+1,MATCH($X$87,'用友-费用'!$B$1:$AK$1,0)+1)</f>
        <v>0</v>
      </c>
      <c r="Y138" s="171">
        <f>INDEX('用友-费用'!$A$1:$AK$344,MATCH(B138&amp;"调整额",'用友-费用'!$A$2:$A$344,0)+1,MATCH($Y$87,'用友-费用'!$B$1:$AK$1,0)+1)</f>
        <v>0</v>
      </c>
    </row>
    <row r="139" spans="1:25">
      <c r="A139" s="149"/>
      <c r="B139" s="156" t="s">
        <v>154</v>
      </c>
      <c r="C139" s="151">
        <f t="shared" si="17"/>
        <v>0</v>
      </c>
      <c r="D139" s="171"/>
      <c r="E139" s="171">
        <f>INDEX('用友-费用'!$A$1:$AK$344,MATCH(B139&amp;"调整额",'用友-费用'!$A$2:$A$344,0)+1,MATCH($E$87,'用友-费用'!$B$1:$AK$1,0)+1)</f>
        <v>0</v>
      </c>
      <c r="F139" s="171">
        <f>INDEX('用友-费用'!$A$1:$AK$344,MATCH(B139&amp;"调整额",'用友-费用'!$A$2:$A$344,0)+1,MATCH($F$87,'用友-费用'!$B$1:$AK$1,0)+1)</f>
        <v>0</v>
      </c>
      <c r="G139" s="172">
        <f>INDEX('用友-费用'!$A$1:$AK$344,MATCH(B139&amp;"调整额",'用友-费用'!$A$2:$A$344,0)+1,MATCH($G$87,'用友-费用'!$B$1:$AK$1,0)+1)</f>
        <v>0</v>
      </c>
      <c r="H139" s="151">
        <f t="shared" si="18"/>
        <v>0</v>
      </c>
      <c r="I139" s="171">
        <f>INDEX('用友-费用'!$A$1:$AK$344,MATCH(B139&amp;"调整额",'用友-费用'!$A$2:$A$344,0)+1,MATCH($I$87,'用友-费用'!$B$1:$AK$1,0)+1)</f>
        <v>0</v>
      </c>
      <c r="J139" s="171">
        <f>INDEX('用友-费用'!$A$1:$AK$344,MATCH(B139&amp;"调整额",'用友-费用'!$A$2:$A$344,0)+1,MATCH($J$87,'用友-费用'!$B$1:$AK$1,0)+1)</f>
        <v>0</v>
      </c>
      <c r="K139" s="171">
        <f>INDEX('用友-费用'!$A$1:$AK$344,MATCH(B139&amp;"调整额",'用友-费用'!$A$2:$A$344,0)+1,MATCH($K$87,'用友-费用'!$B$1:$AK$1,0)+1)</f>
        <v>0</v>
      </c>
      <c r="L139" s="151">
        <f t="shared" si="19"/>
        <v>0</v>
      </c>
      <c r="M139" s="171">
        <f>INDEX('用友-费用'!$A$1:$AK$344,MATCH(B139&amp;"调整额",'用友-费用'!$A$2:$A$344,0)+1,MATCH($M$87,'用友-费用'!$B$1:$AK$1,0)+1)</f>
        <v>0</v>
      </c>
      <c r="N139" s="171">
        <f>INDEX('用友-费用'!$A$1:$AK$344,MATCH(B139&amp;"调整额",'用友-费用'!$A$2:$A$344,0)+1,MATCH($N$87,'用友-费用'!$B$1:$AK$1,0)+1)</f>
        <v>0</v>
      </c>
      <c r="O139" s="151">
        <f t="shared" si="20"/>
        <v>0</v>
      </c>
      <c r="P139" s="171">
        <f>INDEX('用友-费用'!$A$1:$AK$344,MATCH(B139&amp;"调整额",'用友-费用'!$A$2:$A$344,0)+1,MATCH($P$87,'用友-费用'!$B$1:$AK$1,0)+1)</f>
        <v>0</v>
      </c>
      <c r="Q139" s="171">
        <f>INDEX('用友-费用'!$A$1:$AK$344,MATCH(B139&amp;"调整额",'用友-费用'!$A$2:$A$344,0)+1,MATCH($Q$87,'用友-费用'!$B$1:$AK$1,0)+1)</f>
        <v>0</v>
      </c>
      <c r="R139" s="171">
        <f>INDEX('用友-费用'!$A$1:$AK$344,MATCH(B139&amp;"调整额",'用友-费用'!$A$2:$A$344,0)+1,MATCH($R$87,'用友-费用'!$B$1:$AK$1,0)+1)</f>
        <v>0</v>
      </c>
      <c r="S139" s="151">
        <f t="shared" si="21"/>
        <v>0</v>
      </c>
      <c r="T139" s="171">
        <f>INDEX('用友-费用'!$A$1:$AK$344,MATCH(B139&amp;"调整额",'用友-费用'!$A$2:$A$344,0)+1,MATCH($T$87,'用友-费用'!$B$1:$AK$1,0)+1)</f>
        <v>0</v>
      </c>
      <c r="U139" s="171">
        <f>INDEX('用友-费用'!$A$1:$AK$344,MATCH(B139&amp;"调整额",'用友-费用'!$A$2:$A$344,0)+1,MATCH($U$87,'用友-费用'!$B$1:$AK$1,0)+1)</f>
        <v>0</v>
      </c>
      <c r="V139" s="171">
        <f>INDEX('用友-费用'!$A$1:$AK$344,MATCH(B139&amp;"调整额",'用友-费用'!$A$2:$A$344,0)+1,MATCH($V$87,'用友-费用'!$B$1:$AK$1,0)+1)</f>
        <v>0</v>
      </c>
      <c r="W139" s="171">
        <f>INDEX('用友-费用'!$A$1:$AK$344,MATCH(B139&amp;"调整额",'用友-费用'!$A$2:$A$344,0)+1,MATCH($W$87,'用友-费用'!$B$1:$AK$1,0)+1)</f>
        <v>0</v>
      </c>
      <c r="X139" s="171">
        <f>INDEX('用友-费用'!$A$1:$AK$344,MATCH(A139&amp;"调整额",'用友-费用'!$A$2:$A$344,0)+1,MATCH($X$87,'用友-费用'!$B$1:$AK$1,0)+1)</f>
        <v>0</v>
      </c>
      <c r="Y139" s="171">
        <f>INDEX('用友-费用'!$A$1:$AK$344,MATCH(B139&amp;"调整额",'用友-费用'!$A$2:$A$344,0)+1,MATCH($Y$87,'用友-费用'!$B$1:$AK$1,0)+1)</f>
        <v>0</v>
      </c>
    </row>
    <row r="140" spans="1:25">
      <c r="A140" s="149"/>
      <c r="B140" s="156" t="s">
        <v>155</v>
      </c>
      <c r="C140" s="151">
        <f t="shared" si="17"/>
        <v>0</v>
      </c>
      <c r="D140" s="171"/>
      <c r="E140" s="171">
        <f>INDEX('用友-费用'!$A$1:$AK$344,MATCH(B140&amp;"调整额",'用友-费用'!$A$2:$A$344,0)+1,MATCH($E$87,'用友-费用'!$B$1:$AK$1,0)+1)</f>
        <v>0</v>
      </c>
      <c r="F140" s="171">
        <f>INDEX('用友-费用'!$A$1:$AK$344,MATCH(B140&amp;"调整额",'用友-费用'!$A$2:$A$344,0)+1,MATCH($F$87,'用友-费用'!$B$1:$AK$1,0)+1)</f>
        <v>0</v>
      </c>
      <c r="G140" s="172">
        <f>INDEX('用友-费用'!$A$1:$AK$344,MATCH(B140&amp;"调整额",'用友-费用'!$A$2:$A$344,0)+1,MATCH($G$87,'用友-费用'!$B$1:$AK$1,0)+1)</f>
        <v>0</v>
      </c>
      <c r="H140" s="151">
        <f t="shared" si="18"/>
        <v>0</v>
      </c>
      <c r="I140" s="171">
        <f>INDEX('用友-费用'!$A$1:$AK$344,MATCH(B140&amp;"调整额",'用友-费用'!$A$2:$A$344,0)+1,MATCH($I$87,'用友-费用'!$B$1:$AK$1,0)+1)</f>
        <v>0</v>
      </c>
      <c r="J140" s="171">
        <f>INDEX('用友-费用'!$A$1:$AK$344,MATCH(B140&amp;"调整额",'用友-费用'!$A$2:$A$344,0)+1,MATCH($J$87,'用友-费用'!$B$1:$AK$1,0)+1)</f>
        <v>0</v>
      </c>
      <c r="K140" s="171">
        <f>INDEX('用友-费用'!$A$1:$AK$344,MATCH(B140&amp;"调整额",'用友-费用'!$A$2:$A$344,0)+1,MATCH($K$87,'用友-费用'!$B$1:$AK$1,0)+1)</f>
        <v>0</v>
      </c>
      <c r="L140" s="151">
        <f t="shared" si="19"/>
        <v>0</v>
      </c>
      <c r="M140" s="171">
        <f>INDEX('用友-费用'!$A$1:$AK$344,MATCH(B140&amp;"调整额",'用友-费用'!$A$2:$A$344,0)+1,MATCH($M$87,'用友-费用'!$B$1:$AK$1,0)+1)</f>
        <v>0</v>
      </c>
      <c r="N140" s="171">
        <f>INDEX('用友-费用'!$A$1:$AK$344,MATCH(B140&amp;"调整额",'用友-费用'!$A$2:$A$344,0)+1,MATCH($N$87,'用友-费用'!$B$1:$AK$1,0)+1)</f>
        <v>0</v>
      </c>
      <c r="O140" s="151">
        <f t="shared" si="20"/>
        <v>0</v>
      </c>
      <c r="P140" s="171">
        <f>INDEX('用友-费用'!$A$1:$AK$344,MATCH(B140&amp;"调整额",'用友-费用'!$A$2:$A$344,0)+1,MATCH($P$87,'用友-费用'!$B$1:$AK$1,0)+1)</f>
        <v>0</v>
      </c>
      <c r="Q140" s="171">
        <f>INDEX('用友-费用'!$A$1:$AK$344,MATCH(B140&amp;"调整额",'用友-费用'!$A$2:$A$344,0)+1,MATCH($Q$87,'用友-费用'!$B$1:$AK$1,0)+1)</f>
        <v>0</v>
      </c>
      <c r="R140" s="171">
        <f>INDEX('用友-费用'!$A$1:$AK$344,MATCH(B140&amp;"调整额",'用友-费用'!$A$2:$A$344,0)+1,MATCH($R$87,'用友-费用'!$B$1:$AK$1,0)+1)</f>
        <v>0</v>
      </c>
      <c r="S140" s="151">
        <f t="shared" si="21"/>
        <v>0</v>
      </c>
      <c r="T140" s="171">
        <f>INDEX('用友-费用'!$A$1:$AK$344,MATCH(B140&amp;"调整额",'用友-费用'!$A$2:$A$344,0)+1,MATCH($T$87,'用友-费用'!$B$1:$AK$1,0)+1)</f>
        <v>0</v>
      </c>
      <c r="U140" s="171">
        <f>INDEX('用友-费用'!$A$1:$AK$344,MATCH(B140&amp;"调整额",'用友-费用'!$A$2:$A$344,0)+1,MATCH($U$87,'用友-费用'!$B$1:$AK$1,0)+1)</f>
        <v>0</v>
      </c>
      <c r="V140" s="171">
        <f>INDEX('用友-费用'!$A$1:$AK$344,MATCH(B140&amp;"调整额",'用友-费用'!$A$2:$A$344,0)+1,MATCH($V$87,'用友-费用'!$B$1:$AK$1,0)+1)</f>
        <v>0</v>
      </c>
      <c r="W140" s="171">
        <f>INDEX('用友-费用'!$A$1:$AK$344,MATCH(B140&amp;"调整额",'用友-费用'!$A$2:$A$344,0)+1,MATCH($W$87,'用友-费用'!$B$1:$AK$1,0)+1)</f>
        <v>0</v>
      </c>
      <c r="X140" s="171">
        <f>INDEX('用友-费用'!$A$1:$AK$344,MATCH(A140&amp;"调整额",'用友-费用'!$A$2:$A$344,0)+1,MATCH($X$87,'用友-费用'!$B$1:$AK$1,0)+1)</f>
        <v>0</v>
      </c>
      <c r="Y140" s="171">
        <f>INDEX('用友-费用'!$A$1:$AK$344,MATCH(B140&amp;"调整额",'用友-费用'!$A$2:$A$344,0)+1,MATCH($Y$87,'用友-费用'!$B$1:$AK$1,0)+1)</f>
        <v>0</v>
      </c>
    </row>
    <row r="141" spans="1:25">
      <c r="A141" s="149"/>
      <c r="B141" s="156" t="s">
        <v>156</v>
      </c>
      <c r="C141" s="151">
        <f t="shared" si="17"/>
        <v>0</v>
      </c>
      <c r="D141" s="171"/>
      <c r="E141" s="171">
        <f>INDEX('用友-费用'!$A$1:$AK$344,MATCH(B141&amp;"调整额",'用友-费用'!$A$2:$A$344,0)+1,MATCH($E$87,'用友-费用'!$B$1:$AK$1,0)+1)</f>
        <v>0</v>
      </c>
      <c r="F141" s="171">
        <f>INDEX('用友-费用'!$A$1:$AK$344,MATCH(B141&amp;"调整额",'用友-费用'!$A$2:$A$344,0)+1,MATCH($F$87,'用友-费用'!$B$1:$AK$1,0)+1)</f>
        <v>0</v>
      </c>
      <c r="G141" s="172">
        <f>INDEX('用友-费用'!$A$1:$AK$344,MATCH(B141&amp;"调整额",'用友-费用'!$A$2:$A$344,0)+1,MATCH($G$87,'用友-费用'!$B$1:$AK$1,0)+1)</f>
        <v>0</v>
      </c>
      <c r="H141" s="151">
        <f t="shared" si="18"/>
        <v>0</v>
      </c>
      <c r="I141" s="171">
        <f>INDEX('用友-费用'!$A$1:$AK$344,MATCH(B141&amp;"调整额",'用友-费用'!$A$2:$A$344,0)+1,MATCH($I$87,'用友-费用'!$B$1:$AK$1,0)+1)</f>
        <v>0</v>
      </c>
      <c r="J141" s="171">
        <f>INDEX('用友-费用'!$A$1:$AK$344,MATCH(B141&amp;"调整额",'用友-费用'!$A$2:$A$344,0)+1,MATCH($J$87,'用友-费用'!$B$1:$AK$1,0)+1)</f>
        <v>0</v>
      </c>
      <c r="K141" s="171">
        <f>INDEX('用友-费用'!$A$1:$AK$344,MATCH(B141&amp;"调整额",'用友-费用'!$A$2:$A$344,0)+1,MATCH($K$87,'用友-费用'!$B$1:$AK$1,0)+1)</f>
        <v>0</v>
      </c>
      <c r="L141" s="151">
        <f t="shared" si="19"/>
        <v>0</v>
      </c>
      <c r="M141" s="171">
        <f>INDEX('用友-费用'!$A$1:$AK$344,MATCH(B141&amp;"调整额",'用友-费用'!$A$2:$A$344,0)+1,MATCH($M$87,'用友-费用'!$B$1:$AK$1,0)+1)</f>
        <v>0</v>
      </c>
      <c r="N141" s="171">
        <f>INDEX('用友-费用'!$A$1:$AK$344,MATCH(B141&amp;"调整额",'用友-费用'!$A$2:$A$344,0)+1,MATCH($N$87,'用友-费用'!$B$1:$AK$1,0)+1)</f>
        <v>0</v>
      </c>
      <c r="O141" s="151">
        <f t="shared" si="20"/>
        <v>0</v>
      </c>
      <c r="P141" s="171">
        <f>INDEX('用友-费用'!$A$1:$AK$344,MATCH(B141&amp;"调整额",'用友-费用'!$A$2:$A$344,0)+1,MATCH($P$87,'用友-费用'!$B$1:$AK$1,0)+1)</f>
        <v>0</v>
      </c>
      <c r="Q141" s="171">
        <f>INDEX('用友-费用'!$A$1:$AK$344,MATCH(B141&amp;"调整额",'用友-费用'!$A$2:$A$344,0)+1,MATCH($Q$87,'用友-费用'!$B$1:$AK$1,0)+1)</f>
        <v>0</v>
      </c>
      <c r="R141" s="171">
        <f>INDEX('用友-费用'!$A$1:$AK$344,MATCH(B141&amp;"调整额",'用友-费用'!$A$2:$A$344,0)+1,MATCH($R$87,'用友-费用'!$B$1:$AK$1,0)+1)</f>
        <v>0</v>
      </c>
      <c r="S141" s="151">
        <f t="shared" si="21"/>
        <v>0</v>
      </c>
      <c r="T141" s="171">
        <f>INDEX('用友-费用'!$A$1:$AK$344,MATCH(B141&amp;"调整额",'用友-费用'!$A$2:$A$344,0)+1,MATCH($T$87,'用友-费用'!$B$1:$AK$1,0)+1)</f>
        <v>0</v>
      </c>
      <c r="U141" s="171">
        <f>INDEX('用友-费用'!$A$1:$AK$344,MATCH(B141&amp;"调整额",'用友-费用'!$A$2:$A$344,0)+1,MATCH($U$87,'用友-费用'!$B$1:$AK$1,0)+1)</f>
        <v>0</v>
      </c>
      <c r="V141" s="171">
        <f>INDEX('用友-费用'!$A$1:$AK$344,MATCH(B141&amp;"调整额",'用友-费用'!$A$2:$A$344,0)+1,MATCH($V$87,'用友-费用'!$B$1:$AK$1,0)+1)</f>
        <v>0</v>
      </c>
      <c r="W141" s="171">
        <f>INDEX('用友-费用'!$A$1:$AK$344,MATCH(B141&amp;"调整额",'用友-费用'!$A$2:$A$344,0)+1,MATCH($W$87,'用友-费用'!$B$1:$AK$1,0)+1)</f>
        <v>0</v>
      </c>
      <c r="X141" s="171">
        <f>INDEX('用友-费用'!$A$1:$AK$344,MATCH(A141&amp;"调整额",'用友-费用'!$A$2:$A$344,0)+1,MATCH($X$87,'用友-费用'!$B$1:$AK$1,0)+1)</f>
        <v>0</v>
      </c>
      <c r="Y141" s="171">
        <f>INDEX('用友-费用'!$A$1:$AK$344,MATCH(B141&amp;"调整额",'用友-费用'!$A$2:$A$344,0)+1,MATCH($Y$87,'用友-费用'!$B$1:$AK$1,0)+1)</f>
        <v>0</v>
      </c>
    </row>
    <row r="142" spans="1:25">
      <c r="A142" s="149"/>
      <c r="B142" s="156" t="s">
        <v>157</v>
      </c>
      <c r="C142" s="151">
        <f t="shared" si="17"/>
        <v>0</v>
      </c>
      <c r="D142" s="171"/>
      <c r="E142" s="171">
        <f>INDEX('用友-费用'!$A$1:$AK$344,MATCH(B142&amp;"调整额",'用友-费用'!$A$2:$A$344,0)+1,MATCH($E$87,'用友-费用'!$B$1:$AK$1,0)+1)</f>
        <v>0</v>
      </c>
      <c r="F142" s="171">
        <f>INDEX('用友-费用'!$A$1:$AK$344,MATCH(B142&amp;"调整额",'用友-费用'!$A$2:$A$344,0)+1,MATCH($F$87,'用友-费用'!$B$1:$AK$1,0)+1)</f>
        <v>0</v>
      </c>
      <c r="G142" s="172">
        <f>INDEX('用友-费用'!$A$1:$AK$344,MATCH(B142&amp;"调整额",'用友-费用'!$A$2:$A$344,0)+1,MATCH($G$87,'用友-费用'!$B$1:$AK$1,0)+1)</f>
        <v>0</v>
      </c>
      <c r="H142" s="151">
        <f t="shared" si="18"/>
        <v>0</v>
      </c>
      <c r="I142" s="171">
        <f>INDEX('用友-费用'!$A$1:$AK$344,MATCH(B142&amp;"调整额",'用友-费用'!$A$2:$A$344,0)+1,MATCH($I$87,'用友-费用'!$B$1:$AK$1,0)+1)</f>
        <v>0</v>
      </c>
      <c r="J142" s="171">
        <f>INDEX('用友-费用'!$A$1:$AK$344,MATCH(B142&amp;"调整额",'用友-费用'!$A$2:$A$344,0)+1,MATCH($J$87,'用友-费用'!$B$1:$AK$1,0)+1)</f>
        <v>0</v>
      </c>
      <c r="K142" s="171">
        <f>INDEX('用友-费用'!$A$1:$AK$344,MATCH(B142&amp;"调整额",'用友-费用'!$A$2:$A$344,0)+1,MATCH($K$87,'用友-费用'!$B$1:$AK$1,0)+1)</f>
        <v>0</v>
      </c>
      <c r="L142" s="151">
        <f t="shared" si="19"/>
        <v>0</v>
      </c>
      <c r="M142" s="171">
        <f>INDEX('用友-费用'!$A$1:$AK$344,MATCH(B142&amp;"调整额",'用友-费用'!$A$2:$A$344,0)+1,MATCH($M$87,'用友-费用'!$B$1:$AK$1,0)+1)</f>
        <v>0</v>
      </c>
      <c r="N142" s="171">
        <f>INDEX('用友-费用'!$A$1:$AK$344,MATCH(B142&amp;"调整额",'用友-费用'!$A$2:$A$344,0)+1,MATCH($N$87,'用友-费用'!$B$1:$AK$1,0)+1)</f>
        <v>0</v>
      </c>
      <c r="O142" s="151">
        <f t="shared" si="20"/>
        <v>0</v>
      </c>
      <c r="P142" s="171">
        <f>INDEX('用友-费用'!$A$1:$AK$344,MATCH(B142&amp;"调整额",'用友-费用'!$A$2:$A$344,0)+1,MATCH($P$87,'用友-费用'!$B$1:$AK$1,0)+1)</f>
        <v>0</v>
      </c>
      <c r="Q142" s="171">
        <f>INDEX('用友-费用'!$A$1:$AK$344,MATCH(B142&amp;"调整额",'用友-费用'!$A$2:$A$344,0)+1,MATCH($Q$87,'用友-费用'!$B$1:$AK$1,0)+1)</f>
        <v>0</v>
      </c>
      <c r="R142" s="171">
        <f>INDEX('用友-费用'!$A$1:$AK$344,MATCH(B142&amp;"调整额",'用友-费用'!$A$2:$A$344,0)+1,MATCH($R$87,'用友-费用'!$B$1:$AK$1,0)+1)</f>
        <v>0</v>
      </c>
      <c r="S142" s="151">
        <f t="shared" si="21"/>
        <v>0</v>
      </c>
      <c r="T142" s="171">
        <f>INDEX('用友-费用'!$A$1:$AK$344,MATCH(B142&amp;"调整额",'用友-费用'!$A$2:$A$344,0)+1,MATCH($T$87,'用友-费用'!$B$1:$AK$1,0)+1)</f>
        <v>0</v>
      </c>
      <c r="U142" s="171">
        <f>INDEX('用友-费用'!$A$1:$AK$344,MATCH(B142&amp;"调整额",'用友-费用'!$A$2:$A$344,0)+1,MATCH($U$87,'用友-费用'!$B$1:$AK$1,0)+1)</f>
        <v>0</v>
      </c>
      <c r="V142" s="171">
        <f>INDEX('用友-费用'!$A$1:$AK$344,MATCH(B142&amp;"调整额",'用友-费用'!$A$2:$A$344,0)+1,MATCH($V$87,'用友-费用'!$B$1:$AK$1,0)+1)</f>
        <v>0</v>
      </c>
      <c r="W142" s="171">
        <f>INDEX('用友-费用'!$A$1:$AK$344,MATCH(B142&amp;"调整额",'用友-费用'!$A$2:$A$344,0)+1,MATCH($W$87,'用友-费用'!$B$1:$AK$1,0)+1)</f>
        <v>0</v>
      </c>
      <c r="X142" s="171">
        <f>INDEX('用友-费用'!$A$1:$AK$344,MATCH(A142&amp;"调整额",'用友-费用'!$A$2:$A$344,0)+1,MATCH($X$87,'用友-费用'!$B$1:$AK$1,0)+1)</f>
        <v>0</v>
      </c>
      <c r="Y142" s="171">
        <f>INDEX('用友-费用'!$A$1:$AK$344,MATCH(B142&amp;"调整额",'用友-费用'!$A$2:$A$344,0)+1,MATCH($Y$87,'用友-费用'!$B$1:$AK$1,0)+1)</f>
        <v>0</v>
      </c>
    </row>
    <row r="143" spans="1:25">
      <c r="A143" s="149"/>
      <c r="B143" s="156" t="s">
        <v>158</v>
      </c>
      <c r="C143" s="151">
        <f t="shared" si="17"/>
        <v>0</v>
      </c>
      <c r="D143" s="171"/>
      <c r="E143" s="171">
        <f>INDEX('用友-费用'!$A$1:$AK$344,MATCH(B143&amp;"调整额",'用友-费用'!$A$2:$A$344,0)+1,MATCH($E$87,'用友-费用'!$B$1:$AK$1,0)+1)</f>
        <v>0</v>
      </c>
      <c r="F143" s="171">
        <f>INDEX('用友-费用'!$A$1:$AK$344,MATCH(B143&amp;"调整额",'用友-费用'!$A$2:$A$344,0)+1,MATCH($F$87,'用友-费用'!$B$1:$AK$1,0)+1)</f>
        <v>0</v>
      </c>
      <c r="G143" s="172">
        <f>INDEX('用友-费用'!$A$1:$AK$344,MATCH(B143&amp;"调整额",'用友-费用'!$A$2:$A$344,0)+1,MATCH($G$87,'用友-费用'!$B$1:$AK$1,0)+1)</f>
        <v>0</v>
      </c>
      <c r="H143" s="151">
        <f t="shared" si="18"/>
        <v>0</v>
      </c>
      <c r="I143" s="171">
        <f>INDEX('用友-费用'!$A$1:$AK$344,MATCH(B143&amp;"调整额",'用友-费用'!$A$2:$A$344,0)+1,MATCH($I$87,'用友-费用'!$B$1:$AK$1,0)+1)</f>
        <v>0</v>
      </c>
      <c r="J143" s="171">
        <f>INDEX('用友-费用'!$A$1:$AK$344,MATCH(B143&amp;"调整额",'用友-费用'!$A$2:$A$344,0)+1,MATCH($J$87,'用友-费用'!$B$1:$AK$1,0)+1)</f>
        <v>0</v>
      </c>
      <c r="K143" s="171">
        <f>INDEX('用友-费用'!$A$1:$AK$344,MATCH(B143&amp;"调整额",'用友-费用'!$A$2:$A$344,0)+1,MATCH($K$87,'用友-费用'!$B$1:$AK$1,0)+1)</f>
        <v>0</v>
      </c>
      <c r="L143" s="151">
        <f t="shared" si="19"/>
        <v>0</v>
      </c>
      <c r="M143" s="171">
        <f>INDEX('用友-费用'!$A$1:$AK$344,MATCH(B143&amp;"调整额",'用友-费用'!$A$2:$A$344,0)+1,MATCH($M$87,'用友-费用'!$B$1:$AK$1,0)+1)</f>
        <v>0</v>
      </c>
      <c r="N143" s="171">
        <f>INDEX('用友-费用'!$A$1:$AK$344,MATCH(B143&amp;"调整额",'用友-费用'!$A$2:$A$344,0)+1,MATCH($N$87,'用友-费用'!$B$1:$AK$1,0)+1)</f>
        <v>0</v>
      </c>
      <c r="O143" s="151">
        <f t="shared" si="20"/>
        <v>0</v>
      </c>
      <c r="P143" s="171">
        <f>INDEX('用友-费用'!$A$1:$AK$344,MATCH(B143&amp;"调整额",'用友-费用'!$A$2:$A$344,0)+1,MATCH($P$87,'用友-费用'!$B$1:$AK$1,0)+1)</f>
        <v>0</v>
      </c>
      <c r="Q143" s="171">
        <f>INDEX('用友-费用'!$A$1:$AK$344,MATCH(B143&amp;"调整额",'用友-费用'!$A$2:$A$344,0)+1,MATCH($Q$87,'用友-费用'!$B$1:$AK$1,0)+1)</f>
        <v>0</v>
      </c>
      <c r="R143" s="171">
        <f>INDEX('用友-费用'!$A$1:$AK$344,MATCH(B143&amp;"调整额",'用友-费用'!$A$2:$A$344,0)+1,MATCH($R$87,'用友-费用'!$B$1:$AK$1,0)+1)</f>
        <v>0</v>
      </c>
      <c r="S143" s="151">
        <f t="shared" si="21"/>
        <v>0</v>
      </c>
      <c r="T143" s="171">
        <f>INDEX('用友-费用'!$A$1:$AK$344,MATCH(B143&amp;"调整额",'用友-费用'!$A$2:$A$344,0)+1,MATCH($T$87,'用友-费用'!$B$1:$AK$1,0)+1)</f>
        <v>0</v>
      </c>
      <c r="U143" s="171">
        <f>INDEX('用友-费用'!$A$1:$AK$344,MATCH(B143&amp;"调整额",'用友-费用'!$A$2:$A$344,0)+1,MATCH($U$87,'用友-费用'!$B$1:$AK$1,0)+1)</f>
        <v>0</v>
      </c>
      <c r="V143" s="171">
        <f>INDEX('用友-费用'!$A$1:$AK$344,MATCH(B143&amp;"调整额",'用友-费用'!$A$2:$A$344,0)+1,MATCH($V$87,'用友-费用'!$B$1:$AK$1,0)+1)</f>
        <v>0</v>
      </c>
      <c r="W143" s="171">
        <f>INDEX('用友-费用'!$A$1:$AK$344,MATCH(B143&amp;"调整额",'用友-费用'!$A$2:$A$344,0)+1,MATCH($W$87,'用友-费用'!$B$1:$AK$1,0)+1)</f>
        <v>0</v>
      </c>
      <c r="X143" s="171">
        <f>INDEX('用友-费用'!$A$1:$AK$344,MATCH(A143&amp;"调整额",'用友-费用'!$A$2:$A$344,0)+1,MATCH($X$87,'用友-费用'!$B$1:$AK$1,0)+1)</f>
        <v>0</v>
      </c>
      <c r="Y143" s="171">
        <f>INDEX('用友-费用'!$A$1:$AK$344,MATCH(B143&amp;"调整额",'用友-费用'!$A$2:$A$344,0)+1,MATCH($Y$87,'用友-费用'!$B$1:$AK$1,0)+1)</f>
        <v>0</v>
      </c>
    </row>
    <row r="144" spans="1:25">
      <c r="A144" s="149"/>
      <c r="B144" s="156" t="s">
        <v>159</v>
      </c>
      <c r="C144" s="151">
        <f t="shared" si="17"/>
        <v>0</v>
      </c>
      <c r="D144" s="171"/>
      <c r="E144" s="171">
        <f>INDEX('用友-费用'!$A$1:$AK$344,MATCH(B144&amp;"调整额",'用友-费用'!$A$2:$A$344,0)+1,MATCH($E$87,'用友-费用'!$B$1:$AK$1,0)+1)</f>
        <v>0</v>
      </c>
      <c r="F144" s="171">
        <f>INDEX('用友-费用'!$A$1:$AK$344,MATCH(B144&amp;"调整额",'用友-费用'!$A$2:$A$344,0)+1,MATCH($F$87,'用友-费用'!$B$1:$AK$1,0)+1)</f>
        <v>0</v>
      </c>
      <c r="G144" s="172">
        <f>INDEX('用友-费用'!$A$1:$AK$344,MATCH(B144&amp;"调整额",'用友-费用'!$A$2:$A$344,0)+1,MATCH($G$87,'用友-费用'!$B$1:$AK$1,0)+1)</f>
        <v>0</v>
      </c>
      <c r="H144" s="151">
        <f t="shared" si="18"/>
        <v>0</v>
      </c>
      <c r="I144" s="171">
        <f>INDEX('用友-费用'!$A$1:$AK$344,MATCH(B144&amp;"调整额",'用友-费用'!$A$2:$A$344,0)+1,MATCH($I$87,'用友-费用'!$B$1:$AK$1,0)+1)</f>
        <v>0</v>
      </c>
      <c r="J144" s="171">
        <f>INDEX('用友-费用'!$A$1:$AK$344,MATCH(B144&amp;"调整额",'用友-费用'!$A$2:$A$344,0)+1,MATCH($J$87,'用友-费用'!$B$1:$AK$1,0)+1)</f>
        <v>0</v>
      </c>
      <c r="K144" s="171">
        <f>INDEX('用友-费用'!$A$1:$AK$344,MATCH(B144&amp;"调整额",'用友-费用'!$A$2:$A$344,0)+1,MATCH($K$87,'用友-费用'!$B$1:$AK$1,0)+1)</f>
        <v>0</v>
      </c>
      <c r="L144" s="151">
        <f t="shared" si="19"/>
        <v>0</v>
      </c>
      <c r="M144" s="171">
        <f>INDEX('用友-费用'!$A$1:$AK$344,MATCH(B144&amp;"调整额",'用友-费用'!$A$2:$A$344,0)+1,MATCH($M$87,'用友-费用'!$B$1:$AK$1,0)+1)</f>
        <v>0</v>
      </c>
      <c r="N144" s="171">
        <f>INDEX('用友-费用'!$A$1:$AK$344,MATCH(B144&amp;"调整额",'用友-费用'!$A$2:$A$344,0)+1,MATCH($N$87,'用友-费用'!$B$1:$AK$1,0)+1)</f>
        <v>0</v>
      </c>
      <c r="O144" s="151">
        <f t="shared" si="20"/>
        <v>0</v>
      </c>
      <c r="P144" s="171">
        <f>INDEX('用友-费用'!$A$1:$AK$344,MATCH(B144&amp;"调整额",'用友-费用'!$A$2:$A$344,0)+1,MATCH($P$87,'用友-费用'!$B$1:$AK$1,0)+1)</f>
        <v>0</v>
      </c>
      <c r="Q144" s="171">
        <f>INDEX('用友-费用'!$A$1:$AK$344,MATCH(B144&amp;"调整额",'用友-费用'!$A$2:$A$344,0)+1,MATCH($Q$87,'用友-费用'!$B$1:$AK$1,0)+1)</f>
        <v>0</v>
      </c>
      <c r="R144" s="171">
        <f>INDEX('用友-费用'!$A$1:$AK$344,MATCH(B144&amp;"调整额",'用友-费用'!$A$2:$A$344,0)+1,MATCH($R$87,'用友-费用'!$B$1:$AK$1,0)+1)</f>
        <v>0</v>
      </c>
      <c r="S144" s="151">
        <f t="shared" si="21"/>
        <v>0</v>
      </c>
      <c r="T144" s="171">
        <f>INDEX('用友-费用'!$A$1:$AK$344,MATCH(B144&amp;"调整额",'用友-费用'!$A$2:$A$344,0)+1,MATCH($T$87,'用友-费用'!$B$1:$AK$1,0)+1)</f>
        <v>0</v>
      </c>
      <c r="U144" s="171">
        <f>INDEX('用友-费用'!$A$1:$AK$344,MATCH(B144&amp;"调整额",'用友-费用'!$A$2:$A$344,0)+1,MATCH($U$87,'用友-费用'!$B$1:$AK$1,0)+1)</f>
        <v>0</v>
      </c>
      <c r="V144" s="171">
        <f>INDEX('用友-费用'!$A$1:$AK$344,MATCH(B144&amp;"调整额",'用友-费用'!$A$2:$A$344,0)+1,MATCH($V$87,'用友-费用'!$B$1:$AK$1,0)+1)</f>
        <v>0</v>
      </c>
      <c r="W144" s="171">
        <f>INDEX('用友-费用'!$A$1:$AK$344,MATCH(B144&amp;"调整额",'用友-费用'!$A$2:$A$344,0)+1,MATCH($W$87,'用友-费用'!$B$1:$AK$1,0)+1)</f>
        <v>0</v>
      </c>
      <c r="X144" s="171">
        <f>INDEX('用友-费用'!$A$1:$AK$344,MATCH(A144&amp;"调整额",'用友-费用'!$A$2:$A$344,0)+1,MATCH($X$87,'用友-费用'!$B$1:$AK$1,0)+1)</f>
        <v>0</v>
      </c>
      <c r="Y144" s="171">
        <f>INDEX('用友-费用'!$A$1:$AK$344,MATCH(B144&amp;"调整额",'用友-费用'!$A$2:$A$344,0)+1,MATCH($Y$87,'用友-费用'!$B$1:$AK$1,0)+1)</f>
        <v>0</v>
      </c>
    </row>
    <row r="145" spans="1:25">
      <c r="A145" s="149"/>
      <c r="B145" s="161" t="s">
        <v>122</v>
      </c>
      <c r="C145" s="151">
        <f t="shared" si="17"/>
        <v>0</v>
      </c>
      <c r="D145" s="171"/>
      <c r="E145" s="151">
        <f t="shared" ref="E145:Y145" si="25">SUM(E123:E144)</f>
        <v>-140402</v>
      </c>
      <c r="F145" s="151">
        <f t="shared" si="25"/>
        <v>4040</v>
      </c>
      <c r="G145" s="173">
        <f t="shared" si="25"/>
        <v>71434</v>
      </c>
      <c r="H145" s="151">
        <f t="shared" si="25"/>
        <v>13325</v>
      </c>
      <c r="I145" s="151">
        <f t="shared" si="25"/>
        <v>12020</v>
      </c>
      <c r="J145" s="151">
        <f t="shared" si="25"/>
        <v>0</v>
      </c>
      <c r="K145" s="151">
        <f t="shared" si="25"/>
        <v>1305</v>
      </c>
      <c r="L145" s="151">
        <f t="shared" si="25"/>
        <v>0</v>
      </c>
      <c r="M145" s="151">
        <f t="shared" si="25"/>
        <v>0</v>
      </c>
      <c r="N145" s="151">
        <f t="shared" si="25"/>
        <v>0</v>
      </c>
      <c r="O145" s="151">
        <f t="shared" si="25"/>
        <v>0</v>
      </c>
      <c r="P145" s="151">
        <f t="shared" si="25"/>
        <v>0</v>
      </c>
      <c r="Q145" s="151">
        <f t="shared" si="25"/>
        <v>0</v>
      </c>
      <c r="R145" s="151">
        <f t="shared" si="25"/>
        <v>0</v>
      </c>
      <c r="S145" s="151">
        <f t="shared" si="21"/>
        <v>51603</v>
      </c>
      <c r="T145" s="151">
        <f t="shared" si="25"/>
        <v>13128</v>
      </c>
      <c r="U145" s="151">
        <f t="shared" si="25"/>
        <v>20505</v>
      </c>
      <c r="V145" s="151">
        <f t="shared" si="25"/>
        <v>14840</v>
      </c>
      <c r="W145" s="151">
        <f t="shared" si="25"/>
        <v>0</v>
      </c>
      <c r="X145" s="151">
        <f t="shared" si="25"/>
        <v>0</v>
      </c>
      <c r="Y145" s="151">
        <f t="shared" si="25"/>
        <v>3130</v>
      </c>
    </row>
    <row r="146" spans="1:25">
      <c r="A146" s="149" t="s">
        <v>160</v>
      </c>
      <c r="B146" s="153" t="s">
        <v>161</v>
      </c>
      <c r="C146" s="151">
        <f t="shared" si="17"/>
        <v>0</v>
      </c>
      <c r="D146" s="171"/>
      <c r="E146" s="171">
        <f>INDEX('用友-费用'!$A$1:$AK$344,MATCH(B146&amp;"调整额",'用友-费用'!$A$2:$A$344,0)+1,MATCH($E$87,'用友-费用'!$B$1:$AK$1,0)+1)</f>
        <v>0</v>
      </c>
      <c r="F146" s="171">
        <f>INDEX('用友-费用'!$A$1:$AK$344,MATCH(B146&amp;"调整额",'用友-费用'!$A$2:$A$344,0)+1,MATCH($F$87,'用友-费用'!$B$1:$AK$1,0)+1)</f>
        <v>0</v>
      </c>
      <c r="G146" s="172">
        <f>INDEX('用友-费用'!$A$1:$AK$344,MATCH(B146&amp;"调整额",'用友-费用'!$A$2:$A$344,0)+1,MATCH($G$87,'用友-费用'!$B$1:$AK$1,0)+1)</f>
        <v>0</v>
      </c>
      <c r="H146" s="151">
        <f t="shared" si="18"/>
        <v>0</v>
      </c>
      <c r="I146" s="171">
        <f>INDEX('用友-费用'!$A$1:$AK$344,MATCH(B146&amp;"调整额",'用友-费用'!$A$2:$A$344,0)+1,MATCH($I$87,'用友-费用'!$B$1:$AK$1,0)+1)</f>
        <v>0</v>
      </c>
      <c r="J146" s="171">
        <f>INDEX('用友-费用'!$A$1:$AK$344,MATCH(B146&amp;"调整额",'用友-费用'!$A$2:$A$344,0)+1,MATCH($J$87,'用友-费用'!$B$1:$AK$1,0)+1)</f>
        <v>0</v>
      </c>
      <c r="K146" s="171">
        <f>INDEX('用友-费用'!$A$1:$AK$344,MATCH(B146&amp;"调整额",'用友-费用'!$A$2:$A$344,0)+1,MATCH($K$87,'用友-费用'!$B$1:$AK$1,0)+1)</f>
        <v>0</v>
      </c>
      <c r="L146" s="151">
        <f t="shared" si="19"/>
        <v>0</v>
      </c>
      <c r="M146" s="171">
        <f>INDEX('用友-费用'!$A$1:$AK$344,MATCH(B146&amp;"调整额",'用友-费用'!$A$2:$A$344,0)+1,MATCH($M$87,'用友-费用'!$B$1:$AK$1,0)+1)</f>
        <v>0</v>
      </c>
      <c r="N146" s="171">
        <f>INDEX('用友-费用'!$A$1:$AK$344,MATCH(B146&amp;"调整额",'用友-费用'!$A$2:$A$344,0)+1,MATCH($N$87,'用友-费用'!$B$1:$AK$1,0)+1)</f>
        <v>0</v>
      </c>
      <c r="O146" s="151">
        <f t="shared" si="20"/>
        <v>0</v>
      </c>
      <c r="P146" s="171">
        <f>INDEX('用友-费用'!$A$1:$AK$344,MATCH(B146&amp;"调整额",'用友-费用'!$A$2:$A$344,0)+1,MATCH($P$87,'用友-费用'!$B$1:$AK$1,0)+1)</f>
        <v>0</v>
      </c>
      <c r="Q146" s="171">
        <f>INDEX('用友-费用'!$A$1:$AK$344,MATCH(B146&amp;"调整额",'用友-费用'!$A$2:$A$344,0)+1,MATCH($Q$87,'用友-费用'!$B$1:$AK$1,0)+1)</f>
        <v>0</v>
      </c>
      <c r="R146" s="171">
        <f>INDEX('用友-费用'!$A$1:$AK$344,MATCH(B146&amp;"调整额",'用友-费用'!$A$2:$A$344,0)+1,MATCH($R$87,'用友-费用'!$B$1:$AK$1,0)+1)</f>
        <v>0</v>
      </c>
      <c r="S146" s="151">
        <f t="shared" si="21"/>
        <v>0</v>
      </c>
      <c r="T146" s="171">
        <f>INDEX('用友-费用'!$A$1:$AK$344,MATCH(B146&amp;"调整额",'用友-费用'!$A$2:$A$344,0)+1,MATCH($T$87,'用友-费用'!$B$1:$AK$1,0)+1)</f>
        <v>0</v>
      </c>
      <c r="U146" s="171">
        <f>INDEX('用友-费用'!$A$1:$AK$344,MATCH(B146&amp;"调整额",'用友-费用'!$A$2:$A$344,0)+1,MATCH($U$87,'用友-费用'!$B$1:$AK$1,0)+1)</f>
        <v>0</v>
      </c>
      <c r="V146" s="171">
        <f>INDEX('用友-费用'!$A$1:$AK$344,MATCH(B146&amp;"调整额",'用友-费用'!$A$2:$A$344,0)+1,MATCH($V$87,'用友-费用'!$B$1:$AK$1,0)+1)</f>
        <v>0</v>
      </c>
      <c r="W146" s="171">
        <f>INDEX('用友-费用'!$A$1:$AK$344,MATCH(B146&amp;"调整额",'用友-费用'!$A$2:$A$344,0)+1,MATCH($W$87,'用友-费用'!$B$1:$AK$1,0)+1)</f>
        <v>0</v>
      </c>
      <c r="X146" s="171">
        <f>INDEX('用友-费用'!$A$1:$AK$344,MATCH(B146&amp;"调整额",'用友-费用'!$A$2:$A$344,0)+1,MATCH($X$87,'用友-费用'!$B$1:$AK$1,0)+1)</f>
        <v>0</v>
      </c>
      <c r="Y146" s="171">
        <f>INDEX('用友-费用'!$A$1:$AK$344,MATCH(B146&amp;"调整额",'用友-费用'!$A$2:$A$344,0)+1,MATCH($Y$87,'用友-费用'!$B$1:$AK$1,0)+1)</f>
        <v>0</v>
      </c>
    </row>
    <row r="147" spans="1:25">
      <c r="A147" s="149"/>
      <c r="B147" s="156" t="s">
        <v>162</v>
      </c>
      <c r="C147" s="151">
        <f t="shared" si="17"/>
        <v>0</v>
      </c>
      <c r="D147" s="171"/>
      <c r="E147" s="171">
        <f>INDEX('用友-费用'!$A$1:$AK$344,MATCH(B147&amp;"调整额",'用友-费用'!$A$2:$A$344,0)+1,MATCH($E$87,'用友-费用'!$B$1:$AK$1,0)+1)</f>
        <v>0</v>
      </c>
      <c r="F147" s="171">
        <f>INDEX('用友-费用'!$A$1:$AK$344,MATCH(B147&amp;"调整额",'用友-费用'!$A$2:$A$344,0)+1,MATCH($F$87,'用友-费用'!$B$1:$AK$1,0)+1)</f>
        <v>0</v>
      </c>
      <c r="G147" s="172">
        <f>INDEX('用友-费用'!$A$1:$AK$344,MATCH(B147&amp;"调整额",'用友-费用'!$A$2:$A$344,0)+1,MATCH($G$87,'用友-费用'!$B$1:$AK$1,0)+1)</f>
        <v>0</v>
      </c>
      <c r="H147" s="151">
        <f t="shared" si="18"/>
        <v>0</v>
      </c>
      <c r="I147" s="171">
        <f>INDEX('用友-费用'!$A$1:$AK$344,MATCH(B147&amp;"调整额",'用友-费用'!$A$2:$A$344,0)+1,MATCH($I$87,'用友-费用'!$B$1:$AK$1,0)+1)</f>
        <v>0</v>
      </c>
      <c r="J147" s="171">
        <f>INDEX('用友-费用'!$A$1:$AK$344,MATCH(B147&amp;"调整额",'用友-费用'!$A$2:$A$344,0)+1,MATCH($J$87,'用友-费用'!$B$1:$AK$1,0)+1)</f>
        <v>0</v>
      </c>
      <c r="K147" s="171">
        <f>INDEX('用友-费用'!$A$1:$AK$344,MATCH(B147&amp;"调整额",'用友-费用'!$A$2:$A$344,0)+1,MATCH($K$87,'用友-费用'!$B$1:$AK$1,0)+1)</f>
        <v>0</v>
      </c>
      <c r="L147" s="151">
        <f t="shared" si="19"/>
        <v>0</v>
      </c>
      <c r="M147" s="171">
        <f>INDEX('用友-费用'!$A$1:$AK$344,MATCH(B147&amp;"调整额",'用友-费用'!$A$2:$A$344,0)+1,MATCH($M$87,'用友-费用'!$B$1:$AK$1,0)+1)</f>
        <v>0</v>
      </c>
      <c r="N147" s="171">
        <f>INDEX('用友-费用'!$A$1:$AK$344,MATCH(B147&amp;"调整额",'用友-费用'!$A$2:$A$344,0)+1,MATCH($N$87,'用友-费用'!$B$1:$AK$1,0)+1)</f>
        <v>0</v>
      </c>
      <c r="O147" s="151">
        <f t="shared" si="20"/>
        <v>0</v>
      </c>
      <c r="P147" s="171">
        <f>INDEX('用友-费用'!$A$1:$AK$344,MATCH(B147&amp;"调整额",'用友-费用'!$A$2:$A$344,0)+1,MATCH($P$87,'用友-费用'!$B$1:$AK$1,0)+1)</f>
        <v>0</v>
      </c>
      <c r="Q147" s="171">
        <f>INDEX('用友-费用'!$A$1:$AK$344,MATCH(B147&amp;"调整额",'用友-费用'!$A$2:$A$344,0)+1,MATCH($Q$87,'用友-费用'!$B$1:$AK$1,0)+1)</f>
        <v>0</v>
      </c>
      <c r="R147" s="171">
        <f>INDEX('用友-费用'!$A$1:$AK$344,MATCH(B147&amp;"调整额",'用友-费用'!$A$2:$A$344,0)+1,MATCH($R$87,'用友-费用'!$B$1:$AK$1,0)+1)</f>
        <v>0</v>
      </c>
      <c r="S147" s="151">
        <f t="shared" si="21"/>
        <v>0</v>
      </c>
      <c r="T147" s="171">
        <f>INDEX('用友-费用'!$A$1:$AK$344,MATCH(B147&amp;"调整额",'用友-费用'!$A$2:$A$344,0)+1,MATCH($T$87,'用友-费用'!$B$1:$AK$1,0)+1)</f>
        <v>0</v>
      </c>
      <c r="U147" s="171">
        <f>INDEX('用友-费用'!$A$1:$AK$344,MATCH(B147&amp;"调整额",'用友-费用'!$A$2:$A$344,0)+1,MATCH($U$87,'用友-费用'!$B$1:$AK$1,0)+1)</f>
        <v>0</v>
      </c>
      <c r="V147" s="171">
        <f>INDEX('用友-费用'!$A$1:$AK$344,MATCH(B147&amp;"调整额",'用友-费用'!$A$2:$A$344,0)+1,MATCH($V$87,'用友-费用'!$B$1:$AK$1,0)+1)</f>
        <v>0</v>
      </c>
      <c r="W147" s="171">
        <f>INDEX('用友-费用'!$A$1:$AK$344,MATCH(B147&amp;"调整额",'用友-费用'!$A$2:$A$344,0)+1,MATCH($W$87,'用友-费用'!$B$1:$AK$1,0)+1)</f>
        <v>0</v>
      </c>
      <c r="X147" s="171">
        <f>INDEX('用友-费用'!$A$1:$AK$344,MATCH(A147&amp;"调整额",'用友-费用'!$A$2:$A$344,0)+1,MATCH($X$87,'用友-费用'!$B$1:$AK$1,0)+1)</f>
        <v>0</v>
      </c>
      <c r="Y147" s="171">
        <f>INDEX('用友-费用'!$A$1:$AK$344,MATCH(B147&amp;"调整额",'用友-费用'!$A$2:$A$344,0)+1,MATCH($Y$87,'用友-费用'!$B$1:$AK$1,0)+1)</f>
        <v>0</v>
      </c>
    </row>
    <row r="148" spans="1:25">
      <c r="A148" s="149"/>
      <c r="B148" s="156" t="s">
        <v>163</v>
      </c>
      <c r="C148" s="151">
        <f t="shared" si="17"/>
        <v>0</v>
      </c>
      <c r="D148" s="171"/>
      <c r="E148" s="171">
        <f>INDEX('用友-费用'!$A$1:$AK$344,MATCH(B148&amp;"调整额",'用友-费用'!$A$2:$A$344,0)+1,MATCH($E$87,'用友-费用'!$B$1:$AK$1,0)+1)</f>
        <v>0</v>
      </c>
      <c r="F148" s="171">
        <f>INDEX('用友-费用'!$A$1:$AK$344,MATCH(B148&amp;"调整额",'用友-费用'!$A$2:$A$344,0)+1,MATCH($F$87,'用友-费用'!$B$1:$AK$1,0)+1)</f>
        <v>0</v>
      </c>
      <c r="G148" s="172">
        <f>INDEX('用友-费用'!$A$1:$AK$344,MATCH(B148&amp;"调整额",'用友-费用'!$A$2:$A$344,0)+1,MATCH($G$87,'用友-费用'!$B$1:$AK$1,0)+1)</f>
        <v>0</v>
      </c>
      <c r="H148" s="151">
        <f t="shared" si="18"/>
        <v>0</v>
      </c>
      <c r="I148" s="171">
        <f>INDEX('用友-费用'!$A$1:$AK$344,MATCH(B148&amp;"调整额",'用友-费用'!$A$2:$A$344,0)+1,MATCH($I$87,'用友-费用'!$B$1:$AK$1,0)+1)</f>
        <v>0</v>
      </c>
      <c r="J148" s="171">
        <f>INDEX('用友-费用'!$A$1:$AK$344,MATCH(B148&amp;"调整额",'用友-费用'!$A$2:$A$344,0)+1,MATCH($J$87,'用友-费用'!$B$1:$AK$1,0)+1)</f>
        <v>0</v>
      </c>
      <c r="K148" s="171">
        <f>INDEX('用友-费用'!$A$1:$AK$344,MATCH(B148&amp;"调整额",'用友-费用'!$A$2:$A$344,0)+1,MATCH($K$87,'用友-费用'!$B$1:$AK$1,0)+1)</f>
        <v>0</v>
      </c>
      <c r="L148" s="151">
        <f t="shared" si="19"/>
        <v>0</v>
      </c>
      <c r="M148" s="171">
        <f>INDEX('用友-费用'!$A$1:$AK$344,MATCH(B148&amp;"调整额",'用友-费用'!$A$2:$A$344,0)+1,MATCH($M$87,'用友-费用'!$B$1:$AK$1,0)+1)</f>
        <v>0</v>
      </c>
      <c r="N148" s="171">
        <f>INDEX('用友-费用'!$A$1:$AK$344,MATCH(B148&amp;"调整额",'用友-费用'!$A$2:$A$344,0)+1,MATCH($N$87,'用友-费用'!$B$1:$AK$1,0)+1)</f>
        <v>0</v>
      </c>
      <c r="O148" s="151">
        <f t="shared" si="20"/>
        <v>0</v>
      </c>
      <c r="P148" s="171">
        <f>INDEX('用友-费用'!$A$1:$AK$344,MATCH(B148&amp;"调整额",'用友-费用'!$A$2:$A$344,0)+1,MATCH($P$87,'用友-费用'!$B$1:$AK$1,0)+1)</f>
        <v>0</v>
      </c>
      <c r="Q148" s="171">
        <f>INDEX('用友-费用'!$A$1:$AK$344,MATCH(B148&amp;"调整额",'用友-费用'!$A$2:$A$344,0)+1,MATCH($Q$87,'用友-费用'!$B$1:$AK$1,0)+1)</f>
        <v>0</v>
      </c>
      <c r="R148" s="171">
        <f>INDEX('用友-费用'!$A$1:$AK$344,MATCH(B148&amp;"调整额",'用友-费用'!$A$2:$A$344,0)+1,MATCH($R$87,'用友-费用'!$B$1:$AK$1,0)+1)</f>
        <v>0</v>
      </c>
      <c r="S148" s="151">
        <f t="shared" si="21"/>
        <v>0</v>
      </c>
      <c r="T148" s="171">
        <f>INDEX('用友-费用'!$A$1:$AK$344,MATCH(B148&amp;"调整额",'用友-费用'!$A$2:$A$344,0)+1,MATCH($T$87,'用友-费用'!$B$1:$AK$1,0)+1)</f>
        <v>0</v>
      </c>
      <c r="U148" s="171">
        <f>INDEX('用友-费用'!$A$1:$AK$344,MATCH(B148&amp;"调整额",'用友-费用'!$A$2:$A$344,0)+1,MATCH($U$87,'用友-费用'!$B$1:$AK$1,0)+1)</f>
        <v>0</v>
      </c>
      <c r="V148" s="171">
        <f>INDEX('用友-费用'!$A$1:$AK$344,MATCH(B148&amp;"调整额",'用友-费用'!$A$2:$A$344,0)+1,MATCH($V$87,'用友-费用'!$B$1:$AK$1,0)+1)</f>
        <v>0</v>
      </c>
      <c r="W148" s="171">
        <f>INDEX('用友-费用'!$A$1:$AK$344,MATCH(B148&amp;"调整额",'用友-费用'!$A$2:$A$344,0)+1,MATCH($W$87,'用友-费用'!$B$1:$AK$1,0)+1)</f>
        <v>0</v>
      </c>
      <c r="X148" s="171">
        <f>INDEX('用友-费用'!$A$1:$AK$344,MATCH(A148&amp;"调整额",'用友-费用'!$A$2:$A$344,0)+1,MATCH($X$87,'用友-费用'!$B$1:$AK$1,0)+1)</f>
        <v>0</v>
      </c>
      <c r="Y148" s="171">
        <f>INDEX('用友-费用'!$A$1:$AK$344,MATCH(B148&amp;"调整额",'用友-费用'!$A$2:$A$344,0)+1,MATCH($Y$87,'用友-费用'!$B$1:$AK$1,0)+1)</f>
        <v>0</v>
      </c>
    </row>
    <row r="149" spans="1:25">
      <c r="A149" s="149"/>
      <c r="B149" s="156" t="s">
        <v>181</v>
      </c>
      <c r="C149" s="151">
        <f t="shared" si="17"/>
        <v>0</v>
      </c>
      <c r="D149" s="171"/>
      <c r="E149" s="171">
        <f>INDEX('用友-费用'!$A$1:$AK$344,MATCH(B149&amp;"调整额",'用友-费用'!$A$2:$A$344,0)+1,MATCH($E$87,'用友-费用'!$B$1:$AK$1,0)+1)</f>
        <v>0</v>
      </c>
      <c r="F149" s="171">
        <f>INDEX('用友-费用'!$A$1:$AK$344,MATCH(B149&amp;"调整额",'用友-费用'!$A$2:$A$344,0)+1,MATCH($F$87,'用友-费用'!$B$1:$AK$1,0)+1)</f>
        <v>0</v>
      </c>
      <c r="G149" s="172">
        <f>INDEX('用友-费用'!$A$1:$AK$344,MATCH(B149&amp;"调整额",'用友-费用'!$A$2:$A$344,0)+1,MATCH($G$87,'用友-费用'!$B$1:$AK$1,0)+1)</f>
        <v>0</v>
      </c>
      <c r="H149" s="151">
        <f t="shared" si="18"/>
        <v>0</v>
      </c>
      <c r="I149" s="171">
        <f>INDEX('用友-费用'!$A$1:$AK$344,MATCH(B149&amp;"调整额",'用友-费用'!$A$2:$A$344,0)+1,MATCH($I$87,'用友-费用'!$B$1:$AK$1,0)+1)</f>
        <v>0</v>
      </c>
      <c r="J149" s="171">
        <f>INDEX('用友-费用'!$A$1:$AK$344,MATCH(B149&amp;"调整额",'用友-费用'!$A$2:$A$344,0)+1,MATCH($J$87,'用友-费用'!$B$1:$AK$1,0)+1)</f>
        <v>0</v>
      </c>
      <c r="K149" s="171">
        <f>INDEX('用友-费用'!$A$1:$AK$344,MATCH(B149&amp;"调整额",'用友-费用'!$A$2:$A$344,0)+1,MATCH($K$87,'用友-费用'!$B$1:$AK$1,0)+1)</f>
        <v>0</v>
      </c>
      <c r="L149" s="151">
        <f t="shared" si="19"/>
        <v>0</v>
      </c>
      <c r="M149" s="171">
        <f>INDEX('用友-费用'!$A$1:$AK$344,MATCH(B149&amp;"调整额",'用友-费用'!$A$2:$A$344,0)+1,MATCH($M$87,'用友-费用'!$B$1:$AK$1,0)+1)</f>
        <v>0</v>
      </c>
      <c r="N149" s="171">
        <f>INDEX('用友-费用'!$A$1:$AK$344,MATCH(B149&amp;"调整额",'用友-费用'!$A$2:$A$344,0)+1,MATCH($N$87,'用友-费用'!$B$1:$AK$1,0)+1)</f>
        <v>0</v>
      </c>
      <c r="O149" s="151">
        <f t="shared" si="20"/>
        <v>0</v>
      </c>
      <c r="P149" s="171">
        <f>INDEX('用友-费用'!$A$1:$AK$344,MATCH(B149&amp;"调整额",'用友-费用'!$A$2:$A$344,0)+1,MATCH($P$87,'用友-费用'!$B$1:$AK$1,0)+1)</f>
        <v>0</v>
      </c>
      <c r="Q149" s="171">
        <f>INDEX('用友-费用'!$A$1:$AK$344,MATCH(B149&amp;"调整额",'用友-费用'!$A$2:$A$344,0)+1,MATCH($Q$87,'用友-费用'!$B$1:$AK$1,0)+1)</f>
        <v>0</v>
      </c>
      <c r="R149" s="171">
        <f>INDEX('用友-费用'!$A$1:$AK$344,MATCH(B149&amp;"调整额",'用友-费用'!$A$2:$A$344,0)+1,MATCH($R$87,'用友-费用'!$B$1:$AK$1,0)+1)</f>
        <v>0</v>
      </c>
      <c r="S149" s="151">
        <f t="shared" si="21"/>
        <v>0</v>
      </c>
      <c r="T149" s="171">
        <f>INDEX('用友-费用'!$A$1:$AK$344,MATCH(B149&amp;"调整额",'用友-费用'!$A$2:$A$344,0)+1,MATCH($T$87,'用友-费用'!$B$1:$AK$1,0)+1)</f>
        <v>0</v>
      </c>
      <c r="U149" s="171">
        <f>INDEX('用友-费用'!$A$1:$AK$344,MATCH(B149&amp;"调整额",'用友-费用'!$A$2:$A$344,0)+1,MATCH($U$87,'用友-费用'!$B$1:$AK$1,0)+1)</f>
        <v>0</v>
      </c>
      <c r="V149" s="171">
        <f>INDEX('用友-费用'!$A$1:$AK$344,MATCH(B149&amp;"调整额",'用友-费用'!$A$2:$A$344,0)+1,MATCH($V$87,'用友-费用'!$B$1:$AK$1,0)+1)</f>
        <v>0</v>
      </c>
      <c r="W149" s="171">
        <f>INDEX('用友-费用'!$A$1:$AK$344,MATCH(B149&amp;"调整额",'用友-费用'!$A$2:$A$344,0)+1,MATCH($W$87,'用友-费用'!$B$1:$AK$1,0)+1)</f>
        <v>0</v>
      </c>
      <c r="X149" s="171">
        <f>INDEX('用友-费用'!$A$1:$AK$344,MATCH(A149&amp;"调整额",'用友-费用'!$A$2:$A$344,0)+1,MATCH($X$87,'用友-费用'!$B$1:$AK$1,0)+1)</f>
        <v>0</v>
      </c>
      <c r="Y149" s="171">
        <f>INDEX('用友-费用'!$A$1:$AK$344,MATCH(B149&amp;"调整额",'用友-费用'!$A$2:$A$344,0)+1,MATCH($Y$87,'用友-费用'!$B$1:$AK$1,0)+1)</f>
        <v>0</v>
      </c>
    </row>
    <row r="150" spans="1:25">
      <c r="A150" s="149"/>
      <c r="B150" s="156" t="s">
        <v>165</v>
      </c>
      <c r="C150" s="151">
        <f t="shared" si="17"/>
        <v>0</v>
      </c>
      <c r="D150" s="171"/>
      <c r="E150" s="171">
        <f>INDEX('用友-费用'!$A$1:$AK$344,MATCH(B150&amp;"调整额",'用友-费用'!$A$2:$A$344,0)+1,MATCH($E$87,'用友-费用'!$B$1:$AK$1,0)+1)</f>
        <v>0</v>
      </c>
      <c r="F150" s="171">
        <f>INDEX('用友-费用'!$A$1:$AK$344,MATCH(B150&amp;"调整额",'用友-费用'!$A$2:$A$344,0)+1,MATCH($F$87,'用友-费用'!$B$1:$AK$1,0)+1)</f>
        <v>0</v>
      </c>
      <c r="G150" s="172">
        <f>INDEX('用友-费用'!$A$1:$AK$344,MATCH(B150&amp;"调整额",'用友-费用'!$A$2:$A$344,0)+1,MATCH($G$87,'用友-费用'!$B$1:$AK$1,0)+1)</f>
        <v>0</v>
      </c>
      <c r="H150" s="151">
        <f t="shared" si="18"/>
        <v>0</v>
      </c>
      <c r="I150" s="171">
        <f>INDEX('用友-费用'!$A$1:$AK$344,MATCH(B150&amp;"调整额",'用友-费用'!$A$2:$A$344,0)+1,MATCH($I$87,'用友-费用'!$B$1:$AK$1,0)+1)</f>
        <v>0</v>
      </c>
      <c r="J150" s="171">
        <f>INDEX('用友-费用'!$A$1:$AK$344,MATCH(B150&amp;"调整额",'用友-费用'!$A$2:$A$344,0)+1,MATCH($J$87,'用友-费用'!$B$1:$AK$1,0)+1)</f>
        <v>0</v>
      </c>
      <c r="K150" s="171">
        <f>INDEX('用友-费用'!$A$1:$AK$344,MATCH(B150&amp;"调整额",'用友-费用'!$A$2:$A$344,0)+1,MATCH($K$87,'用友-费用'!$B$1:$AK$1,0)+1)</f>
        <v>0</v>
      </c>
      <c r="L150" s="151">
        <f t="shared" si="19"/>
        <v>0</v>
      </c>
      <c r="M150" s="171">
        <f>INDEX('用友-费用'!$A$1:$AK$344,MATCH(B150&amp;"调整额",'用友-费用'!$A$2:$A$344,0)+1,MATCH($M$87,'用友-费用'!$B$1:$AK$1,0)+1)</f>
        <v>0</v>
      </c>
      <c r="N150" s="171">
        <f>INDEX('用友-费用'!$A$1:$AK$344,MATCH(B150&amp;"调整额",'用友-费用'!$A$2:$A$344,0)+1,MATCH($N$87,'用友-费用'!$B$1:$AK$1,0)+1)</f>
        <v>0</v>
      </c>
      <c r="O150" s="151">
        <f t="shared" si="20"/>
        <v>0</v>
      </c>
      <c r="P150" s="171">
        <f>INDEX('用友-费用'!$A$1:$AK$344,MATCH(B150&amp;"调整额",'用友-费用'!$A$2:$A$344,0)+1,MATCH($P$87,'用友-费用'!$B$1:$AK$1,0)+1)</f>
        <v>0</v>
      </c>
      <c r="Q150" s="171">
        <f>INDEX('用友-费用'!$A$1:$AK$344,MATCH(B150&amp;"调整额",'用友-费用'!$A$2:$A$344,0)+1,MATCH($Q$87,'用友-费用'!$B$1:$AK$1,0)+1)</f>
        <v>0</v>
      </c>
      <c r="R150" s="171">
        <f>INDEX('用友-费用'!$A$1:$AK$344,MATCH(B150&amp;"调整额",'用友-费用'!$A$2:$A$344,0)+1,MATCH($R$87,'用友-费用'!$B$1:$AK$1,0)+1)</f>
        <v>0</v>
      </c>
      <c r="S150" s="151">
        <f t="shared" si="21"/>
        <v>0</v>
      </c>
      <c r="T150" s="171">
        <f>INDEX('用友-费用'!$A$1:$AK$344,MATCH(B150&amp;"调整额",'用友-费用'!$A$2:$A$344,0)+1,MATCH($T$87,'用友-费用'!$B$1:$AK$1,0)+1)</f>
        <v>0</v>
      </c>
      <c r="U150" s="171">
        <f>INDEX('用友-费用'!$A$1:$AK$344,MATCH(B150&amp;"调整额",'用友-费用'!$A$2:$A$344,0)+1,MATCH($U$87,'用友-费用'!$B$1:$AK$1,0)+1)</f>
        <v>0</v>
      </c>
      <c r="V150" s="171">
        <f>INDEX('用友-费用'!$A$1:$AK$344,MATCH(B150&amp;"调整额",'用友-费用'!$A$2:$A$344,0)+1,MATCH($V$87,'用友-费用'!$B$1:$AK$1,0)+1)</f>
        <v>0</v>
      </c>
      <c r="W150" s="171">
        <f>INDEX('用友-费用'!$A$1:$AK$344,MATCH(B150&amp;"调整额",'用友-费用'!$A$2:$A$344,0)+1,MATCH($W$87,'用友-费用'!$B$1:$AK$1,0)+1)</f>
        <v>0</v>
      </c>
      <c r="X150" s="171">
        <f>INDEX('用友-费用'!$A$1:$AK$344,MATCH(A150&amp;"调整额",'用友-费用'!$A$2:$A$344,0)+1,MATCH($X$87,'用友-费用'!$B$1:$AK$1,0)+1)</f>
        <v>0</v>
      </c>
      <c r="Y150" s="171">
        <f>INDEX('用友-费用'!$A$1:$AK$344,MATCH(B150&amp;"调整额",'用友-费用'!$A$2:$A$344,0)+1,MATCH($Y$87,'用友-费用'!$B$1:$AK$1,0)+1)</f>
        <v>0</v>
      </c>
    </row>
    <row r="151" spans="1:25">
      <c r="A151" s="149"/>
      <c r="B151" s="156" t="s">
        <v>166</v>
      </c>
      <c r="C151" s="151">
        <f t="shared" si="17"/>
        <v>0</v>
      </c>
      <c r="D151" s="171"/>
      <c r="E151" s="171">
        <f>INDEX('用友-费用'!$A$1:$AK$344,MATCH(B151&amp;"调整额",'用友-费用'!$A$2:$A$344,0)+1,MATCH($E$87,'用友-费用'!$B$1:$AK$1,0)+1)</f>
        <v>0</v>
      </c>
      <c r="F151" s="171">
        <f>INDEX('用友-费用'!$A$1:$AK$344,MATCH(B151&amp;"调整额",'用友-费用'!$A$2:$A$344,0)+1,MATCH($F$87,'用友-费用'!$B$1:$AK$1,0)+1)</f>
        <v>0</v>
      </c>
      <c r="G151" s="172">
        <f>INDEX('用友-费用'!$A$1:$AK$344,MATCH(B151&amp;"调整额",'用友-费用'!$A$2:$A$344,0)+1,MATCH($G$87,'用友-费用'!$B$1:$AK$1,0)+1)</f>
        <v>0</v>
      </c>
      <c r="H151" s="151">
        <f t="shared" si="18"/>
        <v>0</v>
      </c>
      <c r="I151" s="171">
        <f>INDEX('用友-费用'!$A$1:$AK$344,MATCH(B151&amp;"调整额",'用友-费用'!$A$2:$A$344,0)+1,MATCH($I$87,'用友-费用'!$B$1:$AK$1,0)+1)</f>
        <v>0</v>
      </c>
      <c r="J151" s="171">
        <f>INDEX('用友-费用'!$A$1:$AK$344,MATCH(B151&amp;"调整额",'用友-费用'!$A$2:$A$344,0)+1,MATCH($J$87,'用友-费用'!$B$1:$AK$1,0)+1)</f>
        <v>0</v>
      </c>
      <c r="K151" s="171">
        <f>INDEX('用友-费用'!$A$1:$AK$344,MATCH(B151&amp;"调整额",'用友-费用'!$A$2:$A$344,0)+1,MATCH($K$87,'用友-费用'!$B$1:$AK$1,0)+1)</f>
        <v>0</v>
      </c>
      <c r="L151" s="151">
        <f t="shared" si="19"/>
        <v>0</v>
      </c>
      <c r="M151" s="171">
        <f>INDEX('用友-费用'!$A$1:$AK$344,MATCH(B151&amp;"调整额",'用友-费用'!$A$2:$A$344,0)+1,MATCH($M$87,'用友-费用'!$B$1:$AK$1,0)+1)</f>
        <v>0</v>
      </c>
      <c r="N151" s="171">
        <f>INDEX('用友-费用'!$A$1:$AK$344,MATCH(B151&amp;"调整额",'用友-费用'!$A$2:$A$344,0)+1,MATCH($N$87,'用友-费用'!$B$1:$AK$1,0)+1)</f>
        <v>0</v>
      </c>
      <c r="O151" s="151">
        <f t="shared" si="20"/>
        <v>0</v>
      </c>
      <c r="P151" s="171">
        <f>INDEX('用友-费用'!$A$1:$AK$344,MATCH(B151&amp;"调整额",'用友-费用'!$A$2:$A$344,0)+1,MATCH($P$87,'用友-费用'!$B$1:$AK$1,0)+1)</f>
        <v>0</v>
      </c>
      <c r="Q151" s="171">
        <f>INDEX('用友-费用'!$A$1:$AK$344,MATCH(B151&amp;"调整额",'用友-费用'!$A$2:$A$344,0)+1,MATCH($Q$87,'用友-费用'!$B$1:$AK$1,0)+1)</f>
        <v>0</v>
      </c>
      <c r="R151" s="171">
        <f>INDEX('用友-费用'!$A$1:$AK$344,MATCH(B151&amp;"调整额",'用友-费用'!$A$2:$A$344,0)+1,MATCH($R$87,'用友-费用'!$B$1:$AK$1,0)+1)</f>
        <v>0</v>
      </c>
      <c r="S151" s="151">
        <f t="shared" si="21"/>
        <v>0</v>
      </c>
      <c r="T151" s="171">
        <f>INDEX('用友-费用'!$A$1:$AK$344,MATCH(B151&amp;"调整额",'用友-费用'!$A$2:$A$344,0)+1,MATCH($T$87,'用友-费用'!$B$1:$AK$1,0)+1)</f>
        <v>0</v>
      </c>
      <c r="U151" s="171">
        <f>INDEX('用友-费用'!$A$1:$AK$344,MATCH(B151&amp;"调整额",'用友-费用'!$A$2:$A$344,0)+1,MATCH($U$87,'用友-费用'!$B$1:$AK$1,0)+1)</f>
        <v>0</v>
      </c>
      <c r="V151" s="171">
        <f>INDEX('用友-费用'!$A$1:$AK$344,MATCH(B151&amp;"调整额",'用友-费用'!$A$2:$A$344,0)+1,MATCH($V$87,'用友-费用'!$B$1:$AK$1,0)+1)</f>
        <v>0</v>
      </c>
      <c r="W151" s="171">
        <f>INDEX('用友-费用'!$A$1:$AK$344,MATCH(B151&amp;"调整额",'用友-费用'!$A$2:$A$344,0)+1,MATCH($W$87,'用友-费用'!$B$1:$AK$1,0)+1)</f>
        <v>0</v>
      </c>
      <c r="X151" s="171">
        <f>INDEX('用友-费用'!$A$1:$AK$344,MATCH(A151&amp;"调整额",'用友-费用'!$A$2:$A$344,0)+1,MATCH($X$87,'用友-费用'!$B$1:$AK$1,0)+1)</f>
        <v>0</v>
      </c>
      <c r="Y151" s="171">
        <f>INDEX('用友-费用'!$A$1:$AK$344,MATCH(B151&amp;"调整额",'用友-费用'!$A$2:$A$344,0)+1,MATCH($Y$87,'用友-费用'!$B$1:$AK$1,0)+1)</f>
        <v>0</v>
      </c>
    </row>
    <row r="152" spans="1:25">
      <c r="A152" s="149"/>
      <c r="B152" s="156" t="s">
        <v>167</v>
      </c>
      <c r="C152" s="151">
        <f t="shared" si="17"/>
        <v>0</v>
      </c>
      <c r="D152" s="171"/>
      <c r="E152" s="171">
        <f>INDEX('用友-费用'!$A$1:$AK$344,MATCH(B152&amp;"调整额",'用友-费用'!$A$2:$A$344,0)+1,MATCH($E$87,'用友-费用'!$B$1:$AK$1,0)+1)</f>
        <v>0</v>
      </c>
      <c r="F152" s="171">
        <f>INDEX('用友-费用'!$A$1:$AK$344,MATCH(B152&amp;"调整额",'用友-费用'!$A$2:$A$344,0)+1,MATCH($F$87,'用友-费用'!$B$1:$AK$1,0)+1)</f>
        <v>0</v>
      </c>
      <c r="G152" s="172">
        <f>INDEX('用友-费用'!$A$1:$AK$344,MATCH(B152&amp;"调整额",'用友-费用'!$A$2:$A$344,0)+1,MATCH($G$87,'用友-费用'!$B$1:$AK$1,0)+1)</f>
        <v>0</v>
      </c>
      <c r="H152" s="151">
        <f t="shared" si="18"/>
        <v>0</v>
      </c>
      <c r="I152" s="171">
        <f>INDEX('用友-费用'!$A$1:$AK$344,MATCH(B152&amp;"调整额",'用友-费用'!$A$2:$A$344,0)+1,MATCH($I$87,'用友-费用'!$B$1:$AK$1,0)+1)</f>
        <v>0</v>
      </c>
      <c r="J152" s="171">
        <f>INDEX('用友-费用'!$A$1:$AK$344,MATCH(B152&amp;"调整额",'用友-费用'!$A$2:$A$344,0)+1,MATCH($J$87,'用友-费用'!$B$1:$AK$1,0)+1)</f>
        <v>0</v>
      </c>
      <c r="K152" s="171">
        <f>INDEX('用友-费用'!$A$1:$AK$344,MATCH(B152&amp;"调整额",'用友-费用'!$A$2:$A$344,0)+1,MATCH($K$87,'用友-费用'!$B$1:$AK$1,0)+1)</f>
        <v>0</v>
      </c>
      <c r="L152" s="151">
        <f t="shared" si="19"/>
        <v>0</v>
      </c>
      <c r="M152" s="171">
        <f>INDEX('用友-费用'!$A$1:$AK$344,MATCH(B152&amp;"调整额",'用友-费用'!$A$2:$A$344,0)+1,MATCH($M$87,'用友-费用'!$B$1:$AK$1,0)+1)</f>
        <v>0</v>
      </c>
      <c r="N152" s="171">
        <f>INDEX('用友-费用'!$A$1:$AK$344,MATCH(B152&amp;"调整额",'用友-费用'!$A$2:$A$344,0)+1,MATCH($N$87,'用友-费用'!$B$1:$AK$1,0)+1)</f>
        <v>0</v>
      </c>
      <c r="O152" s="151">
        <f t="shared" si="20"/>
        <v>0</v>
      </c>
      <c r="P152" s="171">
        <f>INDEX('用友-费用'!$A$1:$AK$344,MATCH(B152&amp;"调整额",'用友-费用'!$A$2:$A$344,0)+1,MATCH($P$87,'用友-费用'!$B$1:$AK$1,0)+1)</f>
        <v>0</v>
      </c>
      <c r="Q152" s="171">
        <f>INDEX('用友-费用'!$A$1:$AK$344,MATCH(B152&amp;"调整额",'用友-费用'!$A$2:$A$344,0)+1,MATCH($Q$87,'用友-费用'!$B$1:$AK$1,0)+1)</f>
        <v>0</v>
      </c>
      <c r="R152" s="171">
        <f>INDEX('用友-费用'!$A$1:$AK$344,MATCH(B152&amp;"调整额",'用友-费用'!$A$2:$A$344,0)+1,MATCH($R$87,'用友-费用'!$B$1:$AK$1,0)+1)</f>
        <v>0</v>
      </c>
      <c r="S152" s="151">
        <f t="shared" si="21"/>
        <v>0</v>
      </c>
      <c r="T152" s="171">
        <f>INDEX('用友-费用'!$A$1:$AK$344,MATCH(B152&amp;"调整额",'用友-费用'!$A$2:$A$344,0)+1,MATCH($T$87,'用友-费用'!$B$1:$AK$1,0)+1)</f>
        <v>0</v>
      </c>
      <c r="U152" s="171">
        <f>INDEX('用友-费用'!$A$1:$AK$344,MATCH(B152&amp;"调整额",'用友-费用'!$A$2:$A$344,0)+1,MATCH($U$87,'用友-费用'!$B$1:$AK$1,0)+1)</f>
        <v>0</v>
      </c>
      <c r="V152" s="171">
        <f>INDEX('用友-费用'!$A$1:$AK$344,MATCH(B152&amp;"调整额",'用友-费用'!$A$2:$A$344,0)+1,MATCH($V$87,'用友-费用'!$B$1:$AK$1,0)+1)</f>
        <v>0</v>
      </c>
      <c r="W152" s="171">
        <f>INDEX('用友-费用'!$A$1:$AK$344,MATCH(B152&amp;"调整额",'用友-费用'!$A$2:$A$344,0)+1,MATCH($W$87,'用友-费用'!$B$1:$AK$1,0)+1)</f>
        <v>0</v>
      </c>
      <c r="X152" s="171">
        <f>INDEX('用友-费用'!$A$1:$AK$344,MATCH(A152&amp;"调整额",'用友-费用'!$A$2:$A$344,0)+1,MATCH($X$87,'用友-费用'!$B$1:$AK$1,0)+1)</f>
        <v>0</v>
      </c>
      <c r="Y152" s="171">
        <f>INDEX('用友-费用'!$A$1:$AK$344,MATCH(B152&amp;"调整额",'用友-费用'!$A$2:$A$344,0)+1,MATCH($Y$87,'用友-费用'!$B$1:$AK$1,0)+1)</f>
        <v>0</v>
      </c>
    </row>
    <row r="153" spans="1:25">
      <c r="A153" s="149"/>
      <c r="B153" s="156" t="s">
        <v>168</v>
      </c>
      <c r="C153" s="151">
        <f t="shared" ref="C153:C166" si="26">D153+E153+G153+H153+L153+O153+S153+F153</f>
        <v>0</v>
      </c>
      <c r="D153" s="171"/>
      <c r="E153" s="171">
        <f>INDEX('用友-费用'!$A$1:$AK$344,MATCH(B153&amp;"调整额",'用友-费用'!$A$2:$A$344,0)+1,MATCH($E$87,'用友-费用'!$B$1:$AK$1,0)+1)</f>
        <v>0</v>
      </c>
      <c r="F153" s="171">
        <f>INDEX('用友-费用'!$A$1:$AK$344,MATCH(B153&amp;"调整额",'用友-费用'!$A$2:$A$344,0)+1,MATCH($F$87,'用友-费用'!$B$1:$AK$1,0)+1)</f>
        <v>0</v>
      </c>
      <c r="G153" s="172">
        <f>INDEX('用友-费用'!$A$1:$AK$344,MATCH(B153&amp;"调整额",'用友-费用'!$A$2:$A$344,0)+1,MATCH($G$87,'用友-费用'!$B$1:$AK$1,0)+1)</f>
        <v>0</v>
      </c>
      <c r="H153" s="151">
        <f t="shared" ref="H153:H164" si="27">I153+J153+K153</f>
        <v>0</v>
      </c>
      <c r="I153" s="171">
        <f>INDEX('用友-费用'!$A$1:$AK$344,MATCH(B153&amp;"调整额",'用友-费用'!$A$2:$A$344,0)+1,MATCH($I$87,'用友-费用'!$B$1:$AK$1,0)+1)</f>
        <v>0</v>
      </c>
      <c r="J153" s="171">
        <f>INDEX('用友-费用'!$A$1:$AK$344,MATCH(B153&amp;"调整额",'用友-费用'!$A$2:$A$344,0)+1,MATCH($J$87,'用友-费用'!$B$1:$AK$1,0)+1)</f>
        <v>0</v>
      </c>
      <c r="K153" s="171">
        <f>INDEX('用友-费用'!$A$1:$AK$344,MATCH(B153&amp;"调整额",'用友-费用'!$A$2:$A$344,0)+1,MATCH($K$87,'用友-费用'!$B$1:$AK$1,0)+1)</f>
        <v>0</v>
      </c>
      <c r="L153" s="151">
        <f t="shared" ref="L153:L164" si="28">M153+N153</f>
        <v>0</v>
      </c>
      <c r="M153" s="171">
        <f>INDEX('用友-费用'!$A$1:$AK$344,MATCH(B153&amp;"调整额",'用友-费用'!$A$2:$A$344,0)+1,MATCH($M$87,'用友-费用'!$B$1:$AK$1,0)+1)</f>
        <v>0</v>
      </c>
      <c r="N153" s="171">
        <f>INDEX('用友-费用'!$A$1:$AK$344,MATCH(B153&amp;"调整额",'用友-费用'!$A$2:$A$344,0)+1,MATCH($N$87,'用友-费用'!$B$1:$AK$1,0)+1)</f>
        <v>0</v>
      </c>
      <c r="O153" s="151">
        <f t="shared" ref="O153:O164" si="29">P153+Q153</f>
        <v>0</v>
      </c>
      <c r="P153" s="171">
        <f>INDEX('用友-费用'!$A$1:$AK$344,MATCH(B153&amp;"调整额",'用友-费用'!$A$2:$A$344,0)+1,MATCH($P$87,'用友-费用'!$B$1:$AK$1,0)+1)</f>
        <v>0</v>
      </c>
      <c r="Q153" s="171">
        <f>INDEX('用友-费用'!$A$1:$AK$344,MATCH(B153&amp;"调整额",'用友-费用'!$A$2:$A$344,0)+1,MATCH($Q$87,'用友-费用'!$B$1:$AK$1,0)+1)</f>
        <v>0</v>
      </c>
      <c r="R153" s="171">
        <f>INDEX('用友-费用'!$A$1:$AK$344,MATCH(B153&amp;"调整额",'用友-费用'!$A$2:$A$344,0)+1,MATCH($R$87,'用友-费用'!$B$1:$AK$1,0)+1)</f>
        <v>0</v>
      </c>
      <c r="S153" s="151">
        <f t="shared" ref="S153:S166" si="30">T153+U153+V153+W153+X153+Y153</f>
        <v>0</v>
      </c>
      <c r="T153" s="171">
        <f>INDEX('用友-费用'!$A$1:$AK$344,MATCH(B153&amp;"调整额",'用友-费用'!$A$2:$A$344,0)+1,MATCH($T$87,'用友-费用'!$B$1:$AK$1,0)+1)</f>
        <v>0</v>
      </c>
      <c r="U153" s="171">
        <f>INDEX('用友-费用'!$A$1:$AK$344,MATCH(B153&amp;"调整额",'用友-费用'!$A$2:$A$344,0)+1,MATCH($U$87,'用友-费用'!$B$1:$AK$1,0)+1)</f>
        <v>0</v>
      </c>
      <c r="V153" s="171">
        <f>INDEX('用友-费用'!$A$1:$AK$344,MATCH(B153&amp;"调整额",'用友-费用'!$A$2:$A$344,0)+1,MATCH($V$87,'用友-费用'!$B$1:$AK$1,0)+1)</f>
        <v>0</v>
      </c>
      <c r="W153" s="171">
        <f>INDEX('用友-费用'!$A$1:$AK$344,MATCH(B153&amp;"调整额",'用友-费用'!$A$2:$A$344,0)+1,MATCH($W$87,'用友-费用'!$B$1:$AK$1,0)+1)</f>
        <v>0</v>
      </c>
      <c r="X153" s="171">
        <f>INDEX('用友-费用'!$A$1:$AK$344,MATCH(A153&amp;"调整额",'用友-费用'!$A$2:$A$344,0)+1,MATCH($X$87,'用友-费用'!$B$1:$AK$1,0)+1)</f>
        <v>0</v>
      </c>
      <c r="Y153" s="171">
        <f>INDEX('用友-费用'!$A$1:$AK$344,MATCH(B153&amp;"调整额",'用友-费用'!$A$2:$A$344,0)+1,MATCH($Y$87,'用友-费用'!$B$1:$AK$1,0)+1)</f>
        <v>0</v>
      </c>
    </row>
    <row r="154" spans="1:25">
      <c r="A154" s="149"/>
      <c r="B154" s="156" t="s">
        <v>169</v>
      </c>
      <c r="C154" s="151">
        <f t="shared" si="26"/>
        <v>0</v>
      </c>
      <c r="D154" s="171"/>
      <c r="E154" s="171">
        <f>INDEX('用友-费用'!$A$1:$AK$344,MATCH(B154&amp;"调整额",'用友-费用'!$A$2:$A$344,0)+1,MATCH($E$87,'用友-费用'!$B$1:$AK$1,0)+1)</f>
        <v>0</v>
      </c>
      <c r="F154" s="171">
        <f>INDEX('用友-费用'!$A$1:$AK$344,MATCH(B154&amp;"调整额",'用友-费用'!$A$2:$A$344,0)+1,MATCH($F$87,'用友-费用'!$B$1:$AK$1,0)+1)</f>
        <v>0</v>
      </c>
      <c r="G154" s="172">
        <f>INDEX('用友-费用'!$A$1:$AK$344,MATCH(B154&amp;"调整额",'用友-费用'!$A$2:$A$344,0)+1,MATCH($G$87,'用友-费用'!$B$1:$AK$1,0)+1)</f>
        <v>0</v>
      </c>
      <c r="H154" s="151">
        <f t="shared" si="27"/>
        <v>0</v>
      </c>
      <c r="I154" s="171">
        <f>INDEX('用友-费用'!$A$1:$AK$344,MATCH(B154&amp;"调整额",'用友-费用'!$A$2:$A$344,0)+1,MATCH($I$87,'用友-费用'!$B$1:$AK$1,0)+1)</f>
        <v>0</v>
      </c>
      <c r="J154" s="171">
        <f>INDEX('用友-费用'!$A$1:$AK$344,MATCH(B154&amp;"调整额",'用友-费用'!$A$2:$A$344,0)+1,MATCH($J$87,'用友-费用'!$B$1:$AK$1,0)+1)</f>
        <v>0</v>
      </c>
      <c r="K154" s="171">
        <f>INDEX('用友-费用'!$A$1:$AK$344,MATCH(B154&amp;"调整额",'用友-费用'!$A$2:$A$344,0)+1,MATCH($K$87,'用友-费用'!$B$1:$AK$1,0)+1)</f>
        <v>0</v>
      </c>
      <c r="L154" s="151">
        <f t="shared" si="28"/>
        <v>0</v>
      </c>
      <c r="M154" s="171">
        <f>INDEX('用友-费用'!$A$1:$AK$344,MATCH(B154&amp;"调整额",'用友-费用'!$A$2:$A$344,0)+1,MATCH($M$87,'用友-费用'!$B$1:$AK$1,0)+1)</f>
        <v>0</v>
      </c>
      <c r="N154" s="171">
        <f>INDEX('用友-费用'!$A$1:$AK$344,MATCH(B154&amp;"调整额",'用友-费用'!$A$2:$A$344,0)+1,MATCH($N$87,'用友-费用'!$B$1:$AK$1,0)+1)</f>
        <v>0</v>
      </c>
      <c r="O154" s="151">
        <f t="shared" si="29"/>
        <v>0</v>
      </c>
      <c r="P154" s="171">
        <f>INDEX('用友-费用'!$A$1:$AK$344,MATCH(B154&amp;"调整额",'用友-费用'!$A$2:$A$344,0)+1,MATCH($P$87,'用友-费用'!$B$1:$AK$1,0)+1)</f>
        <v>0</v>
      </c>
      <c r="Q154" s="171">
        <f>INDEX('用友-费用'!$A$1:$AK$344,MATCH(B154&amp;"调整额",'用友-费用'!$A$2:$A$344,0)+1,MATCH($Q$87,'用友-费用'!$B$1:$AK$1,0)+1)</f>
        <v>0</v>
      </c>
      <c r="R154" s="171">
        <f>INDEX('用友-费用'!$A$1:$AK$344,MATCH(B154&amp;"调整额",'用友-费用'!$A$2:$A$344,0)+1,MATCH($R$87,'用友-费用'!$B$1:$AK$1,0)+1)</f>
        <v>0</v>
      </c>
      <c r="S154" s="151">
        <f t="shared" si="30"/>
        <v>0</v>
      </c>
      <c r="T154" s="171">
        <f>INDEX('用友-费用'!$A$1:$AK$344,MATCH(B154&amp;"调整额",'用友-费用'!$A$2:$A$344,0)+1,MATCH($T$87,'用友-费用'!$B$1:$AK$1,0)+1)</f>
        <v>0</v>
      </c>
      <c r="U154" s="171">
        <f>INDEX('用友-费用'!$A$1:$AK$344,MATCH(B154&amp;"调整额",'用友-费用'!$A$2:$A$344,0)+1,MATCH($U$87,'用友-费用'!$B$1:$AK$1,0)+1)</f>
        <v>0</v>
      </c>
      <c r="V154" s="171">
        <f>INDEX('用友-费用'!$A$1:$AK$344,MATCH(B154&amp;"调整额",'用友-费用'!$A$2:$A$344,0)+1,MATCH($V$87,'用友-费用'!$B$1:$AK$1,0)+1)</f>
        <v>0</v>
      </c>
      <c r="W154" s="171">
        <f>INDEX('用友-费用'!$A$1:$AK$344,MATCH(B154&amp;"调整额",'用友-费用'!$A$2:$A$344,0)+1,MATCH($W$87,'用友-费用'!$B$1:$AK$1,0)+1)</f>
        <v>0</v>
      </c>
      <c r="X154" s="171">
        <f>INDEX('用友-费用'!$A$1:$AK$344,MATCH(A154&amp;"调整额",'用友-费用'!$A$2:$A$344,0)+1,MATCH($X$87,'用友-费用'!$B$1:$AK$1,0)+1)</f>
        <v>0</v>
      </c>
      <c r="Y154" s="171">
        <f>INDEX('用友-费用'!$A$1:$AK$344,MATCH(B154&amp;"调整额",'用友-费用'!$A$2:$A$344,0)+1,MATCH($Y$87,'用友-费用'!$B$1:$AK$1,0)+1)</f>
        <v>0</v>
      </c>
    </row>
    <row r="155" spans="1:25">
      <c r="A155" s="149"/>
      <c r="B155" s="156" t="s">
        <v>170</v>
      </c>
      <c r="C155" s="151">
        <f t="shared" si="26"/>
        <v>0</v>
      </c>
      <c r="D155" s="171"/>
      <c r="E155" s="171">
        <f>INDEX('用友-费用'!$A$1:$AK$344,MATCH(B155&amp;"调整额",'用友-费用'!$A$2:$A$344,0)+1,MATCH($E$87,'用友-费用'!$B$1:$AK$1,0)+1)</f>
        <v>0</v>
      </c>
      <c r="F155" s="171">
        <f>INDEX('用友-费用'!$A$1:$AK$344,MATCH(B155&amp;"调整额",'用友-费用'!$A$2:$A$344,0)+1,MATCH($F$87,'用友-费用'!$B$1:$AK$1,0)+1)</f>
        <v>0</v>
      </c>
      <c r="G155" s="172">
        <f>INDEX('用友-费用'!$A$1:$AK$344,MATCH(B155&amp;"调整额",'用友-费用'!$A$2:$A$344,0)+1,MATCH($G$87,'用友-费用'!$B$1:$AK$1,0)+1)</f>
        <v>0</v>
      </c>
      <c r="H155" s="151">
        <f t="shared" si="27"/>
        <v>0</v>
      </c>
      <c r="I155" s="171">
        <f>INDEX('用友-费用'!$A$1:$AK$344,MATCH(B155&amp;"调整额",'用友-费用'!$A$2:$A$344,0)+1,MATCH($I$87,'用友-费用'!$B$1:$AK$1,0)+1)</f>
        <v>0</v>
      </c>
      <c r="J155" s="171">
        <f>INDEX('用友-费用'!$A$1:$AK$344,MATCH(B155&amp;"调整额",'用友-费用'!$A$2:$A$344,0)+1,MATCH($J$87,'用友-费用'!$B$1:$AK$1,0)+1)</f>
        <v>0</v>
      </c>
      <c r="K155" s="171">
        <f>INDEX('用友-费用'!$A$1:$AK$344,MATCH(B155&amp;"调整额",'用友-费用'!$A$2:$A$344,0)+1,MATCH($K$87,'用友-费用'!$B$1:$AK$1,0)+1)</f>
        <v>0</v>
      </c>
      <c r="L155" s="151">
        <f t="shared" si="28"/>
        <v>0</v>
      </c>
      <c r="M155" s="171">
        <f>INDEX('用友-费用'!$A$1:$AK$344,MATCH(B155&amp;"调整额",'用友-费用'!$A$2:$A$344,0)+1,MATCH($M$87,'用友-费用'!$B$1:$AK$1,0)+1)</f>
        <v>0</v>
      </c>
      <c r="N155" s="171">
        <f>INDEX('用友-费用'!$A$1:$AK$344,MATCH(B155&amp;"调整额",'用友-费用'!$A$2:$A$344,0)+1,MATCH($N$87,'用友-费用'!$B$1:$AK$1,0)+1)</f>
        <v>0</v>
      </c>
      <c r="O155" s="151">
        <f t="shared" si="29"/>
        <v>0</v>
      </c>
      <c r="P155" s="171">
        <f>INDEX('用友-费用'!$A$1:$AK$344,MATCH(B155&amp;"调整额",'用友-费用'!$A$2:$A$344,0)+1,MATCH($P$87,'用友-费用'!$B$1:$AK$1,0)+1)</f>
        <v>0</v>
      </c>
      <c r="Q155" s="171">
        <f>INDEX('用友-费用'!$A$1:$AK$344,MATCH(B155&amp;"调整额",'用友-费用'!$A$2:$A$344,0)+1,MATCH($Q$87,'用友-费用'!$B$1:$AK$1,0)+1)</f>
        <v>0</v>
      </c>
      <c r="R155" s="171">
        <f>INDEX('用友-费用'!$A$1:$AK$344,MATCH(B155&amp;"调整额",'用友-费用'!$A$2:$A$344,0)+1,MATCH($R$87,'用友-费用'!$B$1:$AK$1,0)+1)</f>
        <v>0</v>
      </c>
      <c r="S155" s="151">
        <f t="shared" si="30"/>
        <v>0</v>
      </c>
      <c r="T155" s="171">
        <f>INDEX('用友-费用'!$A$1:$AK$344,MATCH(B155&amp;"调整额",'用友-费用'!$A$2:$A$344,0)+1,MATCH($T$87,'用友-费用'!$B$1:$AK$1,0)+1)</f>
        <v>0</v>
      </c>
      <c r="U155" s="171">
        <f>INDEX('用友-费用'!$A$1:$AK$344,MATCH(B155&amp;"调整额",'用友-费用'!$A$2:$A$344,0)+1,MATCH($U$87,'用友-费用'!$B$1:$AK$1,0)+1)</f>
        <v>0</v>
      </c>
      <c r="V155" s="171">
        <f>INDEX('用友-费用'!$A$1:$AK$344,MATCH(B155&amp;"调整额",'用友-费用'!$A$2:$A$344,0)+1,MATCH($V$87,'用友-费用'!$B$1:$AK$1,0)+1)</f>
        <v>0</v>
      </c>
      <c r="W155" s="171">
        <f>INDEX('用友-费用'!$A$1:$AK$344,MATCH(B155&amp;"调整额",'用友-费用'!$A$2:$A$344,0)+1,MATCH($W$87,'用友-费用'!$B$1:$AK$1,0)+1)</f>
        <v>0</v>
      </c>
      <c r="X155" s="171">
        <f>INDEX('用友-费用'!$A$1:$AK$344,MATCH(A155&amp;"调整额",'用友-费用'!$A$2:$A$344,0)+1,MATCH($X$87,'用友-费用'!$B$1:$AK$1,0)+1)</f>
        <v>0</v>
      </c>
      <c r="Y155" s="171">
        <f>INDEX('用友-费用'!$A$1:$AK$344,MATCH(B155&amp;"调整额",'用友-费用'!$A$2:$A$344,0)+1,MATCH($Y$87,'用友-费用'!$B$1:$AK$1,0)+1)</f>
        <v>0</v>
      </c>
    </row>
    <row r="156" spans="1:25">
      <c r="A156" s="149"/>
      <c r="B156" s="156" t="s">
        <v>171</v>
      </c>
      <c r="C156" s="151">
        <f t="shared" si="26"/>
        <v>0</v>
      </c>
      <c r="D156" s="171">
        <v>-8333333.32</v>
      </c>
      <c r="E156" s="171">
        <f>INDEX('用友-费用'!$A$1:$AK$344,MATCH(B156&amp;"调整额",'用友-费用'!$A$2:$A$344,0)+1,MATCH($E$87,'用友-费用'!$B$1:$AK$1,0)+1)</f>
        <v>0</v>
      </c>
      <c r="F156" s="171">
        <f>INDEX('用友-费用'!$A$1:$AK$344,MATCH(B156&amp;"调整额",'用友-费用'!$A$2:$A$344,0)+1,MATCH($F$87,'用友-费用'!$B$1:$AK$1,0)+1)</f>
        <v>0</v>
      </c>
      <c r="G156" s="172">
        <f>INDEX('用友-费用'!$A$1:$AK$344,MATCH(B156&amp;"调整额",'用友-费用'!$A$2:$A$344,0)+1,MATCH($G$87,'用友-费用'!$B$1:$AK$1,0)+1)</f>
        <v>8333333.32</v>
      </c>
      <c r="H156" s="151">
        <f t="shared" si="27"/>
        <v>0</v>
      </c>
      <c r="I156" s="171">
        <f>INDEX('用友-费用'!$A$1:$AK$344,MATCH(B156&amp;"调整额",'用友-费用'!$A$2:$A$344,0)+1,MATCH($I$87,'用友-费用'!$B$1:$AK$1,0)+1)</f>
        <v>0</v>
      </c>
      <c r="J156" s="171">
        <f>INDEX('用友-费用'!$A$1:$AK$344,MATCH(B156&amp;"调整额",'用友-费用'!$A$2:$A$344,0)+1,MATCH($J$87,'用友-费用'!$B$1:$AK$1,0)+1)</f>
        <v>0</v>
      </c>
      <c r="K156" s="171">
        <f>INDEX('用友-费用'!$A$1:$AK$344,MATCH(B156&amp;"调整额",'用友-费用'!$A$2:$A$344,0)+1,MATCH($K$87,'用友-费用'!$B$1:$AK$1,0)+1)</f>
        <v>0</v>
      </c>
      <c r="L156" s="151">
        <f t="shared" si="28"/>
        <v>0</v>
      </c>
      <c r="M156" s="171">
        <f>INDEX('用友-费用'!$A$1:$AK$344,MATCH(B156&amp;"调整额",'用友-费用'!$A$2:$A$344,0)+1,MATCH($M$87,'用友-费用'!$B$1:$AK$1,0)+1)</f>
        <v>0</v>
      </c>
      <c r="N156" s="171">
        <f>INDEX('用友-费用'!$A$1:$AK$344,MATCH(B156&amp;"调整额",'用友-费用'!$A$2:$A$344,0)+1,MATCH($N$87,'用友-费用'!$B$1:$AK$1,0)+1)</f>
        <v>0</v>
      </c>
      <c r="O156" s="151">
        <f t="shared" si="29"/>
        <v>0</v>
      </c>
      <c r="P156" s="171">
        <f>INDEX('用友-费用'!$A$1:$AK$344,MATCH(B156&amp;"调整额",'用友-费用'!$A$2:$A$344,0)+1,MATCH($P$87,'用友-费用'!$B$1:$AK$1,0)+1)</f>
        <v>0</v>
      </c>
      <c r="Q156" s="171">
        <f>INDEX('用友-费用'!$A$1:$AK$344,MATCH(B156&amp;"调整额",'用友-费用'!$A$2:$A$344,0)+1,MATCH($Q$87,'用友-费用'!$B$1:$AK$1,0)+1)</f>
        <v>0</v>
      </c>
      <c r="R156" s="171">
        <f>INDEX('用友-费用'!$A$1:$AK$344,MATCH(B156&amp;"调整额",'用友-费用'!$A$2:$A$344,0)+1,MATCH($R$87,'用友-费用'!$B$1:$AK$1,0)+1)</f>
        <v>0</v>
      </c>
      <c r="S156" s="151">
        <f t="shared" si="30"/>
        <v>0</v>
      </c>
      <c r="T156" s="171">
        <f>INDEX('用友-费用'!$A$1:$AK$344,MATCH(B156&amp;"调整额",'用友-费用'!$A$2:$A$344,0)+1,MATCH($T$87,'用友-费用'!$B$1:$AK$1,0)+1)</f>
        <v>0</v>
      </c>
      <c r="U156" s="171">
        <f>INDEX('用友-费用'!$A$1:$AK$344,MATCH(B156&amp;"调整额",'用友-费用'!$A$2:$A$344,0)+1,MATCH($U$87,'用友-费用'!$B$1:$AK$1,0)+1)</f>
        <v>0</v>
      </c>
      <c r="V156" s="171">
        <f>INDEX('用友-费用'!$A$1:$AK$344,MATCH(B156&amp;"调整额",'用友-费用'!$A$2:$A$344,0)+1,MATCH($V$87,'用友-费用'!$B$1:$AK$1,0)+1)</f>
        <v>0</v>
      </c>
      <c r="W156" s="171">
        <f>INDEX('用友-费用'!$A$1:$AK$344,MATCH(B156&amp;"调整额",'用友-费用'!$A$2:$A$344,0)+1,MATCH($W$87,'用友-费用'!$B$1:$AK$1,0)+1)</f>
        <v>0</v>
      </c>
      <c r="X156" s="171">
        <f>INDEX('用友-费用'!$A$1:$AK$344,MATCH(A156&amp;"调整额",'用友-费用'!$A$2:$A$344,0)+1,MATCH($X$87,'用友-费用'!$B$1:$AK$1,0)+1)</f>
        <v>0</v>
      </c>
      <c r="Y156" s="171">
        <f>INDEX('用友-费用'!$A$1:$AK$344,MATCH(B156&amp;"调整额",'用友-费用'!$A$2:$A$344,0)+1,MATCH($Y$87,'用友-费用'!$B$1:$AK$1,0)+1)</f>
        <v>0</v>
      </c>
    </row>
    <row r="157" spans="1:25">
      <c r="A157" s="149"/>
      <c r="B157" s="156" t="s">
        <v>172</v>
      </c>
      <c r="C157" s="151">
        <f t="shared" si="26"/>
        <v>0</v>
      </c>
      <c r="D157" s="171"/>
      <c r="E157" s="171">
        <f>INDEX('用友-费用'!$A$1:$AK$344,MATCH(B157&amp;"调整额",'用友-费用'!$A$2:$A$344,0)+1,MATCH($E$87,'用友-费用'!$B$1:$AK$1,0)+1)</f>
        <v>0</v>
      </c>
      <c r="F157" s="171">
        <f>INDEX('用友-费用'!$A$1:$AK$344,MATCH(B157&amp;"调整额",'用友-费用'!$A$2:$A$344,0)+1,MATCH($F$87,'用友-费用'!$B$1:$AK$1,0)+1)</f>
        <v>0</v>
      </c>
      <c r="G157" s="172">
        <f>INDEX('用友-费用'!$A$1:$AK$344,MATCH(B157&amp;"调整额",'用友-费用'!$A$2:$A$344,0)+1,MATCH($G$87,'用友-费用'!$B$1:$AK$1,0)+1)</f>
        <v>0</v>
      </c>
      <c r="H157" s="151">
        <f t="shared" si="27"/>
        <v>0</v>
      </c>
      <c r="I157" s="171">
        <f>INDEX('用友-费用'!$A$1:$AK$344,MATCH(B157&amp;"调整额",'用友-费用'!$A$2:$A$344,0)+1,MATCH($I$87,'用友-费用'!$B$1:$AK$1,0)+1)</f>
        <v>0</v>
      </c>
      <c r="J157" s="171">
        <f>INDEX('用友-费用'!$A$1:$AK$344,MATCH(B157&amp;"调整额",'用友-费用'!$A$2:$A$344,0)+1,MATCH($J$87,'用友-费用'!$B$1:$AK$1,0)+1)</f>
        <v>0</v>
      </c>
      <c r="K157" s="171">
        <f>INDEX('用友-费用'!$A$1:$AK$344,MATCH(B157&amp;"调整额",'用友-费用'!$A$2:$A$344,0)+1,MATCH($K$87,'用友-费用'!$B$1:$AK$1,0)+1)</f>
        <v>0</v>
      </c>
      <c r="L157" s="151">
        <f t="shared" si="28"/>
        <v>0</v>
      </c>
      <c r="M157" s="171">
        <f>INDEX('用友-费用'!$A$1:$AK$344,MATCH(B157&amp;"调整额",'用友-费用'!$A$2:$A$344,0)+1,MATCH($M$87,'用友-费用'!$B$1:$AK$1,0)+1)</f>
        <v>0</v>
      </c>
      <c r="N157" s="171">
        <f>INDEX('用友-费用'!$A$1:$AK$344,MATCH(B157&amp;"调整额",'用友-费用'!$A$2:$A$344,0)+1,MATCH($N$87,'用友-费用'!$B$1:$AK$1,0)+1)</f>
        <v>0</v>
      </c>
      <c r="O157" s="151">
        <f t="shared" si="29"/>
        <v>0</v>
      </c>
      <c r="P157" s="171">
        <f>INDEX('用友-费用'!$A$1:$AK$344,MATCH(B157&amp;"调整额",'用友-费用'!$A$2:$A$344,0)+1,MATCH($P$87,'用友-费用'!$B$1:$AK$1,0)+1)</f>
        <v>0</v>
      </c>
      <c r="Q157" s="171">
        <f>INDEX('用友-费用'!$A$1:$AK$344,MATCH(B157&amp;"调整额",'用友-费用'!$A$2:$A$344,0)+1,MATCH($Q$87,'用友-费用'!$B$1:$AK$1,0)+1)</f>
        <v>0</v>
      </c>
      <c r="R157" s="171">
        <f>INDEX('用友-费用'!$A$1:$AK$344,MATCH(B157&amp;"调整额",'用友-费用'!$A$2:$A$344,0)+1,MATCH($R$87,'用友-费用'!$B$1:$AK$1,0)+1)</f>
        <v>0</v>
      </c>
      <c r="S157" s="151">
        <f t="shared" si="30"/>
        <v>0</v>
      </c>
      <c r="T157" s="171">
        <f>INDEX('用友-费用'!$A$1:$AK$344,MATCH(B157&amp;"调整额",'用友-费用'!$A$2:$A$344,0)+1,MATCH($T$87,'用友-费用'!$B$1:$AK$1,0)+1)</f>
        <v>0</v>
      </c>
      <c r="U157" s="171">
        <f>INDEX('用友-费用'!$A$1:$AK$344,MATCH(B157&amp;"调整额",'用友-费用'!$A$2:$A$344,0)+1,MATCH($U$87,'用友-费用'!$B$1:$AK$1,0)+1)</f>
        <v>0</v>
      </c>
      <c r="V157" s="171">
        <f>INDEX('用友-费用'!$A$1:$AK$344,MATCH(B157&amp;"调整额",'用友-费用'!$A$2:$A$344,0)+1,MATCH($V$87,'用友-费用'!$B$1:$AK$1,0)+1)</f>
        <v>0</v>
      </c>
      <c r="W157" s="171">
        <f>INDEX('用友-费用'!$A$1:$AK$344,MATCH(B157&amp;"调整额",'用友-费用'!$A$2:$A$344,0)+1,MATCH($W$87,'用友-费用'!$B$1:$AK$1,0)+1)</f>
        <v>0</v>
      </c>
      <c r="X157" s="171">
        <f>INDEX('用友-费用'!$A$1:$AK$344,MATCH(A157&amp;"调整额",'用友-费用'!$A$2:$A$344,0)+1,MATCH($X$87,'用友-费用'!$B$1:$AK$1,0)+1)</f>
        <v>0</v>
      </c>
      <c r="Y157" s="171">
        <f>INDEX('用友-费用'!$A$1:$AK$344,MATCH(B157&amp;"调整额",'用友-费用'!$A$2:$A$344,0)+1,MATCH($Y$87,'用友-费用'!$B$1:$AK$1,0)+1)</f>
        <v>0</v>
      </c>
    </row>
    <row r="158" spans="1:25">
      <c r="A158" s="149"/>
      <c r="B158" s="156" t="s">
        <v>173</v>
      </c>
      <c r="C158" s="151">
        <f t="shared" si="26"/>
        <v>0</v>
      </c>
      <c r="D158" s="171"/>
      <c r="E158" s="171">
        <f>INDEX('用友-费用'!$A$1:$AK$344,MATCH(B158&amp;"调整额",'用友-费用'!$A$2:$A$344,0)+1,MATCH($E$87,'用友-费用'!$B$1:$AK$1,0)+1)</f>
        <v>0</v>
      </c>
      <c r="F158" s="171">
        <f>INDEX('用友-费用'!$A$1:$AK$344,MATCH(B158&amp;"调整额",'用友-费用'!$A$2:$A$344,0)+1,MATCH($F$87,'用友-费用'!$B$1:$AK$1,0)+1)</f>
        <v>0</v>
      </c>
      <c r="G158" s="172">
        <f>INDEX('用友-费用'!$A$1:$AK$344,MATCH(B158&amp;"调整额",'用友-费用'!$A$2:$A$344,0)+1,MATCH($G$87,'用友-费用'!$B$1:$AK$1,0)+1)</f>
        <v>0</v>
      </c>
      <c r="H158" s="151">
        <f t="shared" si="27"/>
        <v>0</v>
      </c>
      <c r="I158" s="171">
        <f>INDEX('用友-费用'!$A$1:$AK$344,MATCH(B158&amp;"调整额",'用友-费用'!$A$2:$A$344,0)+1,MATCH($I$87,'用友-费用'!$B$1:$AK$1,0)+1)</f>
        <v>0</v>
      </c>
      <c r="J158" s="171">
        <f>INDEX('用友-费用'!$A$1:$AK$344,MATCH(B158&amp;"调整额",'用友-费用'!$A$2:$A$344,0)+1,MATCH($J$87,'用友-费用'!$B$1:$AK$1,0)+1)</f>
        <v>0</v>
      </c>
      <c r="K158" s="171">
        <f>INDEX('用友-费用'!$A$1:$AK$344,MATCH(B158&amp;"调整额",'用友-费用'!$A$2:$A$344,0)+1,MATCH($K$87,'用友-费用'!$B$1:$AK$1,0)+1)</f>
        <v>0</v>
      </c>
      <c r="L158" s="151">
        <f t="shared" si="28"/>
        <v>0</v>
      </c>
      <c r="M158" s="171">
        <f>INDEX('用友-费用'!$A$1:$AK$344,MATCH(B158&amp;"调整额",'用友-费用'!$A$2:$A$344,0)+1,MATCH($M$87,'用友-费用'!$B$1:$AK$1,0)+1)</f>
        <v>0</v>
      </c>
      <c r="N158" s="171">
        <f>INDEX('用友-费用'!$A$1:$AK$344,MATCH(B158&amp;"调整额",'用友-费用'!$A$2:$A$344,0)+1,MATCH($N$87,'用友-费用'!$B$1:$AK$1,0)+1)</f>
        <v>0</v>
      </c>
      <c r="O158" s="151">
        <f t="shared" si="29"/>
        <v>0</v>
      </c>
      <c r="P158" s="171">
        <f>INDEX('用友-费用'!$A$1:$AK$344,MATCH(B158&amp;"调整额",'用友-费用'!$A$2:$A$344,0)+1,MATCH($P$87,'用友-费用'!$B$1:$AK$1,0)+1)</f>
        <v>0</v>
      </c>
      <c r="Q158" s="171">
        <f>INDEX('用友-费用'!$A$1:$AK$344,MATCH(B158&amp;"调整额",'用友-费用'!$A$2:$A$344,0)+1,MATCH($Q$87,'用友-费用'!$B$1:$AK$1,0)+1)</f>
        <v>0</v>
      </c>
      <c r="R158" s="171">
        <f>INDEX('用友-费用'!$A$1:$AK$344,MATCH(B158&amp;"调整额",'用友-费用'!$A$2:$A$344,0)+1,MATCH($R$87,'用友-费用'!$B$1:$AK$1,0)+1)</f>
        <v>0</v>
      </c>
      <c r="S158" s="151">
        <f t="shared" si="30"/>
        <v>0</v>
      </c>
      <c r="T158" s="171">
        <f>INDEX('用友-费用'!$A$1:$AK$344,MATCH(B158&amp;"调整额",'用友-费用'!$A$2:$A$344,0)+1,MATCH($T$87,'用友-费用'!$B$1:$AK$1,0)+1)</f>
        <v>0</v>
      </c>
      <c r="U158" s="171">
        <f>INDEX('用友-费用'!$A$1:$AK$344,MATCH(B158&amp;"调整额",'用友-费用'!$A$2:$A$344,0)+1,MATCH($U$87,'用友-费用'!$B$1:$AK$1,0)+1)</f>
        <v>0</v>
      </c>
      <c r="V158" s="171">
        <f>INDEX('用友-费用'!$A$1:$AK$344,MATCH(B158&amp;"调整额",'用友-费用'!$A$2:$A$344,0)+1,MATCH($V$87,'用友-费用'!$B$1:$AK$1,0)+1)</f>
        <v>0</v>
      </c>
      <c r="W158" s="171">
        <f>INDEX('用友-费用'!$A$1:$AK$344,MATCH(B158&amp;"调整额",'用友-费用'!$A$2:$A$344,0)+1,MATCH($W$87,'用友-费用'!$B$1:$AK$1,0)+1)</f>
        <v>0</v>
      </c>
      <c r="X158" s="171">
        <f>INDEX('用友-费用'!$A$1:$AK$344,MATCH(A158&amp;"调整额",'用友-费用'!$A$2:$A$344,0)+1,MATCH($X$87,'用友-费用'!$B$1:$AK$1,0)+1)</f>
        <v>0</v>
      </c>
      <c r="Y158" s="171">
        <f>INDEX('用友-费用'!$A$1:$AK$344,MATCH(B158&amp;"调整额",'用友-费用'!$A$2:$A$344,0)+1,MATCH($Y$87,'用友-费用'!$B$1:$AK$1,0)+1)</f>
        <v>0</v>
      </c>
    </row>
    <row r="159" spans="1:25">
      <c r="A159" s="149"/>
      <c r="B159" s="156" t="s">
        <v>174</v>
      </c>
      <c r="C159" s="151">
        <f t="shared" si="26"/>
        <v>0</v>
      </c>
      <c r="D159" s="171"/>
      <c r="E159" s="171">
        <f>INDEX('用友-费用'!$A$1:$AK$344,MATCH(B159&amp;"调整额",'用友-费用'!$A$2:$A$344,0)+1,MATCH($E$87,'用友-费用'!$B$1:$AK$1,0)+1)</f>
        <v>0</v>
      </c>
      <c r="F159" s="171">
        <f>INDEX('用友-费用'!$A$1:$AK$344,MATCH(B159&amp;"调整额",'用友-费用'!$A$2:$A$344,0)+1,MATCH($F$87,'用友-费用'!$B$1:$AK$1,0)+1)</f>
        <v>0</v>
      </c>
      <c r="G159" s="172">
        <f>INDEX('用友-费用'!$A$1:$AK$344,MATCH(B159&amp;"调整额",'用友-费用'!$A$2:$A$344,0)+1,MATCH($G$87,'用友-费用'!$B$1:$AK$1,0)+1)</f>
        <v>0</v>
      </c>
      <c r="H159" s="151">
        <f t="shared" si="27"/>
        <v>0</v>
      </c>
      <c r="I159" s="171">
        <f>INDEX('用友-费用'!$A$1:$AK$344,MATCH(B159&amp;"调整额",'用友-费用'!$A$2:$A$344,0)+1,MATCH($I$87,'用友-费用'!$B$1:$AK$1,0)+1)</f>
        <v>0</v>
      </c>
      <c r="J159" s="171">
        <f>INDEX('用友-费用'!$A$1:$AK$344,MATCH(B159&amp;"调整额",'用友-费用'!$A$2:$A$344,0)+1,MATCH($J$87,'用友-费用'!$B$1:$AK$1,0)+1)</f>
        <v>0</v>
      </c>
      <c r="K159" s="171">
        <f>INDEX('用友-费用'!$A$1:$AK$344,MATCH(B159&amp;"调整额",'用友-费用'!$A$2:$A$344,0)+1,MATCH($K$87,'用友-费用'!$B$1:$AK$1,0)+1)</f>
        <v>0</v>
      </c>
      <c r="L159" s="151">
        <f t="shared" si="28"/>
        <v>0</v>
      </c>
      <c r="M159" s="171">
        <f>INDEX('用友-费用'!$A$1:$AK$344,MATCH(B159&amp;"调整额",'用友-费用'!$A$2:$A$344,0)+1,MATCH($M$87,'用友-费用'!$B$1:$AK$1,0)+1)</f>
        <v>0</v>
      </c>
      <c r="N159" s="171">
        <f>INDEX('用友-费用'!$A$1:$AK$344,MATCH(B159&amp;"调整额",'用友-费用'!$A$2:$A$344,0)+1,MATCH($N$87,'用友-费用'!$B$1:$AK$1,0)+1)</f>
        <v>0</v>
      </c>
      <c r="O159" s="151">
        <f t="shared" si="29"/>
        <v>0</v>
      </c>
      <c r="P159" s="171">
        <f>INDEX('用友-费用'!$A$1:$AK$344,MATCH(B159&amp;"调整额",'用友-费用'!$A$2:$A$344,0)+1,MATCH($P$87,'用友-费用'!$B$1:$AK$1,0)+1)</f>
        <v>0</v>
      </c>
      <c r="Q159" s="171">
        <f>INDEX('用友-费用'!$A$1:$AK$344,MATCH(B159&amp;"调整额",'用友-费用'!$A$2:$A$344,0)+1,MATCH($Q$87,'用友-费用'!$B$1:$AK$1,0)+1)</f>
        <v>0</v>
      </c>
      <c r="R159" s="171">
        <f>INDEX('用友-费用'!$A$1:$AK$344,MATCH(B159&amp;"调整额",'用友-费用'!$A$2:$A$344,0)+1,MATCH($R$87,'用友-费用'!$B$1:$AK$1,0)+1)</f>
        <v>0</v>
      </c>
      <c r="S159" s="151">
        <f t="shared" si="30"/>
        <v>0</v>
      </c>
      <c r="T159" s="171">
        <f>INDEX('用友-费用'!$A$1:$AK$344,MATCH(B159&amp;"调整额",'用友-费用'!$A$2:$A$344,0)+1,MATCH($T$87,'用友-费用'!$B$1:$AK$1,0)+1)</f>
        <v>0</v>
      </c>
      <c r="U159" s="171">
        <f>INDEX('用友-费用'!$A$1:$AK$344,MATCH(B159&amp;"调整额",'用友-费用'!$A$2:$A$344,0)+1,MATCH($U$87,'用友-费用'!$B$1:$AK$1,0)+1)</f>
        <v>0</v>
      </c>
      <c r="V159" s="171">
        <f>INDEX('用友-费用'!$A$1:$AK$344,MATCH(B159&amp;"调整额",'用友-费用'!$A$2:$A$344,0)+1,MATCH($V$87,'用友-费用'!$B$1:$AK$1,0)+1)</f>
        <v>0</v>
      </c>
      <c r="W159" s="171">
        <f>INDEX('用友-费用'!$A$1:$AK$344,MATCH(B159&amp;"调整额",'用友-费用'!$A$2:$A$344,0)+1,MATCH($W$87,'用友-费用'!$B$1:$AK$1,0)+1)</f>
        <v>0</v>
      </c>
      <c r="X159" s="171">
        <f>INDEX('用友-费用'!$A$1:$AK$344,MATCH(A159&amp;"调整额",'用友-费用'!$A$2:$A$344,0)+1,MATCH($X$87,'用友-费用'!$B$1:$AK$1,0)+1)</f>
        <v>0</v>
      </c>
      <c r="Y159" s="171">
        <f>INDEX('用友-费用'!$A$1:$AK$344,MATCH(B159&amp;"调整额",'用友-费用'!$A$2:$A$344,0)+1,MATCH($Y$87,'用友-费用'!$B$1:$AK$1,0)+1)</f>
        <v>0</v>
      </c>
    </row>
    <row r="160" spans="1:25">
      <c r="A160" s="149"/>
      <c r="B160" s="161" t="s">
        <v>122</v>
      </c>
      <c r="C160" s="151">
        <f t="shared" si="26"/>
        <v>0</v>
      </c>
      <c r="D160" s="171">
        <f>SUM(D146:D159)</f>
        <v>-8333333.32</v>
      </c>
      <c r="E160" s="151">
        <f t="shared" ref="E160:Y160" si="31">SUM(E146:E159)</f>
        <v>0</v>
      </c>
      <c r="F160" s="151">
        <f t="shared" si="31"/>
        <v>0</v>
      </c>
      <c r="G160" s="173">
        <f t="shared" si="31"/>
        <v>8333333.32</v>
      </c>
      <c r="H160" s="151">
        <f t="shared" si="31"/>
        <v>0</v>
      </c>
      <c r="I160" s="151">
        <f t="shared" si="31"/>
        <v>0</v>
      </c>
      <c r="J160" s="151">
        <f t="shared" si="31"/>
        <v>0</v>
      </c>
      <c r="K160" s="151">
        <f t="shared" si="31"/>
        <v>0</v>
      </c>
      <c r="L160" s="151">
        <f t="shared" si="31"/>
        <v>0</v>
      </c>
      <c r="M160" s="151">
        <f t="shared" si="31"/>
        <v>0</v>
      </c>
      <c r="N160" s="151">
        <f t="shared" si="31"/>
        <v>0</v>
      </c>
      <c r="O160" s="151">
        <f t="shared" si="31"/>
        <v>0</v>
      </c>
      <c r="P160" s="151">
        <f t="shared" si="31"/>
        <v>0</v>
      </c>
      <c r="Q160" s="151">
        <f t="shared" si="31"/>
        <v>0</v>
      </c>
      <c r="R160" s="151">
        <f t="shared" si="31"/>
        <v>0</v>
      </c>
      <c r="S160" s="151">
        <f t="shared" si="30"/>
        <v>0</v>
      </c>
      <c r="T160" s="151">
        <f t="shared" si="31"/>
        <v>0</v>
      </c>
      <c r="U160" s="151">
        <f t="shared" si="31"/>
        <v>0</v>
      </c>
      <c r="V160" s="151">
        <f t="shared" si="31"/>
        <v>0</v>
      </c>
      <c r="W160" s="151">
        <f t="shared" si="31"/>
        <v>0</v>
      </c>
      <c r="X160" s="151">
        <f t="shared" si="31"/>
        <v>0</v>
      </c>
      <c r="Y160" s="151">
        <f t="shared" si="31"/>
        <v>0</v>
      </c>
    </row>
    <row r="161" spans="1:25">
      <c r="A161" s="149" t="s">
        <v>175</v>
      </c>
      <c r="B161" s="153" t="s">
        <v>176</v>
      </c>
      <c r="C161" s="151">
        <f t="shared" si="26"/>
        <v>0</v>
      </c>
      <c r="D161" s="171"/>
      <c r="E161" s="171">
        <f>INDEX('用友-费用'!$A$1:$AK$344,MATCH(B161&amp;"调整额",'用友-费用'!$A$2:$A$344,0)+1,MATCH($E$87,'用友-费用'!$B$1:$AK$1,0)+1)</f>
        <v>0</v>
      </c>
      <c r="F161" s="171">
        <f>INDEX('用友-费用'!$A$1:$AK$344,MATCH(B161&amp;"调整额",'用友-费用'!$A$2:$A$344,0)+1,MATCH($F$87,'用友-费用'!$B$1:$AK$1,0)+1)</f>
        <v>0</v>
      </c>
      <c r="G161" s="172">
        <f>INDEX('用友-费用'!$A$1:$AK$344,MATCH(B161&amp;"调整额",'用友-费用'!$A$2:$A$344,0)+1,MATCH($G$87,'用友-费用'!$B$1:$AK$1,0)+1)</f>
        <v>0</v>
      </c>
      <c r="H161" s="151">
        <f t="shared" si="27"/>
        <v>0</v>
      </c>
      <c r="I161" s="171">
        <f>INDEX('用友-费用'!$A$1:$AK$344,MATCH(B161&amp;"调整额",'用友-费用'!$A$2:$A$344,0)+1,MATCH($I$87,'用友-费用'!$B$1:$AK$1,0)+1)</f>
        <v>0</v>
      </c>
      <c r="J161" s="171">
        <f>INDEX('用友-费用'!$A$1:$AK$344,MATCH(B161&amp;"调整额",'用友-费用'!$A$2:$A$344,0)+1,MATCH($J$87,'用友-费用'!$B$1:$AK$1,0)+1)</f>
        <v>0</v>
      </c>
      <c r="K161" s="171">
        <f>INDEX('用友-费用'!$A$1:$AK$344,MATCH(B161&amp;"调整额",'用友-费用'!$A$2:$A$344,0)+1,MATCH($K$87,'用友-费用'!$B$1:$AK$1,0)+1)</f>
        <v>0</v>
      </c>
      <c r="L161" s="151">
        <f t="shared" si="28"/>
        <v>0</v>
      </c>
      <c r="M161" s="171">
        <f>INDEX('用友-费用'!$A$1:$AK$344,MATCH(B161&amp;"调整额",'用友-费用'!$A$2:$A$344,0)+1,MATCH($M$87,'用友-费用'!$B$1:$AK$1,0)+1)</f>
        <v>0</v>
      </c>
      <c r="N161" s="171">
        <f>INDEX('用友-费用'!$A$1:$AK$344,MATCH(B161&amp;"调整额",'用友-费用'!$A$2:$A$344,0)+1,MATCH($N$87,'用友-费用'!$B$1:$AK$1,0)+1)</f>
        <v>0</v>
      </c>
      <c r="O161" s="151">
        <f t="shared" si="29"/>
        <v>0</v>
      </c>
      <c r="P161" s="171">
        <f>INDEX('用友-费用'!$A$1:$AK$344,MATCH(B161&amp;"调整额",'用友-费用'!$A$2:$A$344,0)+1,MATCH($P$87,'用友-费用'!$B$1:$AK$1,0)+1)</f>
        <v>0</v>
      </c>
      <c r="Q161" s="171">
        <f>INDEX('用友-费用'!$A$1:$AK$344,MATCH(B161&amp;"调整额",'用友-费用'!$A$2:$A$344,0)+1,MATCH($Q$87,'用友-费用'!$B$1:$AK$1,0)+1)</f>
        <v>0</v>
      </c>
      <c r="R161" s="171">
        <f>INDEX('用友-费用'!$A$1:$AK$344,MATCH(B161&amp;"调整额",'用友-费用'!$A$2:$A$344,0)+1,MATCH($R$87,'用友-费用'!$B$1:$AK$1,0)+1)</f>
        <v>0</v>
      </c>
      <c r="S161" s="151">
        <f t="shared" si="30"/>
        <v>0</v>
      </c>
      <c r="T161" s="171">
        <f>INDEX('用友-费用'!$A$1:$AK$344,MATCH(B161&amp;"调整额",'用友-费用'!$A$2:$A$344,0)+1,MATCH($T$87,'用友-费用'!$B$1:$AK$1,0)+1)</f>
        <v>0</v>
      </c>
      <c r="U161" s="171">
        <f>INDEX('用友-费用'!$A$1:$AK$344,MATCH(B161&amp;"调整额",'用友-费用'!$A$2:$A$344,0)+1,MATCH($U$87,'用友-费用'!$B$1:$AK$1,0)+1)</f>
        <v>0</v>
      </c>
      <c r="V161" s="171">
        <f>INDEX('用友-费用'!$A$1:$AK$344,MATCH(B161&amp;"调整额",'用友-费用'!$A$2:$A$344,0)+1,MATCH($V$87,'用友-费用'!$B$1:$AK$1,0)+1)</f>
        <v>0</v>
      </c>
      <c r="W161" s="171">
        <f>INDEX('用友-费用'!$A$1:$AK$344,MATCH(B161&amp;"调整额",'用友-费用'!$A$2:$A$344,0)+1,MATCH($W$87,'用友-费用'!$B$1:$AK$1,0)+1)</f>
        <v>0</v>
      </c>
      <c r="X161" s="171">
        <f>INDEX('用友-费用'!$A$1:$AK$344,MATCH(B161&amp;"调整额",'用友-费用'!$A$2:$A$344,0)+1,MATCH($X$87,'用友-费用'!$B$1:$AK$1,0)+1)</f>
        <v>0</v>
      </c>
      <c r="Y161" s="171">
        <f>INDEX('用友-费用'!$A$1:$AK$344,MATCH(B161&amp;"调整额",'用友-费用'!$A$2:$A$344,0)+1,MATCH($Y$87,'用友-费用'!$B$1:$AK$1,0)+1)</f>
        <v>0</v>
      </c>
    </row>
    <row r="162" spans="1:25">
      <c r="A162" s="149"/>
      <c r="B162" s="153" t="s">
        <v>177</v>
      </c>
      <c r="C162" s="151">
        <f t="shared" si="26"/>
        <v>0</v>
      </c>
      <c r="D162" s="171"/>
      <c r="E162" s="171">
        <f>INDEX('用友-费用'!$A$1:$AK$344,MATCH(B162&amp;"调整额",'用友-费用'!$A$2:$A$344,0)+1,MATCH($E$87,'用友-费用'!$B$1:$AK$1,0)+1)</f>
        <v>0</v>
      </c>
      <c r="F162" s="171">
        <f>INDEX('用友-费用'!$A$1:$AK$344,MATCH(B162&amp;"调整额",'用友-费用'!$A$2:$A$344,0)+1,MATCH($F$87,'用友-费用'!$B$1:$AK$1,0)+1)</f>
        <v>0</v>
      </c>
      <c r="G162" s="172">
        <f>INDEX('用友-费用'!$A$1:$AK$344,MATCH(B162&amp;"调整额",'用友-费用'!$A$2:$A$344,0)+1,MATCH($G$87,'用友-费用'!$B$1:$AK$1,0)+1)</f>
        <v>0</v>
      </c>
      <c r="H162" s="151">
        <f t="shared" si="27"/>
        <v>0</v>
      </c>
      <c r="I162" s="171">
        <f>INDEX('用友-费用'!$A$1:$AK$344,MATCH(B162&amp;"调整额",'用友-费用'!$A$2:$A$344,0)+1,MATCH($I$87,'用友-费用'!$B$1:$AK$1,0)+1)</f>
        <v>0</v>
      </c>
      <c r="J162" s="171">
        <f>INDEX('用友-费用'!$A$1:$AK$344,MATCH(B162&amp;"调整额",'用友-费用'!$A$2:$A$344,0)+1,MATCH($J$87,'用友-费用'!$B$1:$AK$1,0)+1)</f>
        <v>0</v>
      </c>
      <c r="K162" s="171">
        <f>INDEX('用友-费用'!$A$1:$AK$344,MATCH(B162&amp;"调整额",'用友-费用'!$A$2:$A$344,0)+1,MATCH($K$87,'用友-费用'!$B$1:$AK$1,0)+1)</f>
        <v>0</v>
      </c>
      <c r="L162" s="151">
        <f t="shared" si="28"/>
        <v>0</v>
      </c>
      <c r="M162" s="171">
        <f>INDEX('用友-费用'!$A$1:$AK$344,MATCH(B162&amp;"调整额",'用友-费用'!$A$2:$A$344,0)+1,MATCH($M$87,'用友-费用'!$B$1:$AK$1,0)+1)</f>
        <v>0</v>
      </c>
      <c r="N162" s="171">
        <f>INDEX('用友-费用'!$A$1:$AK$344,MATCH(B162&amp;"调整额",'用友-费用'!$A$2:$A$344,0)+1,MATCH($N$87,'用友-费用'!$B$1:$AK$1,0)+1)</f>
        <v>0</v>
      </c>
      <c r="O162" s="151">
        <f t="shared" si="29"/>
        <v>0</v>
      </c>
      <c r="P162" s="171">
        <f>INDEX('用友-费用'!$A$1:$AK$344,MATCH(B162&amp;"调整额",'用友-费用'!$A$2:$A$344,0)+1,MATCH($P$87,'用友-费用'!$B$1:$AK$1,0)+1)</f>
        <v>0</v>
      </c>
      <c r="Q162" s="171">
        <f>INDEX('用友-费用'!$A$1:$AK$344,MATCH(B162&amp;"调整额",'用友-费用'!$A$2:$A$344,0)+1,MATCH($Q$87,'用友-费用'!$B$1:$AK$1,0)+1)</f>
        <v>0</v>
      </c>
      <c r="R162" s="171">
        <f>INDEX('用友-费用'!$A$1:$AK$344,MATCH(B162&amp;"调整额",'用友-费用'!$A$2:$A$344,0)+1,MATCH($R$87,'用友-费用'!$B$1:$AK$1,0)+1)</f>
        <v>0</v>
      </c>
      <c r="S162" s="151">
        <f t="shared" si="30"/>
        <v>0</v>
      </c>
      <c r="T162" s="171">
        <f>INDEX('用友-费用'!$A$1:$AK$344,MATCH(B162&amp;"调整额",'用友-费用'!$A$2:$A$344,0)+1,MATCH($T$87,'用友-费用'!$B$1:$AK$1,0)+1)</f>
        <v>0</v>
      </c>
      <c r="U162" s="171">
        <f>INDEX('用友-费用'!$A$1:$AK$344,MATCH(B162&amp;"调整额",'用友-费用'!$A$2:$A$344,0)+1,MATCH($U$87,'用友-费用'!$B$1:$AK$1,0)+1)</f>
        <v>0</v>
      </c>
      <c r="V162" s="171">
        <f>INDEX('用友-费用'!$A$1:$AK$344,MATCH(B162&amp;"调整额",'用友-费用'!$A$2:$A$344,0)+1,MATCH($V$87,'用友-费用'!$B$1:$AK$1,0)+1)</f>
        <v>0</v>
      </c>
      <c r="W162" s="171">
        <f>INDEX('用友-费用'!$A$1:$AK$344,MATCH(B162&amp;"调整额",'用友-费用'!$A$2:$A$344,0)+1,MATCH($W$87,'用友-费用'!$B$1:$AK$1,0)+1)</f>
        <v>0</v>
      </c>
      <c r="X162" s="171">
        <f>INDEX('用友-费用'!$A$1:$AK$344,MATCH(A162&amp;"调整额",'用友-费用'!$A$2:$A$344,0)+1,MATCH($X$87,'用友-费用'!$B$1:$AK$1,0)+1)</f>
        <v>0</v>
      </c>
      <c r="Y162" s="171">
        <f>INDEX('用友-费用'!$A$1:$AK$344,MATCH(A162&amp;"调整额",'用友-费用'!$A$2:$A$344,0)+1,MATCH($Y$87,'用友-费用'!$B$1:$AK$1,0)+1)</f>
        <v>0</v>
      </c>
    </row>
    <row r="163" spans="1:25">
      <c r="A163" s="149"/>
      <c r="B163" s="153" t="s">
        <v>178</v>
      </c>
      <c r="C163" s="151">
        <f t="shared" si="26"/>
        <v>0</v>
      </c>
      <c r="D163" s="171"/>
      <c r="E163" s="171">
        <f>INDEX('用友-费用'!$A$1:$AK$344,MATCH(B163&amp;"调整额",'用友-费用'!$A$2:$A$344,0)+1,MATCH($E$87,'用友-费用'!$B$1:$AK$1,0)+1)</f>
        <v>0</v>
      </c>
      <c r="F163" s="171">
        <f>INDEX('用友-费用'!$A$1:$AK$344,MATCH(B163&amp;"调整额",'用友-费用'!$A$2:$A$344,0)+1,MATCH($F$87,'用友-费用'!$B$1:$AK$1,0)+1)</f>
        <v>0</v>
      </c>
      <c r="G163" s="172">
        <f>INDEX('用友-费用'!$A$1:$AK$344,MATCH(B163&amp;"调整额",'用友-费用'!$A$2:$A$344,0)+1,MATCH($G$87,'用友-费用'!$B$1:$AK$1,0)+1)</f>
        <v>0</v>
      </c>
      <c r="H163" s="151">
        <f t="shared" si="27"/>
        <v>0</v>
      </c>
      <c r="I163" s="171">
        <f>INDEX('用友-费用'!$A$1:$AK$344,MATCH(B163&amp;"调整额",'用友-费用'!$A$2:$A$344,0)+1,MATCH($I$87,'用友-费用'!$B$1:$AK$1,0)+1)</f>
        <v>0</v>
      </c>
      <c r="J163" s="171">
        <f>INDEX('用友-费用'!$A$1:$AK$344,MATCH(B163&amp;"调整额",'用友-费用'!$A$2:$A$344,0)+1,MATCH($J$87,'用友-费用'!$B$1:$AK$1,0)+1)</f>
        <v>0</v>
      </c>
      <c r="K163" s="171">
        <f>INDEX('用友-费用'!$A$1:$AK$344,MATCH(B163&amp;"调整额",'用友-费用'!$A$2:$A$344,0)+1,MATCH($K$87,'用友-费用'!$B$1:$AK$1,0)+1)</f>
        <v>0</v>
      </c>
      <c r="L163" s="151">
        <f t="shared" si="28"/>
        <v>0</v>
      </c>
      <c r="M163" s="171">
        <f>INDEX('用友-费用'!$A$1:$AK$344,MATCH(B163&amp;"调整额",'用友-费用'!$A$2:$A$344,0)+1,MATCH($M$87,'用友-费用'!$B$1:$AK$1,0)+1)</f>
        <v>0</v>
      </c>
      <c r="N163" s="171">
        <f>INDEX('用友-费用'!$A$1:$AK$344,MATCH(B163&amp;"调整额",'用友-费用'!$A$2:$A$344,0)+1,MATCH($N$87,'用友-费用'!$B$1:$AK$1,0)+1)</f>
        <v>0</v>
      </c>
      <c r="O163" s="151">
        <f t="shared" si="29"/>
        <v>0</v>
      </c>
      <c r="P163" s="171">
        <f>INDEX('用友-费用'!$A$1:$AK$344,MATCH(B163&amp;"调整额",'用友-费用'!$A$2:$A$344,0)+1,MATCH($P$87,'用友-费用'!$B$1:$AK$1,0)+1)</f>
        <v>0</v>
      </c>
      <c r="Q163" s="171">
        <f>INDEX('用友-费用'!$A$1:$AK$344,MATCH(B163&amp;"调整额",'用友-费用'!$A$2:$A$344,0)+1,MATCH($Q$87,'用友-费用'!$B$1:$AK$1,0)+1)</f>
        <v>0</v>
      </c>
      <c r="R163" s="171">
        <f>INDEX('用友-费用'!$A$1:$AK$344,MATCH(B163&amp;"调整额",'用友-费用'!$A$2:$A$344,0)+1,MATCH($R$87,'用友-费用'!$B$1:$AK$1,0)+1)</f>
        <v>0</v>
      </c>
      <c r="S163" s="151">
        <f t="shared" si="30"/>
        <v>0</v>
      </c>
      <c r="T163" s="171">
        <f>INDEX('用友-费用'!$A$1:$AK$344,MATCH(B163&amp;"调整额",'用友-费用'!$A$2:$A$344,0)+1,MATCH($T$87,'用友-费用'!$B$1:$AK$1,0)+1)</f>
        <v>0</v>
      </c>
      <c r="U163" s="171">
        <f>INDEX('用友-费用'!$A$1:$AK$344,MATCH(B163&amp;"调整额",'用友-费用'!$A$2:$A$344,0)+1,MATCH($U$87,'用友-费用'!$B$1:$AK$1,0)+1)</f>
        <v>0</v>
      </c>
      <c r="V163" s="171">
        <f>INDEX('用友-费用'!$A$1:$AK$344,MATCH(B163&amp;"调整额",'用友-费用'!$A$2:$A$344,0)+1,MATCH($V$87,'用友-费用'!$B$1:$AK$1,0)+1)</f>
        <v>0</v>
      </c>
      <c r="W163" s="171">
        <f>INDEX('用友-费用'!$A$1:$AK$344,MATCH(B163&amp;"调整额",'用友-费用'!$A$2:$A$344,0)+1,MATCH($W$87,'用友-费用'!$B$1:$AK$1,0)+1)</f>
        <v>0</v>
      </c>
      <c r="X163" s="171">
        <f>INDEX('用友-费用'!$A$1:$AK$344,MATCH(A163&amp;"调整额",'用友-费用'!$A$2:$A$344,0)+1,MATCH($X$87,'用友-费用'!$B$1:$AK$1,0)+1)</f>
        <v>0</v>
      </c>
      <c r="Y163" s="171">
        <f>INDEX('用友-费用'!$A$1:$AK$344,MATCH(A163&amp;"调整额",'用友-费用'!$A$2:$A$344,0)+1,MATCH($Y$87,'用友-费用'!$B$1:$AK$1,0)+1)</f>
        <v>0</v>
      </c>
    </row>
    <row r="164" spans="1:25">
      <c r="A164" s="149"/>
      <c r="B164" s="153" t="s">
        <v>179</v>
      </c>
      <c r="C164" s="151">
        <f t="shared" si="26"/>
        <v>0</v>
      </c>
      <c r="D164" s="171"/>
      <c r="E164" s="171">
        <f>INDEX('用友-费用'!$A$1:$AK$344,MATCH(B164&amp;"调整额",'用友-费用'!$A$2:$A$344,0)+1,MATCH($E$87,'用友-费用'!$B$1:$AK$1,0)+1)</f>
        <v>0</v>
      </c>
      <c r="F164" s="171">
        <f>INDEX('用友-费用'!$A$1:$AK$344,MATCH(B164&amp;"调整额",'用友-费用'!$A$2:$A$344,0)+1,MATCH($F$87,'用友-费用'!$B$1:$AK$1,0)+1)</f>
        <v>0</v>
      </c>
      <c r="G164" s="172">
        <f>INDEX('用友-费用'!$A$1:$AK$344,MATCH(B164&amp;"调整额",'用友-费用'!$A$2:$A$344,0)+1,MATCH($G$87,'用友-费用'!$B$1:$AK$1,0)+1)</f>
        <v>0</v>
      </c>
      <c r="H164" s="151">
        <f t="shared" si="27"/>
        <v>0</v>
      </c>
      <c r="I164" s="171">
        <f>INDEX('用友-费用'!$A$1:$AK$344,MATCH(B164&amp;"调整额",'用友-费用'!$A$2:$A$344,0)+1,MATCH($I$87,'用友-费用'!$B$1:$AK$1,0)+1)</f>
        <v>0</v>
      </c>
      <c r="J164" s="171">
        <f>INDEX('用友-费用'!$A$1:$AK$344,MATCH(B164&amp;"调整额",'用友-费用'!$A$2:$A$344,0)+1,MATCH($J$87,'用友-费用'!$B$1:$AK$1,0)+1)</f>
        <v>0</v>
      </c>
      <c r="K164" s="171">
        <f>INDEX('用友-费用'!$A$1:$AK$344,MATCH(B164&amp;"调整额",'用友-费用'!$A$2:$A$344,0)+1,MATCH($K$87,'用友-费用'!$B$1:$AK$1,0)+1)</f>
        <v>0</v>
      </c>
      <c r="L164" s="151">
        <f t="shared" si="28"/>
        <v>0</v>
      </c>
      <c r="M164" s="171">
        <f>INDEX('用友-费用'!$A$1:$AK$344,MATCH(B164&amp;"调整额",'用友-费用'!$A$2:$A$344,0)+1,MATCH($M$87,'用友-费用'!$B$1:$AK$1,0)+1)</f>
        <v>0</v>
      </c>
      <c r="N164" s="171">
        <f>INDEX('用友-费用'!$A$1:$AK$344,MATCH(B164&amp;"调整额",'用友-费用'!$A$2:$A$344,0)+1,MATCH($N$87,'用友-费用'!$B$1:$AK$1,0)+1)</f>
        <v>0</v>
      </c>
      <c r="O164" s="151">
        <f t="shared" si="29"/>
        <v>0</v>
      </c>
      <c r="P164" s="171">
        <f>INDEX('用友-费用'!$A$1:$AK$344,MATCH(B164&amp;"调整额",'用友-费用'!$A$2:$A$344,0)+1,MATCH($P$87,'用友-费用'!$B$1:$AK$1,0)+1)</f>
        <v>0</v>
      </c>
      <c r="Q164" s="171">
        <f>INDEX('用友-费用'!$A$1:$AK$344,MATCH(B164&amp;"调整额",'用友-费用'!$A$2:$A$344,0)+1,MATCH($Q$87,'用友-费用'!$B$1:$AK$1,0)+1)</f>
        <v>0</v>
      </c>
      <c r="R164" s="171">
        <f>INDEX('用友-费用'!$A$1:$AK$344,MATCH(B164&amp;"调整额",'用友-费用'!$A$2:$A$344,0)+1,MATCH($R$87,'用友-费用'!$B$1:$AK$1,0)+1)</f>
        <v>0</v>
      </c>
      <c r="S164" s="151">
        <f t="shared" si="30"/>
        <v>0</v>
      </c>
      <c r="T164" s="171">
        <f>INDEX('用友-费用'!$A$1:$AK$344,MATCH(B164&amp;"调整额",'用友-费用'!$A$2:$A$344,0)+1,MATCH($T$87,'用友-费用'!$B$1:$AK$1,0)+1)</f>
        <v>0</v>
      </c>
      <c r="U164" s="171">
        <f>INDEX('用友-费用'!$A$1:$AK$344,MATCH(B164&amp;"调整额",'用友-费用'!$A$2:$A$344,0)+1,MATCH($U$87,'用友-费用'!$B$1:$AK$1,0)+1)</f>
        <v>0</v>
      </c>
      <c r="V164" s="171">
        <f>INDEX('用友-费用'!$A$1:$AK$344,MATCH(B164&amp;"调整额",'用友-费用'!$A$2:$A$344,0)+1,MATCH($V$87,'用友-费用'!$B$1:$AK$1,0)+1)</f>
        <v>0</v>
      </c>
      <c r="W164" s="171">
        <f>INDEX('用友-费用'!$A$1:$AK$344,MATCH(B164&amp;"调整额",'用友-费用'!$A$2:$A$344,0)+1,MATCH($W$87,'用友-费用'!$B$1:$AK$1,0)+1)</f>
        <v>0</v>
      </c>
      <c r="X164" s="171">
        <f>INDEX('用友-费用'!$A$1:$AK$344,MATCH(A164&amp;"调整额",'用友-费用'!$A$2:$A$344,0)+1,MATCH($X$87,'用友-费用'!$B$1:$AK$1,0)+1)</f>
        <v>0</v>
      </c>
      <c r="Y164" s="171">
        <f>INDEX('用友-费用'!$A$1:$AK$344,MATCH(A164&amp;"调整额",'用友-费用'!$A$2:$A$344,0)+1,MATCH($Y$87,'用友-费用'!$B$1:$AK$1,0)+1)</f>
        <v>0</v>
      </c>
    </row>
    <row r="165" spans="1:25">
      <c r="A165" s="149"/>
      <c r="B165" s="161" t="s">
        <v>122</v>
      </c>
      <c r="C165" s="151">
        <f t="shared" si="26"/>
        <v>0</v>
      </c>
      <c r="D165" s="171"/>
      <c r="E165" s="151">
        <f t="shared" ref="E165:Y165" si="32">SUM(E161:E164)</f>
        <v>0</v>
      </c>
      <c r="F165" s="151">
        <f t="shared" si="32"/>
        <v>0</v>
      </c>
      <c r="G165" s="173">
        <f t="shared" si="32"/>
        <v>0</v>
      </c>
      <c r="H165" s="151">
        <f t="shared" si="32"/>
        <v>0</v>
      </c>
      <c r="I165" s="151">
        <f t="shared" si="32"/>
        <v>0</v>
      </c>
      <c r="J165" s="151">
        <f t="shared" si="32"/>
        <v>0</v>
      </c>
      <c r="K165" s="151">
        <f t="shared" si="32"/>
        <v>0</v>
      </c>
      <c r="L165" s="151">
        <f t="shared" si="32"/>
        <v>0</v>
      </c>
      <c r="M165" s="151">
        <f t="shared" si="32"/>
        <v>0</v>
      </c>
      <c r="N165" s="151">
        <f t="shared" si="32"/>
        <v>0</v>
      </c>
      <c r="O165" s="151">
        <f t="shared" si="32"/>
        <v>0</v>
      </c>
      <c r="P165" s="151">
        <f t="shared" si="32"/>
        <v>0</v>
      </c>
      <c r="Q165" s="151">
        <f t="shared" si="32"/>
        <v>0</v>
      </c>
      <c r="R165" s="151">
        <f t="shared" si="32"/>
        <v>0</v>
      </c>
      <c r="S165" s="151">
        <f t="shared" si="30"/>
        <v>0</v>
      </c>
      <c r="T165" s="151">
        <f t="shared" si="32"/>
        <v>0</v>
      </c>
      <c r="U165" s="151">
        <f t="shared" si="32"/>
        <v>0</v>
      </c>
      <c r="V165" s="151">
        <f t="shared" si="32"/>
        <v>0</v>
      </c>
      <c r="W165" s="151">
        <f t="shared" si="32"/>
        <v>0</v>
      </c>
      <c r="X165" s="151">
        <f t="shared" si="32"/>
        <v>0</v>
      </c>
      <c r="Y165" s="151">
        <f t="shared" si="32"/>
        <v>0</v>
      </c>
    </row>
    <row r="166" spans="1:25">
      <c r="A166" s="164" t="s">
        <v>2</v>
      </c>
      <c r="B166" s="164"/>
      <c r="C166" s="151">
        <f t="shared" si="26"/>
        <v>-6.40284270048141e-10</v>
      </c>
      <c r="D166" s="151">
        <f>D165+D160+D145+D122+D108</f>
        <v>-8386248.574075</v>
      </c>
      <c r="E166" s="151">
        <f>E165+E160+E145+E122+E108</f>
        <v>-70857.77795</v>
      </c>
      <c r="F166" s="151">
        <f>F165+F160+F145+F122+F108</f>
        <v>4040</v>
      </c>
      <c r="G166" s="151">
        <f t="shared" ref="G166:Y166" si="33">G165+G160+G145+G122+G108</f>
        <v>8520277.250975</v>
      </c>
      <c r="H166" s="151">
        <f t="shared" si="33"/>
        <v>-59663.33395</v>
      </c>
      <c r="I166" s="151">
        <f t="shared" si="33"/>
        <v>5377.43705</v>
      </c>
      <c r="J166" s="151">
        <f t="shared" si="33"/>
        <v>-188378.465975</v>
      </c>
      <c r="K166" s="151">
        <f t="shared" si="33"/>
        <v>123337.694975</v>
      </c>
      <c r="L166" s="151">
        <f t="shared" si="33"/>
        <v>-48863.1744</v>
      </c>
      <c r="M166" s="151">
        <f t="shared" si="33"/>
        <v>-53157.2862</v>
      </c>
      <c r="N166" s="151">
        <f t="shared" si="33"/>
        <v>4294.1118</v>
      </c>
      <c r="O166" s="151">
        <f t="shared" si="33"/>
        <v>-36115.293975</v>
      </c>
      <c r="P166" s="151">
        <f t="shared" si="33"/>
        <v>-93668.603625</v>
      </c>
      <c r="Q166" s="151">
        <f t="shared" si="33"/>
        <v>57553.30965</v>
      </c>
      <c r="R166" s="151">
        <f t="shared" si="33"/>
        <v>0</v>
      </c>
      <c r="S166" s="151">
        <f t="shared" si="30"/>
        <v>77430.903375</v>
      </c>
      <c r="T166" s="151">
        <f t="shared" si="33"/>
        <v>36605.3556</v>
      </c>
      <c r="U166" s="151">
        <f t="shared" si="33"/>
        <v>20828.7489</v>
      </c>
      <c r="V166" s="151">
        <f t="shared" si="33"/>
        <v>13955.566025</v>
      </c>
      <c r="W166" s="151">
        <f t="shared" si="33"/>
        <v>2911.23285</v>
      </c>
      <c r="X166" s="151">
        <f t="shared" si="33"/>
        <v>0</v>
      </c>
      <c r="Y166" s="151">
        <f t="shared" si="33"/>
        <v>3130</v>
      </c>
    </row>
    <row r="167" spans="1:2">
      <c r="A167" s="165"/>
      <c r="B167" s="166"/>
    </row>
    <row r="168" spans="1:2">
      <c r="A168" s="146" t="s">
        <v>182</v>
      </c>
      <c r="B168" s="146"/>
    </row>
    <row r="169" spans="1:25">
      <c r="A169" s="168" t="s">
        <v>99</v>
      </c>
      <c r="B169" s="169" t="s">
        <v>100</v>
      </c>
      <c r="C169" s="48" t="s">
        <v>2</v>
      </c>
      <c r="D169" s="48" t="s">
        <v>3</v>
      </c>
      <c r="E169" s="48" t="s">
        <v>4</v>
      </c>
      <c r="F169" s="48" t="s">
        <v>5</v>
      </c>
      <c r="G169" s="170" t="s">
        <v>6</v>
      </c>
      <c r="H169" s="170" t="s">
        <v>7</v>
      </c>
      <c r="I169" s="48" t="s">
        <v>8</v>
      </c>
      <c r="J169" s="48" t="s">
        <v>9</v>
      </c>
      <c r="K169" s="48" t="s">
        <v>10</v>
      </c>
      <c r="L169" s="170" t="s">
        <v>11</v>
      </c>
      <c r="M169" s="48" t="s">
        <v>12</v>
      </c>
      <c r="N169" s="48" t="s">
        <v>58</v>
      </c>
      <c r="O169" s="170" t="s">
        <v>14</v>
      </c>
      <c r="P169" s="48" t="s">
        <v>15</v>
      </c>
      <c r="Q169" s="48" t="s">
        <v>16</v>
      </c>
      <c r="R169" s="48" t="s">
        <v>17</v>
      </c>
      <c r="S169" s="170" t="s">
        <v>18</v>
      </c>
      <c r="T169" s="48" t="s">
        <v>19</v>
      </c>
      <c r="U169" s="48" t="s">
        <v>20</v>
      </c>
      <c r="V169" s="48" t="s">
        <v>21</v>
      </c>
      <c r="W169" s="48" t="s">
        <v>22</v>
      </c>
      <c r="X169" s="48" t="s">
        <v>23</v>
      </c>
      <c r="Y169" s="48" t="s">
        <v>24</v>
      </c>
    </row>
    <row r="170" spans="1:25">
      <c r="A170" s="149" t="s">
        <v>101</v>
      </c>
      <c r="B170" s="150" t="s">
        <v>102</v>
      </c>
      <c r="C170" s="152">
        <f>ROUND(C4+C88,2)</f>
        <v>79996435.5</v>
      </c>
      <c r="D170" s="152">
        <f t="shared" ref="D170:Y170" si="34">ROUND(D4+D88,2)</f>
        <v>0</v>
      </c>
      <c r="E170" s="152">
        <f t="shared" si="34"/>
        <v>-1940349.06</v>
      </c>
      <c r="F170" s="152">
        <f t="shared" si="34"/>
        <v>0</v>
      </c>
      <c r="G170" s="173">
        <f t="shared" si="34"/>
        <v>24539197.32</v>
      </c>
      <c r="H170" s="173">
        <f t="shared" si="34"/>
        <v>555959.65</v>
      </c>
      <c r="I170" s="152">
        <f t="shared" si="34"/>
        <v>0</v>
      </c>
      <c r="J170" s="152">
        <f t="shared" si="34"/>
        <v>0</v>
      </c>
      <c r="K170" s="152">
        <f t="shared" si="34"/>
        <v>555959.65</v>
      </c>
      <c r="L170" s="173">
        <f t="shared" si="34"/>
        <v>0</v>
      </c>
      <c r="M170" s="152">
        <f t="shared" si="34"/>
        <v>0</v>
      </c>
      <c r="N170" s="152">
        <f t="shared" si="34"/>
        <v>0</v>
      </c>
      <c r="O170" s="173">
        <f t="shared" si="34"/>
        <v>0</v>
      </c>
      <c r="P170" s="152">
        <f t="shared" si="34"/>
        <v>0</v>
      </c>
      <c r="Q170" s="152">
        <f t="shared" si="34"/>
        <v>0</v>
      </c>
      <c r="R170" s="152">
        <f t="shared" si="34"/>
        <v>0</v>
      </c>
      <c r="S170" s="173">
        <f t="shared" si="34"/>
        <v>56841627.59</v>
      </c>
      <c r="T170" s="152">
        <f t="shared" si="34"/>
        <v>42493180</v>
      </c>
      <c r="U170" s="152">
        <f t="shared" si="34"/>
        <v>2161400</v>
      </c>
      <c r="V170" s="152">
        <f t="shared" si="34"/>
        <v>824323</v>
      </c>
      <c r="W170" s="152">
        <f t="shared" si="34"/>
        <v>11362724.59</v>
      </c>
      <c r="X170" s="152">
        <f t="shared" si="34"/>
        <v>0</v>
      </c>
      <c r="Y170" s="152">
        <f t="shared" si="34"/>
        <v>0</v>
      </c>
    </row>
    <row r="171" spans="1:25">
      <c r="A171" s="149"/>
      <c r="B171" s="153" t="s">
        <v>103</v>
      </c>
      <c r="C171" s="152">
        <f>ROUND(C5+C89,2)</f>
        <v>52468481.73</v>
      </c>
      <c r="D171" s="152">
        <f t="shared" ref="D171:Y171" si="35">ROUND(D5+D89,2)</f>
        <v>0</v>
      </c>
      <c r="E171" s="152">
        <f t="shared" si="35"/>
        <v>0</v>
      </c>
      <c r="F171" s="152">
        <f t="shared" si="35"/>
        <v>0</v>
      </c>
      <c r="G171" s="173">
        <f t="shared" si="35"/>
        <v>52474386.01</v>
      </c>
      <c r="H171" s="173">
        <f t="shared" si="35"/>
        <v>0</v>
      </c>
      <c r="I171" s="152">
        <f t="shared" si="35"/>
        <v>0</v>
      </c>
      <c r="J171" s="152">
        <f t="shared" si="35"/>
        <v>0</v>
      </c>
      <c r="K171" s="152">
        <f t="shared" si="35"/>
        <v>0</v>
      </c>
      <c r="L171" s="173">
        <f t="shared" si="35"/>
        <v>0</v>
      </c>
      <c r="M171" s="152">
        <f t="shared" si="35"/>
        <v>0</v>
      </c>
      <c r="N171" s="152">
        <f t="shared" si="35"/>
        <v>0</v>
      </c>
      <c r="O171" s="173">
        <f t="shared" si="35"/>
        <v>0</v>
      </c>
      <c r="P171" s="152">
        <f t="shared" si="35"/>
        <v>0</v>
      </c>
      <c r="Q171" s="152">
        <f t="shared" si="35"/>
        <v>0</v>
      </c>
      <c r="R171" s="152">
        <f t="shared" si="35"/>
        <v>0</v>
      </c>
      <c r="S171" s="173">
        <f t="shared" si="35"/>
        <v>-5904.28</v>
      </c>
      <c r="T171" s="152">
        <f t="shared" si="35"/>
        <v>0</v>
      </c>
      <c r="U171" s="152">
        <f t="shared" si="35"/>
        <v>0</v>
      </c>
      <c r="V171" s="152">
        <f t="shared" si="35"/>
        <v>-5904.28</v>
      </c>
      <c r="W171" s="152">
        <f t="shared" si="35"/>
        <v>0</v>
      </c>
      <c r="X171" s="152">
        <f t="shared" si="35"/>
        <v>0</v>
      </c>
      <c r="Y171" s="152">
        <f t="shared" si="35"/>
        <v>0</v>
      </c>
    </row>
    <row r="172" spans="1:25">
      <c r="A172" s="149"/>
      <c r="B172" s="153" t="s">
        <v>104</v>
      </c>
      <c r="C172" s="152">
        <f t="shared" ref="C172:Y172" si="36">ROUND(C6+C90,2)</f>
        <v>2912805.45</v>
      </c>
      <c r="D172" s="152">
        <f t="shared" si="36"/>
        <v>0</v>
      </c>
      <c r="E172" s="152">
        <f t="shared" si="36"/>
        <v>0</v>
      </c>
      <c r="F172" s="152">
        <f t="shared" si="36"/>
        <v>0</v>
      </c>
      <c r="G172" s="173">
        <f t="shared" si="36"/>
        <v>1877499.99</v>
      </c>
      <c r="H172" s="173">
        <f t="shared" si="36"/>
        <v>0</v>
      </c>
      <c r="I172" s="152">
        <f t="shared" si="36"/>
        <v>0</v>
      </c>
      <c r="J172" s="152">
        <f t="shared" si="36"/>
        <v>0</v>
      </c>
      <c r="K172" s="152">
        <f t="shared" si="36"/>
        <v>0</v>
      </c>
      <c r="L172" s="173">
        <f t="shared" si="36"/>
        <v>480950.94</v>
      </c>
      <c r="M172" s="152">
        <f t="shared" si="36"/>
        <v>0</v>
      </c>
      <c r="N172" s="152">
        <f t="shared" si="36"/>
        <v>480950.94</v>
      </c>
      <c r="O172" s="173">
        <f t="shared" si="36"/>
        <v>0</v>
      </c>
      <c r="P172" s="152">
        <f t="shared" si="36"/>
        <v>0</v>
      </c>
      <c r="Q172" s="152">
        <f t="shared" si="36"/>
        <v>0</v>
      </c>
      <c r="R172" s="152">
        <f t="shared" si="36"/>
        <v>0</v>
      </c>
      <c r="S172" s="173">
        <f t="shared" si="36"/>
        <v>554354.52</v>
      </c>
      <c r="T172" s="152">
        <f t="shared" si="36"/>
        <v>554354.52</v>
      </c>
      <c r="U172" s="152">
        <f t="shared" si="36"/>
        <v>0</v>
      </c>
      <c r="V172" s="152">
        <f t="shared" si="36"/>
        <v>0</v>
      </c>
      <c r="W172" s="152">
        <f t="shared" si="36"/>
        <v>0</v>
      </c>
      <c r="X172" s="152">
        <f t="shared" si="36"/>
        <v>0</v>
      </c>
      <c r="Y172" s="152">
        <f t="shared" si="36"/>
        <v>0</v>
      </c>
    </row>
    <row r="173" spans="1:25">
      <c r="A173" s="149"/>
      <c r="B173" s="153" t="s">
        <v>105</v>
      </c>
      <c r="C173" s="152">
        <f t="shared" ref="C173:Y173" si="37">ROUND(C7+C91,2)</f>
        <v>9571069.39</v>
      </c>
      <c r="D173" s="152">
        <f t="shared" si="37"/>
        <v>0</v>
      </c>
      <c r="E173" s="152">
        <f t="shared" si="37"/>
        <v>0</v>
      </c>
      <c r="F173" s="152">
        <f t="shared" si="37"/>
        <v>0</v>
      </c>
      <c r="G173" s="173">
        <f t="shared" si="37"/>
        <v>6526629.81</v>
      </c>
      <c r="H173" s="173">
        <f t="shared" si="37"/>
        <v>0</v>
      </c>
      <c r="I173" s="152">
        <f t="shared" si="37"/>
        <v>0</v>
      </c>
      <c r="J173" s="152">
        <f t="shared" si="37"/>
        <v>0</v>
      </c>
      <c r="K173" s="152">
        <f t="shared" si="37"/>
        <v>0</v>
      </c>
      <c r="L173" s="173">
        <f t="shared" si="37"/>
        <v>0</v>
      </c>
      <c r="M173" s="152">
        <f t="shared" si="37"/>
        <v>0</v>
      </c>
      <c r="N173" s="152">
        <f t="shared" si="37"/>
        <v>0</v>
      </c>
      <c r="O173" s="173">
        <f t="shared" si="37"/>
        <v>0</v>
      </c>
      <c r="P173" s="152">
        <f t="shared" si="37"/>
        <v>0</v>
      </c>
      <c r="Q173" s="152">
        <f t="shared" si="37"/>
        <v>0</v>
      </c>
      <c r="R173" s="152">
        <f t="shared" si="37"/>
        <v>0</v>
      </c>
      <c r="S173" s="173">
        <f t="shared" si="37"/>
        <v>3044439.58</v>
      </c>
      <c r="T173" s="152">
        <f t="shared" si="37"/>
        <v>2059030.74</v>
      </c>
      <c r="U173" s="152">
        <f t="shared" si="37"/>
        <v>490158.67</v>
      </c>
      <c r="V173" s="152">
        <f t="shared" si="37"/>
        <v>266501.06</v>
      </c>
      <c r="W173" s="152">
        <f t="shared" si="37"/>
        <v>228749.11</v>
      </c>
      <c r="X173" s="152">
        <f t="shared" si="37"/>
        <v>0</v>
      </c>
      <c r="Y173" s="152">
        <f t="shared" si="37"/>
        <v>0</v>
      </c>
    </row>
    <row r="174" spans="1:25">
      <c r="A174" s="149"/>
      <c r="B174" s="153" t="s">
        <v>106</v>
      </c>
      <c r="C174" s="152">
        <f t="shared" ref="C174:Y174" si="38">ROUND(C8+C92,2)</f>
        <v>2338.97</v>
      </c>
      <c r="D174" s="152">
        <f t="shared" si="38"/>
        <v>0</v>
      </c>
      <c r="E174" s="152">
        <f t="shared" si="38"/>
        <v>2338.97</v>
      </c>
      <c r="F174" s="152">
        <f t="shared" si="38"/>
        <v>0</v>
      </c>
      <c r="G174" s="173">
        <f t="shared" si="38"/>
        <v>0</v>
      </c>
      <c r="H174" s="173">
        <f t="shared" si="38"/>
        <v>0</v>
      </c>
      <c r="I174" s="152">
        <f t="shared" si="38"/>
        <v>0</v>
      </c>
      <c r="J174" s="152">
        <f t="shared" si="38"/>
        <v>0</v>
      </c>
      <c r="K174" s="152">
        <f t="shared" si="38"/>
        <v>0</v>
      </c>
      <c r="L174" s="173">
        <f t="shared" si="38"/>
        <v>0</v>
      </c>
      <c r="M174" s="152">
        <f t="shared" si="38"/>
        <v>0</v>
      </c>
      <c r="N174" s="152">
        <f t="shared" si="38"/>
        <v>0</v>
      </c>
      <c r="O174" s="173">
        <f t="shared" si="38"/>
        <v>0</v>
      </c>
      <c r="P174" s="152">
        <f t="shared" si="38"/>
        <v>0</v>
      </c>
      <c r="Q174" s="152">
        <f t="shared" si="38"/>
        <v>0</v>
      </c>
      <c r="R174" s="152">
        <f t="shared" si="38"/>
        <v>0</v>
      </c>
      <c r="S174" s="173">
        <f t="shared" si="38"/>
        <v>0</v>
      </c>
      <c r="T174" s="152">
        <f t="shared" si="38"/>
        <v>0</v>
      </c>
      <c r="U174" s="152">
        <f t="shared" si="38"/>
        <v>0</v>
      </c>
      <c r="V174" s="152">
        <f t="shared" si="38"/>
        <v>0</v>
      </c>
      <c r="W174" s="152">
        <f t="shared" si="38"/>
        <v>0</v>
      </c>
      <c r="X174" s="152">
        <f t="shared" si="38"/>
        <v>0</v>
      </c>
      <c r="Y174" s="152">
        <f t="shared" si="38"/>
        <v>0</v>
      </c>
    </row>
    <row r="175" spans="1:25">
      <c r="A175" s="149"/>
      <c r="B175" s="153" t="s">
        <v>107</v>
      </c>
      <c r="C175" s="152">
        <f t="shared" ref="C175:Y175" si="39">ROUND(C9+C93,2)</f>
        <v>8586898.74</v>
      </c>
      <c r="D175" s="152">
        <v>-52915.254075</v>
      </c>
      <c r="E175" s="152">
        <f t="shared" si="39"/>
        <v>-1295652.02</v>
      </c>
      <c r="F175" s="152">
        <f t="shared" si="39"/>
        <v>13.02</v>
      </c>
      <c r="G175" s="173">
        <f t="shared" si="39"/>
        <v>5921289.54</v>
      </c>
      <c r="H175" s="173">
        <f t="shared" si="39"/>
        <v>793874.71</v>
      </c>
      <c r="I175" s="152">
        <f t="shared" si="39"/>
        <v>426954.44</v>
      </c>
      <c r="J175" s="152">
        <f t="shared" si="39"/>
        <v>314137.89</v>
      </c>
      <c r="K175" s="152">
        <f t="shared" si="39"/>
        <v>52782.37</v>
      </c>
      <c r="L175" s="173">
        <f t="shared" si="39"/>
        <v>1142980.3</v>
      </c>
      <c r="M175" s="152">
        <f t="shared" si="39"/>
        <v>1120272.92</v>
      </c>
      <c r="N175" s="152">
        <f t="shared" si="39"/>
        <v>22707.37</v>
      </c>
      <c r="O175" s="173">
        <f t="shared" si="39"/>
        <v>454144.02</v>
      </c>
      <c r="P175" s="152">
        <f t="shared" si="39"/>
        <v>270270.59</v>
      </c>
      <c r="Q175" s="152">
        <f t="shared" si="39"/>
        <v>183873.43</v>
      </c>
      <c r="R175" s="152">
        <f t="shared" si="39"/>
        <v>34.69</v>
      </c>
      <c r="S175" s="173">
        <f t="shared" si="39"/>
        <v>1623164.43</v>
      </c>
      <c r="T175" s="152">
        <f t="shared" si="39"/>
        <v>1240148.79</v>
      </c>
      <c r="U175" s="152">
        <f t="shared" si="39"/>
        <v>74850.23</v>
      </c>
      <c r="V175" s="152">
        <f t="shared" si="39"/>
        <v>46620.02</v>
      </c>
      <c r="W175" s="152">
        <f t="shared" si="39"/>
        <v>260301.43</v>
      </c>
      <c r="X175" s="152">
        <f t="shared" si="39"/>
        <v>0</v>
      </c>
      <c r="Y175" s="152">
        <f t="shared" si="39"/>
        <v>1243.97</v>
      </c>
    </row>
    <row r="176" spans="1:25">
      <c r="A176" s="149"/>
      <c r="B176" s="154" t="s">
        <v>108</v>
      </c>
      <c r="C176" s="152">
        <f t="shared" ref="C176:Y176" si="40">ROUND(C10+C94,2)</f>
        <v>14964420.36</v>
      </c>
      <c r="D176" s="152">
        <f t="shared" si="40"/>
        <v>0</v>
      </c>
      <c r="E176" s="152">
        <f t="shared" si="40"/>
        <v>0</v>
      </c>
      <c r="F176" s="152">
        <f t="shared" si="40"/>
        <v>0</v>
      </c>
      <c r="G176" s="173">
        <f t="shared" si="40"/>
        <v>14970000</v>
      </c>
      <c r="H176" s="173">
        <f t="shared" si="40"/>
        <v>0</v>
      </c>
      <c r="I176" s="152">
        <f t="shared" si="40"/>
        <v>0</v>
      </c>
      <c r="J176" s="152">
        <f t="shared" si="40"/>
        <v>0</v>
      </c>
      <c r="K176" s="152">
        <f t="shared" si="40"/>
        <v>0</v>
      </c>
      <c r="L176" s="173">
        <f t="shared" si="40"/>
        <v>0</v>
      </c>
      <c r="M176" s="152">
        <f t="shared" si="40"/>
        <v>0</v>
      </c>
      <c r="N176" s="152">
        <f t="shared" si="40"/>
        <v>0</v>
      </c>
      <c r="O176" s="173">
        <f t="shared" si="40"/>
        <v>-5579.64</v>
      </c>
      <c r="P176" s="152">
        <f t="shared" si="40"/>
        <v>0</v>
      </c>
      <c r="Q176" s="152">
        <f t="shared" si="40"/>
        <v>-5579.64</v>
      </c>
      <c r="R176" s="152">
        <f t="shared" si="40"/>
        <v>0</v>
      </c>
      <c r="S176" s="173">
        <f t="shared" si="40"/>
        <v>0</v>
      </c>
      <c r="T176" s="152">
        <f t="shared" si="40"/>
        <v>0</v>
      </c>
      <c r="U176" s="152">
        <f t="shared" si="40"/>
        <v>0</v>
      </c>
      <c r="V176" s="152">
        <f t="shared" si="40"/>
        <v>0</v>
      </c>
      <c r="W176" s="152">
        <f t="shared" si="40"/>
        <v>0</v>
      </c>
      <c r="X176" s="152">
        <f t="shared" si="40"/>
        <v>0</v>
      </c>
      <c r="Y176" s="152">
        <f t="shared" si="40"/>
        <v>0</v>
      </c>
    </row>
    <row r="177" spans="1:25">
      <c r="A177" s="149"/>
      <c r="B177" s="153" t="s">
        <v>109</v>
      </c>
      <c r="C177" s="152">
        <f t="shared" ref="C177:Y177" si="41">ROUND(C11+C95,2)</f>
        <v>0</v>
      </c>
      <c r="D177" s="152">
        <f t="shared" si="41"/>
        <v>0</v>
      </c>
      <c r="E177" s="152">
        <f t="shared" si="41"/>
        <v>0</v>
      </c>
      <c r="F177" s="152">
        <f t="shared" si="41"/>
        <v>0</v>
      </c>
      <c r="G177" s="173">
        <f t="shared" si="41"/>
        <v>0</v>
      </c>
      <c r="H177" s="173">
        <f t="shared" si="41"/>
        <v>0</v>
      </c>
      <c r="I177" s="152">
        <f t="shared" si="41"/>
        <v>0</v>
      </c>
      <c r="J177" s="152">
        <f t="shared" si="41"/>
        <v>0</v>
      </c>
      <c r="K177" s="152">
        <f t="shared" si="41"/>
        <v>0</v>
      </c>
      <c r="L177" s="173">
        <f t="shared" si="41"/>
        <v>0</v>
      </c>
      <c r="M177" s="152">
        <f t="shared" si="41"/>
        <v>0</v>
      </c>
      <c r="N177" s="152">
        <f t="shared" si="41"/>
        <v>0</v>
      </c>
      <c r="O177" s="173">
        <f t="shared" si="41"/>
        <v>0</v>
      </c>
      <c r="P177" s="152">
        <f t="shared" si="41"/>
        <v>0</v>
      </c>
      <c r="Q177" s="152">
        <f t="shared" si="41"/>
        <v>0</v>
      </c>
      <c r="R177" s="152">
        <f t="shared" si="41"/>
        <v>0</v>
      </c>
      <c r="S177" s="173">
        <f t="shared" si="41"/>
        <v>0</v>
      </c>
      <c r="T177" s="152">
        <f t="shared" si="41"/>
        <v>0</v>
      </c>
      <c r="U177" s="152">
        <f t="shared" si="41"/>
        <v>0</v>
      </c>
      <c r="V177" s="152">
        <f t="shared" si="41"/>
        <v>0</v>
      </c>
      <c r="W177" s="152">
        <f t="shared" si="41"/>
        <v>0</v>
      </c>
      <c r="X177" s="152">
        <f t="shared" si="41"/>
        <v>0</v>
      </c>
      <c r="Y177" s="152">
        <f t="shared" si="41"/>
        <v>0</v>
      </c>
    </row>
    <row r="178" spans="1:25">
      <c r="A178" s="149"/>
      <c r="B178" s="153" t="s">
        <v>181</v>
      </c>
      <c r="C178" s="152">
        <f t="shared" ref="C178:Y178" si="42">ROUND(C12+C96,2)</f>
        <v>20674.81</v>
      </c>
      <c r="D178" s="152">
        <f t="shared" si="42"/>
        <v>0</v>
      </c>
      <c r="E178" s="152">
        <f t="shared" si="42"/>
        <v>0</v>
      </c>
      <c r="F178" s="152">
        <f t="shared" si="42"/>
        <v>0</v>
      </c>
      <c r="G178" s="173">
        <f t="shared" si="42"/>
        <v>0</v>
      </c>
      <c r="H178" s="173">
        <f t="shared" si="42"/>
        <v>0</v>
      </c>
      <c r="I178" s="152">
        <f t="shared" si="42"/>
        <v>0</v>
      </c>
      <c r="J178" s="152">
        <f t="shared" si="42"/>
        <v>0</v>
      </c>
      <c r="K178" s="152">
        <f t="shared" si="42"/>
        <v>0</v>
      </c>
      <c r="L178" s="173">
        <f t="shared" si="42"/>
        <v>12082.36</v>
      </c>
      <c r="M178" s="152">
        <f t="shared" si="42"/>
        <v>12082.36</v>
      </c>
      <c r="N178" s="152">
        <f t="shared" si="42"/>
        <v>0</v>
      </c>
      <c r="O178" s="173">
        <f t="shared" si="42"/>
        <v>8592.45</v>
      </c>
      <c r="P178" s="152">
        <f t="shared" si="42"/>
        <v>0</v>
      </c>
      <c r="Q178" s="152">
        <f t="shared" si="42"/>
        <v>8592.45</v>
      </c>
      <c r="R178" s="152">
        <f t="shared" si="42"/>
        <v>0</v>
      </c>
      <c r="S178" s="173">
        <f t="shared" si="42"/>
        <v>0</v>
      </c>
      <c r="T178" s="152">
        <f t="shared" si="42"/>
        <v>0</v>
      </c>
      <c r="U178" s="152">
        <f t="shared" si="42"/>
        <v>0</v>
      </c>
      <c r="V178" s="152">
        <f t="shared" si="42"/>
        <v>0</v>
      </c>
      <c r="W178" s="152">
        <f t="shared" si="42"/>
        <v>0</v>
      </c>
      <c r="X178" s="152">
        <f t="shared" si="42"/>
        <v>0</v>
      </c>
      <c r="Y178" s="152">
        <f t="shared" si="42"/>
        <v>0</v>
      </c>
    </row>
    <row r="179" spans="1:25">
      <c r="A179" s="149"/>
      <c r="B179" s="155" t="s">
        <v>111</v>
      </c>
      <c r="C179" s="152">
        <f t="shared" ref="C179:Y179" si="43">ROUND(C13+C97,2)</f>
        <v>0</v>
      </c>
      <c r="D179" s="152">
        <f t="shared" si="43"/>
        <v>0</v>
      </c>
      <c r="E179" s="152">
        <f t="shared" si="43"/>
        <v>0</v>
      </c>
      <c r="F179" s="152">
        <f t="shared" si="43"/>
        <v>0</v>
      </c>
      <c r="G179" s="173">
        <f t="shared" si="43"/>
        <v>0</v>
      </c>
      <c r="H179" s="173">
        <f t="shared" si="43"/>
        <v>0</v>
      </c>
      <c r="I179" s="152">
        <f t="shared" si="43"/>
        <v>0</v>
      </c>
      <c r="J179" s="152">
        <f t="shared" si="43"/>
        <v>0</v>
      </c>
      <c r="K179" s="152">
        <f t="shared" si="43"/>
        <v>0</v>
      </c>
      <c r="L179" s="173">
        <f t="shared" si="43"/>
        <v>0</v>
      </c>
      <c r="M179" s="152">
        <f t="shared" si="43"/>
        <v>0</v>
      </c>
      <c r="N179" s="152">
        <f t="shared" si="43"/>
        <v>0</v>
      </c>
      <c r="O179" s="173">
        <f t="shared" si="43"/>
        <v>0</v>
      </c>
      <c r="P179" s="152">
        <f t="shared" si="43"/>
        <v>0</v>
      </c>
      <c r="Q179" s="152">
        <f t="shared" si="43"/>
        <v>0</v>
      </c>
      <c r="R179" s="152">
        <f t="shared" si="43"/>
        <v>0</v>
      </c>
      <c r="S179" s="173">
        <f t="shared" si="43"/>
        <v>0</v>
      </c>
      <c r="T179" s="152">
        <f t="shared" si="43"/>
        <v>0</v>
      </c>
      <c r="U179" s="152">
        <f t="shared" si="43"/>
        <v>0</v>
      </c>
      <c r="V179" s="152">
        <f t="shared" si="43"/>
        <v>0</v>
      </c>
      <c r="W179" s="152">
        <f t="shared" si="43"/>
        <v>0</v>
      </c>
      <c r="X179" s="152">
        <f t="shared" si="43"/>
        <v>0</v>
      </c>
      <c r="Y179" s="152">
        <f t="shared" si="43"/>
        <v>0</v>
      </c>
    </row>
    <row r="180" spans="1:25">
      <c r="A180" s="149"/>
      <c r="B180" s="155" t="s">
        <v>112</v>
      </c>
      <c r="C180" s="152">
        <f t="shared" ref="C180:Y180" si="44">ROUND(C14+C98,2)</f>
        <v>0</v>
      </c>
      <c r="D180" s="152">
        <f t="shared" si="44"/>
        <v>0</v>
      </c>
      <c r="E180" s="152">
        <f t="shared" si="44"/>
        <v>0</v>
      </c>
      <c r="F180" s="152">
        <f t="shared" si="44"/>
        <v>0</v>
      </c>
      <c r="G180" s="173">
        <f t="shared" si="44"/>
        <v>0</v>
      </c>
      <c r="H180" s="173">
        <f t="shared" si="44"/>
        <v>0</v>
      </c>
      <c r="I180" s="152">
        <f t="shared" si="44"/>
        <v>0</v>
      </c>
      <c r="J180" s="152">
        <f t="shared" si="44"/>
        <v>0</v>
      </c>
      <c r="K180" s="152">
        <f t="shared" si="44"/>
        <v>0</v>
      </c>
      <c r="L180" s="173">
        <f t="shared" si="44"/>
        <v>0</v>
      </c>
      <c r="M180" s="152">
        <f t="shared" si="44"/>
        <v>0</v>
      </c>
      <c r="N180" s="152">
        <f t="shared" si="44"/>
        <v>0</v>
      </c>
      <c r="O180" s="173">
        <f t="shared" si="44"/>
        <v>0</v>
      </c>
      <c r="P180" s="152">
        <f t="shared" si="44"/>
        <v>0</v>
      </c>
      <c r="Q180" s="152">
        <f t="shared" si="44"/>
        <v>0</v>
      </c>
      <c r="R180" s="152">
        <f t="shared" si="44"/>
        <v>0</v>
      </c>
      <c r="S180" s="173">
        <f t="shared" si="44"/>
        <v>0</v>
      </c>
      <c r="T180" s="152">
        <f t="shared" si="44"/>
        <v>0</v>
      </c>
      <c r="U180" s="152">
        <f t="shared" si="44"/>
        <v>0</v>
      </c>
      <c r="V180" s="152">
        <f t="shared" si="44"/>
        <v>0</v>
      </c>
      <c r="W180" s="152">
        <f t="shared" si="44"/>
        <v>0</v>
      </c>
      <c r="X180" s="152">
        <f t="shared" si="44"/>
        <v>0</v>
      </c>
      <c r="Y180" s="152">
        <f t="shared" si="44"/>
        <v>0</v>
      </c>
    </row>
    <row r="181" spans="1:25">
      <c r="A181" s="149"/>
      <c r="B181" s="155" t="s">
        <v>113</v>
      </c>
      <c r="C181" s="152">
        <f t="shared" ref="C181:Y181" si="45">ROUND(C15+C99,2)</f>
        <v>0</v>
      </c>
      <c r="D181" s="152">
        <f t="shared" si="45"/>
        <v>0</v>
      </c>
      <c r="E181" s="152">
        <f t="shared" si="45"/>
        <v>0</v>
      </c>
      <c r="F181" s="152">
        <f t="shared" si="45"/>
        <v>0</v>
      </c>
      <c r="G181" s="173">
        <f t="shared" si="45"/>
        <v>0</v>
      </c>
      <c r="H181" s="173">
        <f t="shared" si="45"/>
        <v>0</v>
      </c>
      <c r="I181" s="152">
        <f t="shared" si="45"/>
        <v>0</v>
      </c>
      <c r="J181" s="152">
        <f t="shared" si="45"/>
        <v>0</v>
      </c>
      <c r="K181" s="152">
        <f t="shared" si="45"/>
        <v>0</v>
      </c>
      <c r="L181" s="173">
        <f t="shared" si="45"/>
        <v>0</v>
      </c>
      <c r="M181" s="152">
        <f t="shared" si="45"/>
        <v>0</v>
      </c>
      <c r="N181" s="152">
        <f t="shared" si="45"/>
        <v>0</v>
      </c>
      <c r="O181" s="173">
        <f t="shared" si="45"/>
        <v>0</v>
      </c>
      <c r="P181" s="152">
        <f t="shared" si="45"/>
        <v>0</v>
      </c>
      <c r="Q181" s="152">
        <f t="shared" si="45"/>
        <v>0</v>
      </c>
      <c r="R181" s="152">
        <f t="shared" si="45"/>
        <v>0</v>
      </c>
      <c r="S181" s="173">
        <f t="shared" si="45"/>
        <v>0</v>
      </c>
      <c r="T181" s="152">
        <f t="shared" si="45"/>
        <v>0</v>
      </c>
      <c r="U181" s="152">
        <f t="shared" si="45"/>
        <v>0</v>
      </c>
      <c r="V181" s="152">
        <f t="shared" si="45"/>
        <v>0</v>
      </c>
      <c r="W181" s="152">
        <f t="shared" si="45"/>
        <v>0</v>
      </c>
      <c r="X181" s="152">
        <f t="shared" si="45"/>
        <v>0</v>
      </c>
      <c r="Y181" s="152">
        <f t="shared" si="45"/>
        <v>0</v>
      </c>
    </row>
    <row r="182" spans="1:25">
      <c r="A182" s="149"/>
      <c r="B182" s="155" t="s">
        <v>114</v>
      </c>
      <c r="C182" s="152">
        <f t="shared" ref="C182:Y182" si="46">ROUND(C16+C100,2)</f>
        <v>0</v>
      </c>
      <c r="D182" s="152">
        <f t="shared" si="46"/>
        <v>0</v>
      </c>
      <c r="E182" s="152">
        <f t="shared" si="46"/>
        <v>0</v>
      </c>
      <c r="F182" s="152">
        <f t="shared" si="46"/>
        <v>0</v>
      </c>
      <c r="G182" s="173">
        <f t="shared" si="46"/>
        <v>0</v>
      </c>
      <c r="H182" s="173">
        <f t="shared" si="46"/>
        <v>0</v>
      </c>
      <c r="I182" s="152">
        <f t="shared" si="46"/>
        <v>0</v>
      </c>
      <c r="J182" s="152">
        <f t="shared" si="46"/>
        <v>0</v>
      </c>
      <c r="K182" s="152">
        <f t="shared" si="46"/>
        <v>0</v>
      </c>
      <c r="L182" s="173">
        <f t="shared" si="46"/>
        <v>0</v>
      </c>
      <c r="M182" s="152">
        <f t="shared" si="46"/>
        <v>0</v>
      </c>
      <c r="N182" s="152">
        <f t="shared" si="46"/>
        <v>0</v>
      </c>
      <c r="O182" s="173">
        <f t="shared" si="46"/>
        <v>0</v>
      </c>
      <c r="P182" s="152">
        <f t="shared" si="46"/>
        <v>0</v>
      </c>
      <c r="Q182" s="152">
        <f t="shared" si="46"/>
        <v>0</v>
      </c>
      <c r="R182" s="152">
        <f t="shared" si="46"/>
        <v>0</v>
      </c>
      <c r="S182" s="173">
        <f t="shared" si="46"/>
        <v>0</v>
      </c>
      <c r="T182" s="152">
        <f t="shared" si="46"/>
        <v>0</v>
      </c>
      <c r="U182" s="152">
        <f t="shared" si="46"/>
        <v>0</v>
      </c>
      <c r="V182" s="152">
        <f t="shared" si="46"/>
        <v>0</v>
      </c>
      <c r="W182" s="152">
        <f t="shared" si="46"/>
        <v>0</v>
      </c>
      <c r="X182" s="152">
        <f t="shared" si="46"/>
        <v>0</v>
      </c>
      <c r="Y182" s="152">
        <f t="shared" si="46"/>
        <v>0</v>
      </c>
    </row>
    <row r="183" spans="1:25">
      <c r="A183" s="149"/>
      <c r="B183" s="155" t="s">
        <v>115</v>
      </c>
      <c r="C183" s="152">
        <f t="shared" ref="C183:Y183" si="47">ROUND(C17+C101,2)</f>
        <v>0</v>
      </c>
      <c r="D183" s="152">
        <f t="shared" si="47"/>
        <v>0</v>
      </c>
      <c r="E183" s="152">
        <f t="shared" si="47"/>
        <v>0</v>
      </c>
      <c r="F183" s="152">
        <f t="shared" si="47"/>
        <v>0</v>
      </c>
      <c r="G183" s="173">
        <f t="shared" si="47"/>
        <v>0</v>
      </c>
      <c r="H183" s="173">
        <f t="shared" si="47"/>
        <v>0</v>
      </c>
      <c r="I183" s="152">
        <f t="shared" si="47"/>
        <v>0</v>
      </c>
      <c r="J183" s="152">
        <f t="shared" si="47"/>
        <v>0</v>
      </c>
      <c r="K183" s="152">
        <f t="shared" si="47"/>
        <v>0</v>
      </c>
      <c r="L183" s="173">
        <f t="shared" si="47"/>
        <v>0</v>
      </c>
      <c r="M183" s="152">
        <f t="shared" si="47"/>
        <v>0</v>
      </c>
      <c r="N183" s="152">
        <f t="shared" si="47"/>
        <v>0</v>
      </c>
      <c r="O183" s="173">
        <f t="shared" si="47"/>
        <v>0</v>
      </c>
      <c r="P183" s="152">
        <f t="shared" si="47"/>
        <v>0</v>
      </c>
      <c r="Q183" s="152">
        <f t="shared" si="47"/>
        <v>0</v>
      </c>
      <c r="R183" s="152">
        <f t="shared" si="47"/>
        <v>0</v>
      </c>
      <c r="S183" s="173">
        <f t="shared" si="47"/>
        <v>0</v>
      </c>
      <c r="T183" s="152">
        <f t="shared" si="47"/>
        <v>0</v>
      </c>
      <c r="U183" s="152">
        <f t="shared" si="47"/>
        <v>0</v>
      </c>
      <c r="V183" s="152">
        <f t="shared" si="47"/>
        <v>0</v>
      </c>
      <c r="W183" s="152">
        <f t="shared" si="47"/>
        <v>0</v>
      </c>
      <c r="X183" s="152">
        <f t="shared" si="47"/>
        <v>0</v>
      </c>
      <c r="Y183" s="152">
        <f t="shared" si="47"/>
        <v>0</v>
      </c>
    </row>
    <row r="184" spans="1:25">
      <c r="A184" s="149"/>
      <c r="B184" s="155" t="s">
        <v>116</v>
      </c>
      <c r="C184" s="152">
        <f t="shared" ref="C184:Y184" si="48">ROUND(C18+C102,2)</f>
        <v>0</v>
      </c>
      <c r="D184" s="152">
        <f t="shared" si="48"/>
        <v>0</v>
      </c>
      <c r="E184" s="152">
        <f t="shared" si="48"/>
        <v>0</v>
      </c>
      <c r="F184" s="152">
        <f t="shared" si="48"/>
        <v>0</v>
      </c>
      <c r="G184" s="173">
        <f t="shared" si="48"/>
        <v>0</v>
      </c>
      <c r="H184" s="173">
        <f t="shared" si="48"/>
        <v>0</v>
      </c>
      <c r="I184" s="152">
        <f t="shared" si="48"/>
        <v>0</v>
      </c>
      <c r="J184" s="152">
        <f t="shared" si="48"/>
        <v>0</v>
      </c>
      <c r="K184" s="152">
        <f t="shared" si="48"/>
        <v>0</v>
      </c>
      <c r="L184" s="173">
        <f t="shared" si="48"/>
        <v>0</v>
      </c>
      <c r="M184" s="152">
        <f t="shared" si="48"/>
        <v>0</v>
      </c>
      <c r="N184" s="152">
        <f t="shared" si="48"/>
        <v>0</v>
      </c>
      <c r="O184" s="173">
        <f t="shared" si="48"/>
        <v>0</v>
      </c>
      <c r="P184" s="152">
        <f t="shared" si="48"/>
        <v>0</v>
      </c>
      <c r="Q184" s="152">
        <f t="shared" si="48"/>
        <v>0</v>
      </c>
      <c r="R184" s="152">
        <f t="shared" si="48"/>
        <v>0</v>
      </c>
      <c r="S184" s="173">
        <f t="shared" si="48"/>
        <v>0</v>
      </c>
      <c r="T184" s="152">
        <f t="shared" si="48"/>
        <v>0</v>
      </c>
      <c r="U184" s="152">
        <f t="shared" si="48"/>
        <v>0</v>
      </c>
      <c r="V184" s="152">
        <f t="shared" si="48"/>
        <v>0</v>
      </c>
      <c r="W184" s="152">
        <f t="shared" si="48"/>
        <v>0</v>
      </c>
      <c r="X184" s="152">
        <f t="shared" si="48"/>
        <v>0</v>
      </c>
      <c r="Y184" s="152">
        <f t="shared" si="48"/>
        <v>0</v>
      </c>
    </row>
    <row r="185" spans="1:25">
      <c r="A185" s="149"/>
      <c r="B185" s="155" t="s">
        <v>117</v>
      </c>
      <c r="C185" s="152">
        <f t="shared" ref="C185:Y185" si="49">ROUND(C19+C103,2)</f>
        <v>0</v>
      </c>
      <c r="D185" s="152">
        <f t="shared" si="49"/>
        <v>0</v>
      </c>
      <c r="E185" s="152">
        <f t="shared" si="49"/>
        <v>0</v>
      </c>
      <c r="F185" s="152">
        <f t="shared" si="49"/>
        <v>0</v>
      </c>
      <c r="G185" s="173">
        <f t="shared" si="49"/>
        <v>0</v>
      </c>
      <c r="H185" s="173">
        <f t="shared" si="49"/>
        <v>0</v>
      </c>
      <c r="I185" s="152">
        <f t="shared" si="49"/>
        <v>0</v>
      </c>
      <c r="J185" s="152">
        <f t="shared" si="49"/>
        <v>0</v>
      </c>
      <c r="K185" s="152">
        <f t="shared" si="49"/>
        <v>0</v>
      </c>
      <c r="L185" s="173">
        <f t="shared" si="49"/>
        <v>0</v>
      </c>
      <c r="M185" s="152">
        <f t="shared" si="49"/>
        <v>0</v>
      </c>
      <c r="N185" s="152">
        <f t="shared" si="49"/>
        <v>0</v>
      </c>
      <c r="O185" s="173">
        <f t="shared" si="49"/>
        <v>0</v>
      </c>
      <c r="P185" s="152">
        <f t="shared" si="49"/>
        <v>0</v>
      </c>
      <c r="Q185" s="152">
        <f t="shared" si="49"/>
        <v>0</v>
      </c>
      <c r="R185" s="152">
        <f t="shared" si="49"/>
        <v>0</v>
      </c>
      <c r="S185" s="173">
        <f t="shared" si="49"/>
        <v>0</v>
      </c>
      <c r="T185" s="152">
        <f t="shared" si="49"/>
        <v>0</v>
      </c>
      <c r="U185" s="152">
        <f t="shared" si="49"/>
        <v>0</v>
      </c>
      <c r="V185" s="152">
        <f t="shared" si="49"/>
        <v>0</v>
      </c>
      <c r="W185" s="152">
        <f t="shared" si="49"/>
        <v>0</v>
      </c>
      <c r="X185" s="152">
        <f t="shared" si="49"/>
        <v>0</v>
      </c>
      <c r="Y185" s="152">
        <f t="shared" si="49"/>
        <v>0</v>
      </c>
    </row>
    <row r="186" spans="1:25">
      <c r="A186" s="149"/>
      <c r="B186" s="155" t="s">
        <v>118</v>
      </c>
      <c r="C186" s="152">
        <f t="shared" ref="C186:Y186" si="50">ROUND(C20+C104,2)</f>
        <v>0</v>
      </c>
      <c r="D186" s="152">
        <f t="shared" si="50"/>
        <v>0</v>
      </c>
      <c r="E186" s="152">
        <f t="shared" si="50"/>
        <v>0</v>
      </c>
      <c r="F186" s="152">
        <f t="shared" si="50"/>
        <v>0</v>
      </c>
      <c r="G186" s="173">
        <f t="shared" si="50"/>
        <v>0</v>
      </c>
      <c r="H186" s="173">
        <f t="shared" si="50"/>
        <v>0</v>
      </c>
      <c r="I186" s="152">
        <f t="shared" si="50"/>
        <v>0</v>
      </c>
      <c r="J186" s="152">
        <f t="shared" si="50"/>
        <v>0</v>
      </c>
      <c r="K186" s="152">
        <f t="shared" si="50"/>
        <v>0</v>
      </c>
      <c r="L186" s="173">
        <f t="shared" si="50"/>
        <v>0</v>
      </c>
      <c r="M186" s="152">
        <f t="shared" si="50"/>
        <v>0</v>
      </c>
      <c r="N186" s="152">
        <f t="shared" si="50"/>
        <v>0</v>
      </c>
      <c r="O186" s="173">
        <f t="shared" si="50"/>
        <v>0</v>
      </c>
      <c r="P186" s="152">
        <f t="shared" si="50"/>
        <v>0</v>
      </c>
      <c r="Q186" s="152">
        <f t="shared" si="50"/>
        <v>0</v>
      </c>
      <c r="R186" s="152">
        <f t="shared" si="50"/>
        <v>0</v>
      </c>
      <c r="S186" s="173">
        <f t="shared" si="50"/>
        <v>0</v>
      </c>
      <c r="T186" s="152">
        <f t="shared" si="50"/>
        <v>0</v>
      </c>
      <c r="U186" s="152">
        <f t="shared" si="50"/>
        <v>0</v>
      </c>
      <c r="V186" s="152">
        <f t="shared" si="50"/>
        <v>0</v>
      </c>
      <c r="W186" s="152">
        <f t="shared" si="50"/>
        <v>0</v>
      </c>
      <c r="X186" s="152">
        <f t="shared" si="50"/>
        <v>0</v>
      </c>
      <c r="Y186" s="152">
        <f t="shared" si="50"/>
        <v>0</v>
      </c>
    </row>
    <row r="187" spans="1:25">
      <c r="A187" s="149"/>
      <c r="B187" s="156" t="s">
        <v>119</v>
      </c>
      <c r="C187" s="152">
        <f t="shared" ref="C187:Y187" si="51">ROUND(C21+C105,2)</f>
        <v>0</v>
      </c>
      <c r="D187" s="152">
        <f t="shared" si="51"/>
        <v>0</v>
      </c>
      <c r="E187" s="152">
        <f t="shared" si="51"/>
        <v>0</v>
      </c>
      <c r="F187" s="152">
        <f t="shared" si="51"/>
        <v>0</v>
      </c>
      <c r="G187" s="173">
        <f t="shared" si="51"/>
        <v>0</v>
      </c>
      <c r="H187" s="173">
        <f t="shared" si="51"/>
        <v>0</v>
      </c>
      <c r="I187" s="152">
        <f t="shared" si="51"/>
        <v>0</v>
      </c>
      <c r="J187" s="152">
        <f t="shared" si="51"/>
        <v>0</v>
      </c>
      <c r="K187" s="152">
        <f t="shared" si="51"/>
        <v>0</v>
      </c>
      <c r="L187" s="173">
        <f t="shared" si="51"/>
        <v>0</v>
      </c>
      <c r="M187" s="152">
        <f t="shared" si="51"/>
        <v>0</v>
      </c>
      <c r="N187" s="152">
        <f t="shared" si="51"/>
        <v>0</v>
      </c>
      <c r="O187" s="173">
        <f t="shared" si="51"/>
        <v>0</v>
      </c>
      <c r="P187" s="152">
        <f t="shared" si="51"/>
        <v>0</v>
      </c>
      <c r="Q187" s="152">
        <f t="shared" si="51"/>
        <v>0</v>
      </c>
      <c r="R187" s="152">
        <f t="shared" si="51"/>
        <v>0</v>
      </c>
      <c r="S187" s="173">
        <f t="shared" si="51"/>
        <v>0</v>
      </c>
      <c r="T187" s="152">
        <f t="shared" si="51"/>
        <v>0</v>
      </c>
      <c r="U187" s="152">
        <f t="shared" si="51"/>
        <v>0</v>
      </c>
      <c r="V187" s="152">
        <f t="shared" si="51"/>
        <v>0</v>
      </c>
      <c r="W187" s="152">
        <f t="shared" si="51"/>
        <v>0</v>
      </c>
      <c r="X187" s="152">
        <f t="shared" si="51"/>
        <v>0</v>
      </c>
      <c r="Y187" s="152">
        <f t="shared" si="51"/>
        <v>0</v>
      </c>
    </row>
    <row r="188" spans="1:25">
      <c r="A188" s="149"/>
      <c r="B188" s="156" t="s">
        <v>120</v>
      </c>
      <c r="C188" s="152">
        <f t="shared" ref="C188:Y188" si="52">ROUND(C22+C106,2)</f>
        <v>0</v>
      </c>
      <c r="D188" s="152">
        <f t="shared" si="52"/>
        <v>0</v>
      </c>
      <c r="E188" s="152">
        <f t="shared" si="52"/>
        <v>0</v>
      </c>
      <c r="F188" s="152">
        <f t="shared" si="52"/>
        <v>0</v>
      </c>
      <c r="G188" s="173">
        <f t="shared" si="52"/>
        <v>0</v>
      </c>
      <c r="H188" s="173">
        <f t="shared" si="52"/>
        <v>0</v>
      </c>
      <c r="I188" s="152">
        <f t="shared" si="52"/>
        <v>0</v>
      </c>
      <c r="J188" s="152">
        <f t="shared" si="52"/>
        <v>0</v>
      </c>
      <c r="K188" s="152">
        <f t="shared" si="52"/>
        <v>0</v>
      </c>
      <c r="L188" s="173">
        <f t="shared" si="52"/>
        <v>0</v>
      </c>
      <c r="M188" s="152">
        <f t="shared" si="52"/>
        <v>0</v>
      </c>
      <c r="N188" s="152">
        <f t="shared" si="52"/>
        <v>0</v>
      </c>
      <c r="O188" s="173">
        <f t="shared" si="52"/>
        <v>0</v>
      </c>
      <c r="P188" s="152">
        <f t="shared" si="52"/>
        <v>0</v>
      </c>
      <c r="Q188" s="152">
        <f t="shared" si="52"/>
        <v>0</v>
      </c>
      <c r="R188" s="152">
        <f t="shared" si="52"/>
        <v>0</v>
      </c>
      <c r="S188" s="173">
        <f t="shared" si="52"/>
        <v>0</v>
      </c>
      <c r="T188" s="152">
        <f t="shared" si="52"/>
        <v>0</v>
      </c>
      <c r="U188" s="152">
        <f t="shared" si="52"/>
        <v>0</v>
      </c>
      <c r="V188" s="152">
        <f t="shared" si="52"/>
        <v>0</v>
      </c>
      <c r="W188" s="152">
        <f t="shared" si="52"/>
        <v>0</v>
      </c>
      <c r="X188" s="152">
        <f t="shared" si="52"/>
        <v>0</v>
      </c>
      <c r="Y188" s="152">
        <f t="shared" si="52"/>
        <v>0</v>
      </c>
    </row>
    <row r="189" spans="1:25">
      <c r="A189" s="149"/>
      <c r="B189" s="156" t="s">
        <v>121</v>
      </c>
      <c r="C189" s="152">
        <f t="shared" ref="C189:Y189" si="53">ROUND(C23+C107,2)</f>
        <v>16000</v>
      </c>
      <c r="D189" s="152">
        <f t="shared" si="53"/>
        <v>0</v>
      </c>
      <c r="E189" s="152">
        <f t="shared" si="53"/>
        <v>16000</v>
      </c>
      <c r="F189" s="152">
        <f t="shared" si="53"/>
        <v>0</v>
      </c>
      <c r="G189" s="173">
        <f t="shared" si="53"/>
        <v>0</v>
      </c>
      <c r="H189" s="173">
        <f t="shared" si="53"/>
        <v>0</v>
      </c>
      <c r="I189" s="152">
        <f t="shared" si="53"/>
        <v>0</v>
      </c>
      <c r="J189" s="152">
        <f t="shared" si="53"/>
        <v>0</v>
      </c>
      <c r="K189" s="152">
        <f t="shared" si="53"/>
        <v>0</v>
      </c>
      <c r="L189" s="173">
        <f t="shared" si="53"/>
        <v>0</v>
      </c>
      <c r="M189" s="152">
        <f t="shared" si="53"/>
        <v>0</v>
      </c>
      <c r="N189" s="152">
        <f t="shared" si="53"/>
        <v>0</v>
      </c>
      <c r="O189" s="173">
        <f t="shared" si="53"/>
        <v>0</v>
      </c>
      <c r="P189" s="152">
        <f t="shared" si="53"/>
        <v>0</v>
      </c>
      <c r="Q189" s="152">
        <f t="shared" si="53"/>
        <v>0</v>
      </c>
      <c r="R189" s="152">
        <f t="shared" si="53"/>
        <v>0</v>
      </c>
      <c r="S189" s="173">
        <f t="shared" si="53"/>
        <v>0</v>
      </c>
      <c r="T189" s="152">
        <f t="shared" si="53"/>
        <v>0</v>
      </c>
      <c r="U189" s="152">
        <f t="shared" si="53"/>
        <v>0</v>
      </c>
      <c r="V189" s="152">
        <f t="shared" si="53"/>
        <v>0</v>
      </c>
      <c r="W189" s="152">
        <f t="shared" si="53"/>
        <v>0</v>
      </c>
      <c r="X189" s="152">
        <f t="shared" si="53"/>
        <v>0</v>
      </c>
      <c r="Y189" s="152">
        <f t="shared" si="53"/>
        <v>0</v>
      </c>
    </row>
    <row r="190" spans="1:25">
      <c r="A190" s="149"/>
      <c r="B190" s="174" t="s">
        <v>122</v>
      </c>
      <c r="C190" s="173">
        <f t="shared" ref="C190:Y190" si="54">ROUND(C24+C108,2)</f>
        <v>168539124.95</v>
      </c>
      <c r="D190" s="173">
        <f t="shared" si="54"/>
        <v>-52915.25</v>
      </c>
      <c r="E190" s="173">
        <f t="shared" si="54"/>
        <v>-3217662.11</v>
      </c>
      <c r="F190" s="173">
        <f t="shared" si="54"/>
        <v>13.02</v>
      </c>
      <c r="G190" s="173">
        <f t="shared" si="54"/>
        <v>106309002.67</v>
      </c>
      <c r="H190" s="173">
        <f t="shared" si="54"/>
        <v>1349834.36</v>
      </c>
      <c r="I190" s="173">
        <f t="shared" si="54"/>
        <v>426954.44</v>
      </c>
      <c r="J190" s="173">
        <f t="shared" si="54"/>
        <v>314137.89</v>
      </c>
      <c r="K190" s="173">
        <f t="shared" si="54"/>
        <v>608742.02</v>
      </c>
      <c r="L190" s="173">
        <f t="shared" si="54"/>
        <v>1636013.6</v>
      </c>
      <c r="M190" s="173">
        <f t="shared" si="54"/>
        <v>1132355.28</v>
      </c>
      <c r="N190" s="173">
        <f t="shared" si="54"/>
        <v>503658.31</v>
      </c>
      <c r="O190" s="173">
        <f t="shared" si="54"/>
        <v>457156.83</v>
      </c>
      <c r="P190" s="173">
        <f t="shared" si="54"/>
        <v>270270.59</v>
      </c>
      <c r="Q190" s="173">
        <f t="shared" si="54"/>
        <v>186886.24</v>
      </c>
      <c r="R190" s="173">
        <f t="shared" si="54"/>
        <v>34.69</v>
      </c>
      <c r="S190" s="173">
        <f t="shared" si="54"/>
        <v>62057681.84</v>
      </c>
      <c r="T190" s="173">
        <f t="shared" si="54"/>
        <v>46346714.05</v>
      </c>
      <c r="U190" s="173">
        <f t="shared" si="54"/>
        <v>2726408.9</v>
      </c>
      <c r="V190" s="173">
        <f t="shared" si="54"/>
        <v>1131539.8</v>
      </c>
      <c r="W190" s="173">
        <f t="shared" si="54"/>
        <v>11851775.13</v>
      </c>
      <c r="X190" s="173">
        <f t="shared" si="54"/>
        <v>0</v>
      </c>
      <c r="Y190" s="173">
        <f t="shared" si="54"/>
        <v>1243.97</v>
      </c>
    </row>
    <row r="191" spans="1:25">
      <c r="A191" s="149" t="s">
        <v>123</v>
      </c>
      <c r="B191" s="158" t="s">
        <v>124</v>
      </c>
      <c r="C191" s="152">
        <f t="shared" ref="C191:Y191" si="55">ROUND(C25+C109,2)</f>
        <v>151993335.08</v>
      </c>
      <c r="D191" s="152">
        <f t="shared" si="55"/>
        <v>0</v>
      </c>
      <c r="E191" s="152">
        <f t="shared" si="55"/>
        <v>36269347.5</v>
      </c>
      <c r="F191" s="152">
        <f t="shared" si="55"/>
        <v>1670883.14</v>
      </c>
      <c r="G191" s="173">
        <f t="shared" si="55"/>
        <v>78133654.86</v>
      </c>
      <c r="H191" s="173">
        <f t="shared" si="55"/>
        <v>6160853.43</v>
      </c>
      <c r="I191" s="152">
        <f t="shared" si="55"/>
        <v>2454139.18</v>
      </c>
      <c r="J191" s="152">
        <f t="shared" si="55"/>
        <v>1594301.89</v>
      </c>
      <c r="K191" s="152">
        <f t="shared" si="55"/>
        <v>2112412.36</v>
      </c>
      <c r="L191" s="173">
        <f t="shared" si="55"/>
        <v>2780726.62</v>
      </c>
      <c r="M191" s="152">
        <f t="shared" si="55"/>
        <v>2040144.78</v>
      </c>
      <c r="N191" s="152">
        <f t="shared" si="55"/>
        <v>740581.84</v>
      </c>
      <c r="O191" s="173">
        <f t="shared" si="55"/>
        <v>6221589.26</v>
      </c>
      <c r="P191" s="152">
        <f t="shared" si="55"/>
        <v>4784803.38</v>
      </c>
      <c r="Q191" s="152">
        <f t="shared" si="55"/>
        <v>1436785.88</v>
      </c>
      <c r="R191" s="152">
        <f t="shared" si="55"/>
        <v>1328332.36</v>
      </c>
      <c r="S191" s="173">
        <f t="shared" si="55"/>
        <v>20756280.27</v>
      </c>
      <c r="T191" s="152">
        <f t="shared" si="55"/>
        <v>5745040.67</v>
      </c>
      <c r="U191" s="152">
        <f t="shared" si="55"/>
        <v>7144636.94</v>
      </c>
      <c r="V191" s="152">
        <f t="shared" si="55"/>
        <v>2234949.23</v>
      </c>
      <c r="W191" s="152">
        <f t="shared" si="55"/>
        <v>2854116.78</v>
      </c>
      <c r="X191" s="152">
        <f t="shared" si="55"/>
        <v>878564.56</v>
      </c>
      <c r="Y191" s="152">
        <f t="shared" si="55"/>
        <v>1898972.09</v>
      </c>
    </row>
    <row r="192" spans="1:25">
      <c r="A192" s="149"/>
      <c r="B192" s="156" t="s">
        <v>125</v>
      </c>
      <c r="C192" s="152">
        <f t="shared" ref="C192:Y192" si="56">ROUND(C26+C110,2)</f>
        <v>121306047.4</v>
      </c>
      <c r="D192" s="152">
        <f t="shared" si="56"/>
        <v>0</v>
      </c>
      <c r="E192" s="152">
        <f t="shared" si="56"/>
        <v>121300000</v>
      </c>
      <c r="F192" s="152">
        <f t="shared" si="56"/>
        <v>0</v>
      </c>
      <c r="G192" s="173">
        <f t="shared" si="56"/>
        <v>6047.4</v>
      </c>
      <c r="H192" s="173">
        <f t="shared" si="56"/>
        <v>0</v>
      </c>
      <c r="I192" s="152">
        <f t="shared" si="56"/>
        <v>0</v>
      </c>
      <c r="J192" s="152">
        <f t="shared" si="56"/>
        <v>0</v>
      </c>
      <c r="K192" s="152">
        <f t="shared" si="56"/>
        <v>0</v>
      </c>
      <c r="L192" s="173">
        <f t="shared" si="56"/>
        <v>0</v>
      </c>
      <c r="M192" s="152">
        <f t="shared" si="56"/>
        <v>0</v>
      </c>
      <c r="N192" s="152">
        <f t="shared" si="56"/>
        <v>0</v>
      </c>
      <c r="O192" s="173">
        <f t="shared" si="56"/>
        <v>0</v>
      </c>
      <c r="P192" s="152">
        <f t="shared" si="56"/>
        <v>0</v>
      </c>
      <c r="Q192" s="152">
        <f t="shared" si="56"/>
        <v>0</v>
      </c>
      <c r="R192" s="152">
        <f t="shared" si="56"/>
        <v>0</v>
      </c>
      <c r="S192" s="173">
        <f t="shared" si="56"/>
        <v>0</v>
      </c>
      <c r="T192" s="152">
        <f t="shared" si="56"/>
        <v>0</v>
      </c>
      <c r="U192" s="152">
        <f t="shared" si="56"/>
        <v>0</v>
      </c>
      <c r="V192" s="152">
        <f t="shared" si="56"/>
        <v>0</v>
      </c>
      <c r="W192" s="152">
        <f t="shared" si="56"/>
        <v>0</v>
      </c>
      <c r="X192" s="152">
        <f t="shared" si="56"/>
        <v>0</v>
      </c>
      <c r="Y192" s="152">
        <f t="shared" si="56"/>
        <v>0</v>
      </c>
    </row>
    <row r="193" spans="1:25">
      <c r="A193" s="149"/>
      <c r="B193" s="156" t="s">
        <v>126</v>
      </c>
      <c r="C193" s="152">
        <f t="shared" ref="C193:Y193" si="57">ROUND(C27+C111,2)</f>
        <v>19253077</v>
      </c>
      <c r="D193" s="152">
        <f t="shared" si="57"/>
        <v>0</v>
      </c>
      <c r="E193" s="152">
        <f t="shared" si="57"/>
        <v>3626635.72</v>
      </c>
      <c r="F193" s="152">
        <f t="shared" si="57"/>
        <v>118200.63</v>
      </c>
      <c r="G193" s="173">
        <f t="shared" si="57"/>
        <v>8729282.15</v>
      </c>
      <c r="H193" s="173">
        <f t="shared" si="57"/>
        <v>683775.8</v>
      </c>
      <c r="I193" s="152">
        <f t="shared" si="57"/>
        <v>261921.85</v>
      </c>
      <c r="J193" s="152">
        <f t="shared" si="57"/>
        <v>127705.9</v>
      </c>
      <c r="K193" s="152">
        <f t="shared" si="57"/>
        <v>294148.05</v>
      </c>
      <c r="L193" s="173">
        <f t="shared" si="57"/>
        <v>271215.48</v>
      </c>
      <c r="M193" s="152">
        <f t="shared" si="57"/>
        <v>190594.18</v>
      </c>
      <c r="N193" s="152">
        <f t="shared" si="57"/>
        <v>80621.3</v>
      </c>
      <c r="O193" s="173">
        <f t="shared" si="57"/>
        <v>391668.77</v>
      </c>
      <c r="P193" s="152">
        <f t="shared" si="57"/>
        <v>278603.77</v>
      </c>
      <c r="Q193" s="152">
        <f t="shared" si="57"/>
        <v>113065</v>
      </c>
      <c r="R193" s="152">
        <f t="shared" si="57"/>
        <v>116936.26</v>
      </c>
      <c r="S193" s="173">
        <f t="shared" si="57"/>
        <v>5432298.45</v>
      </c>
      <c r="T193" s="152">
        <f t="shared" si="57"/>
        <v>695227.87</v>
      </c>
      <c r="U193" s="152">
        <f t="shared" si="57"/>
        <v>3907496.26</v>
      </c>
      <c r="V193" s="152">
        <f t="shared" si="57"/>
        <v>330816.62</v>
      </c>
      <c r="W193" s="152">
        <f t="shared" si="57"/>
        <v>226991.3</v>
      </c>
      <c r="X193" s="152">
        <f t="shared" si="57"/>
        <v>83590.4</v>
      </c>
      <c r="Y193" s="152">
        <f t="shared" si="57"/>
        <v>188176</v>
      </c>
    </row>
    <row r="194" spans="1:25">
      <c r="A194" s="149"/>
      <c r="B194" s="156" t="s">
        <v>127</v>
      </c>
      <c r="C194" s="152">
        <f t="shared" ref="C194:Y194" si="58">ROUND(C28+C112,2)</f>
        <v>3019950.51</v>
      </c>
      <c r="D194" s="152">
        <f t="shared" si="58"/>
        <v>0</v>
      </c>
      <c r="E194" s="152">
        <f t="shared" si="58"/>
        <v>1008873.05</v>
      </c>
      <c r="F194" s="152">
        <f t="shared" si="58"/>
        <v>4356.73</v>
      </c>
      <c r="G194" s="173">
        <f t="shared" si="58"/>
        <v>1450226.46</v>
      </c>
      <c r="H194" s="173">
        <f t="shared" si="58"/>
        <v>96088.06</v>
      </c>
      <c r="I194" s="152">
        <f t="shared" si="58"/>
        <v>54306.26</v>
      </c>
      <c r="J194" s="152">
        <f t="shared" si="58"/>
        <v>9932.9</v>
      </c>
      <c r="K194" s="152">
        <f t="shared" si="58"/>
        <v>31848.9</v>
      </c>
      <c r="L194" s="173">
        <f t="shared" si="58"/>
        <v>14455.73</v>
      </c>
      <c r="M194" s="152">
        <f t="shared" si="58"/>
        <v>8504</v>
      </c>
      <c r="N194" s="152">
        <f t="shared" si="58"/>
        <v>5951.73</v>
      </c>
      <c r="O194" s="173">
        <f t="shared" si="58"/>
        <v>34842.28</v>
      </c>
      <c r="P194" s="152">
        <f t="shared" si="58"/>
        <v>23379.38</v>
      </c>
      <c r="Q194" s="152">
        <f t="shared" si="58"/>
        <v>11462.9</v>
      </c>
      <c r="R194" s="152">
        <f t="shared" si="58"/>
        <v>76143.85</v>
      </c>
      <c r="S194" s="173">
        <f t="shared" si="58"/>
        <v>411108.2</v>
      </c>
      <c r="T194" s="152">
        <f t="shared" si="58"/>
        <v>160096.34</v>
      </c>
      <c r="U194" s="152">
        <f t="shared" si="58"/>
        <v>45977.16</v>
      </c>
      <c r="V194" s="152">
        <f t="shared" si="58"/>
        <v>37587.48</v>
      </c>
      <c r="W194" s="152">
        <f t="shared" si="58"/>
        <v>5493.61</v>
      </c>
      <c r="X194" s="152">
        <f t="shared" si="58"/>
        <v>46379.71</v>
      </c>
      <c r="Y194" s="152">
        <f t="shared" si="58"/>
        <v>115573.9</v>
      </c>
    </row>
    <row r="195" spans="1:25">
      <c r="A195" s="149"/>
      <c r="B195" s="156" t="s">
        <v>128</v>
      </c>
      <c r="C195" s="152">
        <f t="shared" ref="C195:Y195" si="59">ROUND(C29+C113,2)</f>
        <v>5106388.24</v>
      </c>
      <c r="D195" s="152">
        <f t="shared" si="59"/>
        <v>0</v>
      </c>
      <c r="E195" s="152">
        <f t="shared" si="59"/>
        <v>2770772.19</v>
      </c>
      <c r="F195" s="152">
        <f t="shared" si="59"/>
        <v>0</v>
      </c>
      <c r="G195" s="173">
        <f t="shared" si="59"/>
        <v>2222216.94</v>
      </c>
      <c r="H195" s="173">
        <f t="shared" si="59"/>
        <v>0</v>
      </c>
      <c r="I195" s="152">
        <f t="shared" si="59"/>
        <v>0</v>
      </c>
      <c r="J195" s="152">
        <f t="shared" si="59"/>
        <v>0</v>
      </c>
      <c r="K195" s="152">
        <f t="shared" si="59"/>
        <v>0</v>
      </c>
      <c r="L195" s="173">
        <f t="shared" si="59"/>
        <v>0</v>
      </c>
      <c r="M195" s="152">
        <f t="shared" si="59"/>
        <v>0</v>
      </c>
      <c r="N195" s="152">
        <f t="shared" si="59"/>
        <v>0</v>
      </c>
      <c r="O195" s="173">
        <f t="shared" si="59"/>
        <v>0</v>
      </c>
      <c r="P195" s="152">
        <f t="shared" si="59"/>
        <v>0</v>
      </c>
      <c r="Q195" s="152">
        <f t="shared" si="59"/>
        <v>0</v>
      </c>
      <c r="R195" s="152">
        <f t="shared" si="59"/>
        <v>535038.39</v>
      </c>
      <c r="S195" s="173">
        <f t="shared" si="59"/>
        <v>113399.11</v>
      </c>
      <c r="T195" s="152">
        <f t="shared" si="59"/>
        <v>34296.6</v>
      </c>
      <c r="U195" s="152">
        <f t="shared" si="59"/>
        <v>19700.77</v>
      </c>
      <c r="V195" s="152">
        <f t="shared" si="59"/>
        <v>0</v>
      </c>
      <c r="W195" s="152">
        <f t="shared" si="59"/>
        <v>39202.38</v>
      </c>
      <c r="X195" s="152">
        <f t="shared" si="59"/>
        <v>1189.98</v>
      </c>
      <c r="Y195" s="152">
        <f t="shared" si="59"/>
        <v>19009.38</v>
      </c>
    </row>
    <row r="196" spans="1:25">
      <c r="A196" s="149"/>
      <c r="B196" s="156" t="s">
        <v>129</v>
      </c>
      <c r="C196" s="152">
        <f t="shared" ref="C196:Y196" si="60">ROUND(C30+C114,2)</f>
        <v>3692338.81</v>
      </c>
      <c r="D196" s="152">
        <f t="shared" si="60"/>
        <v>0</v>
      </c>
      <c r="E196" s="152">
        <f t="shared" si="60"/>
        <v>1829842.78</v>
      </c>
      <c r="F196" s="152">
        <f t="shared" si="60"/>
        <v>14587.32</v>
      </c>
      <c r="G196" s="173">
        <f t="shared" si="60"/>
        <v>1280027.24</v>
      </c>
      <c r="H196" s="173">
        <f t="shared" si="60"/>
        <v>104414.27</v>
      </c>
      <c r="I196" s="152">
        <f t="shared" si="60"/>
        <v>31414.73</v>
      </c>
      <c r="J196" s="152">
        <f t="shared" si="60"/>
        <v>40727.68</v>
      </c>
      <c r="K196" s="152">
        <f t="shared" si="60"/>
        <v>32271.86</v>
      </c>
      <c r="L196" s="173">
        <f t="shared" si="60"/>
        <v>44011.5</v>
      </c>
      <c r="M196" s="152">
        <f t="shared" si="60"/>
        <v>24107.22</v>
      </c>
      <c r="N196" s="152">
        <f t="shared" si="60"/>
        <v>19904.28</v>
      </c>
      <c r="O196" s="173">
        <f t="shared" si="60"/>
        <v>65805.49</v>
      </c>
      <c r="P196" s="152">
        <f t="shared" si="60"/>
        <v>50930.05</v>
      </c>
      <c r="Q196" s="152">
        <f t="shared" si="60"/>
        <v>14875.44</v>
      </c>
      <c r="R196" s="152">
        <f t="shared" si="60"/>
        <v>15434.62</v>
      </c>
      <c r="S196" s="173">
        <f t="shared" si="60"/>
        <v>353650.21</v>
      </c>
      <c r="T196" s="152">
        <f t="shared" si="60"/>
        <v>147007.22</v>
      </c>
      <c r="U196" s="152">
        <f t="shared" si="60"/>
        <v>94368.2</v>
      </c>
      <c r="V196" s="152">
        <f t="shared" si="60"/>
        <v>32346.56</v>
      </c>
      <c r="W196" s="152">
        <f t="shared" si="60"/>
        <v>27599.1</v>
      </c>
      <c r="X196" s="152">
        <f t="shared" si="60"/>
        <v>16748.64</v>
      </c>
      <c r="Y196" s="152">
        <f t="shared" si="60"/>
        <v>35580.49</v>
      </c>
    </row>
    <row r="197" spans="1:25">
      <c r="A197" s="149"/>
      <c r="B197" s="156" t="s">
        <v>130</v>
      </c>
      <c r="C197" s="152">
        <f t="shared" ref="C197:Y197" si="61">ROUND(C31+C115,2)</f>
        <v>33758471.42</v>
      </c>
      <c r="D197" s="152">
        <f t="shared" si="61"/>
        <v>0</v>
      </c>
      <c r="E197" s="152">
        <f t="shared" si="61"/>
        <v>7042790.29</v>
      </c>
      <c r="F197" s="152">
        <f t="shared" si="61"/>
        <v>241807.22</v>
      </c>
      <c r="G197" s="173">
        <f t="shared" si="61"/>
        <v>19234999.03</v>
      </c>
      <c r="H197" s="173">
        <f t="shared" si="61"/>
        <v>1278848.36</v>
      </c>
      <c r="I197" s="152">
        <f t="shared" si="61"/>
        <v>535473.03</v>
      </c>
      <c r="J197" s="152">
        <f t="shared" si="61"/>
        <v>268251.05</v>
      </c>
      <c r="K197" s="152">
        <f t="shared" si="61"/>
        <v>475124.28</v>
      </c>
      <c r="L197" s="173">
        <f t="shared" si="61"/>
        <v>491589.32</v>
      </c>
      <c r="M197" s="152">
        <f t="shared" si="61"/>
        <v>359441.17</v>
      </c>
      <c r="N197" s="152">
        <f t="shared" si="61"/>
        <v>132148.15</v>
      </c>
      <c r="O197" s="173">
        <f t="shared" si="61"/>
        <v>879404.67</v>
      </c>
      <c r="P197" s="152">
        <f t="shared" si="61"/>
        <v>639682.85</v>
      </c>
      <c r="Q197" s="152">
        <f t="shared" si="61"/>
        <v>239721.82</v>
      </c>
      <c r="R197" s="152">
        <f t="shared" si="61"/>
        <v>275288.66</v>
      </c>
      <c r="S197" s="173">
        <f t="shared" si="61"/>
        <v>4589032.53</v>
      </c>
      <c r="T197" s="152">
        <f t="shared" si="61"/>
        <v>1238678.92</v>
      </c>
      <c r="U197" s="152">
        <f t="shared" si="61"/>
        <v>1451705.57</v>
      </c>
      <c r="V197" s="152">
        <f t="shared" si="61"/>
        <v>504604.03</v>
      </c>
      <c r="W197" s="152">
        <f t="shared" si="61"/>
        <v>749069.34</v>
      </c>
      <c r="X197" s="152">
        <f t="shared" si="61"/>
        <v>221369.34</v>
      </c>
      <c r="Y197" s="152">
        <f t="shared" si="61"/>
        <v>423605.33</v>
      </c>
    </row>
    <row r="198" spans="1:25">
      <c r="A198" s="149"/>
      <c r="B198" s="156" t="s">
        <v>131</v>
      </c>
      <c r="C198" s="152">
        <f t="shared" ref="C198:Y198" si="62">ROUND(C32+C116,2)</f>
        <v>15797475.11</v>
      </c>
      <c r="D198" s="152">
        <f t="shared" si="62"/>
        <v>0</v>
      </c>
      <c r="E198" s="152">
        <f t="shared" si="62"/>
        <v>3205253.02</v>
      </c>
      <c r="F198" s="152">
        <f t="shared" si="62"/>
        <v>96964.88</v>
      </c>
      <c r="G198" s="173">
        <f t="shared" si="62"/>
        <v>8936863.68</v>
      </c>
      <c r="H198" s="173">
        <f t="shared" si="62"/>
        <v>645667.13</v>
      </c>
      <c r="I198" s="152">
        <f t="shared" si="62"/>
        <v>259611.93</v>
      </c>
      <c r="J198" s="152">
        <f t="shared" si="62"/>
        <v>169759.2</v>
      </c>
      <c r="K198" s="152">
        <f t="shared" si="62"/>
        <v>216296</v>
      </c>
      <c r="L198" s="173">
        <f t="shared" si="62"/>
        <v>309741.8</v>
      </c>
      <c r="M198" s="152">
        <f t="shared" si="62"/>
        <v>227549.4</v>
      </c>
      <c r="N198" s="152">
        <f t="shared" si="62"/>
        <v>82192.4</v>
      </c>
      <c r="O198" s="173">
        <f t="shared" si="62"/>
        <v>547459.44</v>
      </c>
      <c r="P198" s="152">
        <f t="shared" si="62"/>
        <v>399625.84</v>
      </c>
      <c r="Q198" s="152">
        <f t="shared" si="62"/>
        <v>147833.6</v>
      </c>
      <c r="R198" s="152">
        <f t="shared" si="62"/>
        <v>186486</v>
      </c>
      <c r="S198" s="173">
        <f t="shared" si="62"/>
        <v>2055525.16</v>
      </c>
      <c r="T198" s="152">
        <f t="shared" si="62"/>
        <v>573398</v>
      </c>
      <c r="U198" s="152">
        <f t="shared" si="62"/>
        <v>640822.16</v>
      </c>
      <c r="V198" s="152">
        <f t="shared" si="62"/>
        <v>230124</v>
      </c>
      <c r="W198" s="152">
        <f t="shared" si="62"/>
        <v>319263</v>
      </c>
      <c r="X198" s="152">
        <f t="shared" si="62"/>
        <v>97022</v>
      </c>
      <c r="Y198" s="152">
        <f t="shared" si="62"/>
        <v>194896</v>
      </c>
    </row>
    <row r="199" spans="1:25">
      <c r="A199" s="149"/>
      <c r="B199" s="156" t="s">
        <v>132</v>
      </c>
      <c r="C199" s="152">
        <f t="shared" ref="C199:Y199" si="63">ROUND(C33+C117,2)</f>
        <v>0</v>
      </c>
      <c r="D199" s="152">
        <f t="shared" si="63"/>
        <v>0</v>
      </c>
      <c r="E199" s="152">
        <f t="shared" si="63"/>
        <v>0</v>
      </c>
      <c r="F199" s="152">
        <f t="shared" si="63"/>
        <v>0</v>
      </c>
      <c r="G199" s="173">
        <f t="shared" si="63"/>
        <v>0</v>
      </c>
      <c r="H199" s="173">
        <f t="shared" si="63"/>
        <v>0</v>
      </c>
      <c r="I199" s="152">
        <f t="shared" si="63"/>
        <v>0</v>
      </c>
      <c r="J199" s="152">
        <f t="shared" si="63"/>
        <v>0</v>
      </c>
      <c r="K199" s="152">
        <f t="shared" si="63"/>
        <v>0</v>
      </c>
      <c r="L199" s="173">
        <f t="shared" si="63"/>
        <v>0</v>
      </c>
      <c r="M199" s="152">
        <f t="shared" si="63"/>
        <v>0</v>
      </c>
      <c r="N199" s="152">
        <f t="shared" si="63"/>
        <v>0</v>
      </c>
      <c r="O199" s="173">
        <f t="shared" si="63"/>
        <v>0</v>
      </c>
      <c r="P199" s="152">
        <f t="shared" si="63"/>
        <v>0</v>
      </c>
      <c r="Q199" s="152">
        <f t="shared" si="63"/>
        <v>0</v>
      </c>
      <c r="R199" s="152">
        <f t="shared" si="63"/>
        <v>0</v>
      </c>
      <c r="S199" s="173">
        <f t="shared" si="63"/>
        <v>0</v>
      </c>
      <c r="T199" s="152">
        <f t="shared" si="63"/>
        <v>0</v>
      </c>
      <c r="U199" s="152">
        <f t="shared" si="63"/>
        <v>0</v>
      </c>
      <c r="V199" s="152">
        <f t="shared" si="63"/>
        <v>0</v>
      </c>
      <c r="W199" s="152">
        <f t="shared" si="63"/>
        <v>0</v>
      </c>
      <c r="X199" s="152">
        <f t="shared" si="63"/>
        <v>0</v>
      </c>
      <c r="Y199" s="152">
        <f t="shared" si="63"/>
        <v>0</v>
      </c>
    </row>
    <row r="200" spans="1:25">
      <c r="A200" s="149"/>
      <c r="B200" s="156" t="s">
        <v>133</v>
      </c>
      <c r="C200" s="152">
        <f t="shared" ref="C200:Y200" si="64">ROUND(C34+C118,2)</f>
        <v>1279170.28</v>
      </c>
      <c r="D200" s="152">
        <f t="shared" si="64"/>
        <v>0</v>
      </c>
      <c r="E200" s="152">
        <f t="shared" si="64"/>
        <v>188919.68</v>
      </c>
      <c r="F200" s="152">
        <f t="shared" si="64"/>
        <v>3484.99</v>
      </c>
      <c r="G200" s="173">
        <f t="shared" si="64"/>
        <v>828620.68</v>
      </c>
      <c r="H200" s="173">
        <f t="shared" si="64"/>
        <v>31311.93</v>
      </c>
      <c r="I200" s="152">
        <f t="shared" si="64"/>
        <v>12244.57</v>
      </c>
      <c r="J200" s="152">
        <f t="shared" si="64"/>
        <v>6201.6</v>
      </c>
      <c r="K200" s="152">
        <f t="shared" si="64"/>
        <v>12865.76</v>
      </c>
      <c r="L200" s="173">
        <f t="shared" si="64"/>
        <v>80801.96</v>
      </c>
      <c r="M200" s="152">
        <f t="shared" si="64"/>
        <v>76961.96</v>
      </c>
      <c r="N200" s="152">
        <f t="shared" si="64"/>
        <v>3840</v>
      </c>
      <c r="O200" s="173">
        <f t="shared" si="64"/>
        <v>18761.24</v>
      </c>
      <c r="P200" s="152">
        <f t="shared" si="64"/>
        <v>13286.24</v>
      </c>
      <c r="Q200" s="152">
        <f t="shared" si="64"/>
        <v>5475</v>
      </c>
      <c r="R200" s="152">
        <f t="shared" si="64"/>
        <v>8360.64</v>
      </c>
      <c r="S200" s="173">
        <f t="shared" si="64"/>
        <v>127269.8</v>
      </c>
      <c r="T200" s="152">
        <f t="shared" si="64"/>
        <v>36490.92</v>
      </c>
      <c r="U200" s="152">
        <f t="shared" si="64"/>
        <v>29306.14</v>
      </c>
      <c r="V200" s="152">
        <f t="shared" si="64"/>
        <v>13894.01</v>
      </c>
      <c r="W200" s="152">
        <f t="shared" si="64"/>
        <v>29049.41</v>
      </c>
      <c r="X200" s="152">
        <f t="shared" si="64"/>
        <v>-562.95</v>
      </c>
      <c r="Y200" s="152">
        <f t="shared" si="64"/>
        <v>19092.27</v>
      </c>
    </row>
    <row r="201" spans="1:25">
      <c r="A201" s="149"/>
      <c r="B201" s="156" t="s">
        <v>134</v>
      </c>
      <c r="C201" s="152">
        <f t="shared" ref="C201:Y201" si="65">ROUND(C35+C119,2)</f>
        <v>7665584.56</v>
      </c>
      <c r="D201" s="152">
        <f t="shared" si="65"/>
        <v>0</v>
      </c>
      <c r="E201" s="152">
        <f t="shared" si="65"/>
        <v>3248576.35</v>
      </c>
      <c r="F201" s="152">
        <f t="shared" si="65"/>
        <v>37057.53</v>
      </c>
      <c r="G201" s="173">
        <f t="shared" si="65"/>
        <v>2238269.15</v>
      </c>
      <c r="H201" s="173">
        <f t="shared" si="65"/>
        <v>140878.7</v>
      </c>
      <c r="I201" s="152">
        <f t="shared" si="65"/>
        <v>51417.24</v>
      </c>
      <c r="J201" s="152">
        <f t="shared" si="65"/>
        <v>35650.93</v>
      </c>
      <c r="K201" s="152">
        <f t="shared" si="65"/>
        <v>53810.53</v>
      </c>
      <c r="L201" s="173">
        <f t="shared" si="65"/>
        <v>234651.53</v>
      </c>
      <c r="M201" s="152">
        <f t="shared" si="65"/>
        <v>219309.49</v>
      </c>
      <c r="N201" s="152">
        <f t="shared" si="65"/>
        <v>15342.04</v>
      </c>
      <c r="O201" s="173">
        <f t="shared" si="65"/>
        <v>126837.84</v>
      </c>
      <c r="P201" s="152">
        <f t="shared" si="65"/>
        <v>97380.13</v>
      </c>
      <c r="Q201" s="152">
        <f t="shared" si="65"/>
        <v>29457.71</v>
      </c>
      <c r="R201" s="152">
        <f t="shared" si="65"/>
        <v>27429.28</v>
      </c>
      <c r="S201" s="173">
        <f t="shared" si="65"/>
        <v>1639313.46</v>
      </c>
      <c r="T201" s="152">
        <f t="shared" si="65"/>
        <v>972245.25</v>
      </c>
      <c r="U201" s="152">
        <f t="shared" si="65"/>
        <v>257824.85</v>
      </c>
      <c r="V201" s="152">
        <f t="shared" si="65"/>
        <v>65324.05</v>
      </c>
      <c r="W201" s="152">
        <f t="shared" si="65"/>
        <v>285957.2</v>
      </c>
      <c r="X201" s="152">
        <f t="shared" si="65"/>
        <v>18294.47</v>
      </c>
      <c r="Y201" s="152">
        <f t="shared" si="65"/>
        <v>39667.64</v>
      </c>
    </row>
    <row r="202" spans="1:25">
      <c r="A202" s="149"/>
      <c r="B202" s="156" t="s">
        <v>135</v>
      </c>
      <c r="C202" s="152">
        <f t="shared" ref="C202:Y202" si="66">ROUND(C36+C120,2)</f>
        <v>9128687.92</v>
      </c>
      <c r="D202" s="152">
        <f t="shared" si="66"/>
        <v>0</v>
      </c>
      <c r="E202" s="152">
        <f t="shared" si="66"/>
        <v>3055025.35</v>
      </c>
      <c r="F202" s="152">
        <f t="shared" si="66"/>
        <v>0</v>
      </c>
      <c r="G202" s="173">
        <f t="shared" si="66"/>
        <v>4785745.81</v>
      </c>
      <c r="H202" s="173">
        <f t="shared" si="66"/>
        <v>45024.39</v>
      </c>
      <c r="I202" s="152">
        <f t="shared" si="66"/>
        <v>45024.39</v>
      </c>
      <c r="J202" s="152">
        <f t="shared" si="66"/>
        <v>0</v>
      </c>
      <c r="K202" s="152">
        <f t="shared" si="66"/>
        <v>0</v>
      </c>
      <c r="L202" s="173">
        <f t="shared" si="66"/>
        <v>0</v>
      </c>
      <c r="M202" s="152">
        <f t="shared" si="66"/>
        <v>0</v>
      </c>
      <c r="N202" s="152">
        <f t="shared" si="66"/>
        <v>0</v>
      </c>
      <c r="O202" s="173">
        <f t="shared" si="66"/>
        <v>265922.5</v>
      </c>
      <c r="P202" s="152">
        <f t="shared" si="66"/>
        <v>265922.5</v>
      </c>
      <c r="Q202" s="152">
        <f t="shared" si="66"/>
        <v>0</v>
      </c>
      <c r="R202" s="152">
        <f t="shared" si="66"/>
        <v>156750</v>
      </c>
      <c r="S202" s="173">
        <f t="shared" si="66"/>
        <v>976969.87</v>
      </c>
      <c r="T202" s="152">
        <f t="shared" si="66"/>
        <v>55002.5</v>
      </c>
      <c r="U202" s="152">
        <f t="shared" si="66"/>
        <v>255585.03</v>
      </c>
      <c r="V202" s="152">
        <f t="shared" si="66"/>
        <v>50365</v>
      </c>
      <c r="W202" s="152">
        <f t="shared" si="66"/>
        <v>0</v>
      </c>
      <c r="X202" s="152">
        <f t="shared" si="66"/>
        <v>55453.32</v>
      </c>
      <c r="Y202" s="152">
        <f t="shared" si="66"/>
        <v>560564.02</v>
      </c>
    </row>
    <row r="203" spans="1:25">
      <c r="A203" s="149"/>
      <c r="B203" s="156" t="s">
        <v>136</v>
      </c>
      <c r="C203" s="152">
        <f t="shared" ref="C203:Y203" si="67">ROUND(C37+C121,2)</f>
        <v>121081.13</v>
      </c>
      <c r="D203" s="152">
        <f t="shared" si="67"/>
        <v>0</v>
      </c>
      <c r="E203" s="152">
        <f t="shared" si="67"/>
        <v>1901.89</v>
      </c>
      <c r="F203" s="152">
        <f t="shared" si="67"/>
        <v>0</v>
      </c>
      <c r="G203" s="173">
        <f t="shared" si="67"/>
        <v>104779.24</v>
      </c>
      <c r="H203" s="173">
        <f t="shared" si="67"/>
        <v>3600</v>
      </c>
      <c r="I203" s="152">
        <f t="shared" si="67"/>
        <v>0</v>
      </c>
      <c r="J203" s="152">
        <f t="shared" si="67"/>
        <v>3600</v>
      </c>
      <c r="K203" s="152">
        <f t="shared" si="67"/>
        <v>0</v>
      </c>
      <c r="L203" s="173">
        <f t="shared" si="67"/>
        <v>5400</v>
      </c>
      <c r="M203" s="152">
        <f t="shared" si="67"/>
        <v>3600</v>
      </c>
      <c r="N203" s="152">
        <f t="shared" si="67"/>
        <v>1800</v>
      </c>
      <c r="O203" s="173">
        <f t="shared" si="67"/>
        <v>5400</v>
      </c>
      <c r="P203" s="152">
        <f t="shared" si="67"/>
        <v>3600</v>
      </c>
      <c r="Q203" s="152">
        <f t="shared" si="67"/>
        <v>1800</v>
      </c>
      <c r="R203" s="152">
        <f t="shared" si="67"/>
        <v>1901.89</v>
      </c>
      <c r="S203" s="173">
        <f t="shared" si="67"/>
        <v>0</v>
      </c>
      <c r="T203" s="152">
        <f t="shared" si="67"/>
        <v>0</v>
      </c>
      <c r="U203" s="152">
        <f t="shared" si="67"/>
        <v>0</v>
      </c>
      <c r="V203" s="152">
        <f t="shared" si="67"/>
        <v>0</v>
      </c>
      <c r="W203" s="152">
        <f t="shared" si="67"/>
        <v>0</v>
      </c>
      <c r="X203" s="152">
        <f t="shared" si="67"/>
        <v>0</v>
      </c>
      <c r="Y203" s="152">
        <f t="shared" si="67"/>
        <v>0</v>
      </c>
    </row>
    <row r="204" spans="1:25">
      <c r="A204" s="149"/>
      <c r="B204" s="175" t="s">
        <v>122</v>
      </c>
      <c r="C204" s="173">
        <f t="shared" ref="C204:Y204" si="68">ROUND(C38+C122,2)</f>
        <v>372121607.46</v>
      </c>
      <c r="D204" s="173">
        <f t="shared" si="68"/>
        <v>0</v>
      </c>
      <c r="E204" s="173">
        <f t="shared" si="68"/>
        <v>183547937.82</v>
      </c>
      <c r="F204" s="173">
        <f t="shared" si="68"/>
        <v>2187342.44</v>
      </c>
      <c r="G204" s="173">
        <f t="shared" si="68"/>
        <v>127950732.64</v>
      </c>
      <c r="H204" s="173">
        <f t="shared" si="68"/>
        <v>9190462.07</v>
      </c>
      <c r="I204" s="173">
        <f t="shared" si="68"/>
        <v>3705553.18</v>
      </c>
      <c r="J204" s="173">
        <f t="shared" si="68"/>
        <v>2256131.15</v>
      </c>
      <c r="K204" s="173">
        <f t="shared" si="68"/>
        <v>3228777.74</v>
      </c>
      <c r="L204" s="173">
        <f t="shared" si="68"/>
        <v>4232593.94</v>
      </c>
      <c r="M204" s="173">
        <f t="shared" si="68"/>
        <v>3150212.2</v>
      </c>
      <c r="N204" s="173">
        <f t="shared" si="68"/>
        <v>1082381.74</v>
      </c>
      <c r="O204" s="173">
        <f t="shared" si="68"/>
        <v>8557691.49</v>
      </c>
      <c r="P204" s="173">
        <f t="shared" si="68"/>
        <v>6557214.14</v>
      </c>
      <c r="Q204" s="173">
        <f t="shared" si="68"/>
        <v>2000477.35</v>
      </c>
      <c r="R204" s="173">
        <f t="shared" si="68"/>
        <v>2728101.95</v>
      </c>
      <c r="S204" s="173">
        <f t="shared" si="68"/>
        <v>36454847.06</v>
      </c>
      <c r="T204" s="173">
        <f t="shared" si="68"/>
        <v>9657484.29</v>
      </c>
      <c r="U204" s="173">
        <f t="shared" si="68"/>
        <v>13847423.08</v>
      </c>
      <c r="V204" s="173">
        <f t="shared" si="68"/>
        <v>3500010.98</v>
      </c>
      <c r="W204" s="173">
        <f t="shared" si="68"/>
        <v>4536742.12</v>
      </c>
      <c r="X204" s="173">
        <f t="shared" si="68"/>
        <v>1418049.47</v>
      </c>
      <c r="Y204" s="173">
        <f t="shared" si="68"/>
        <v>3495137.12</v>
      </c>
    </row>
    <row r="205" spans="1:25">
      <c r="A205" s="149" t="s">
        <v>137</v>
      </c>
      <c r="B205" s="156" t="s">
        <v>138</v>
      </c>
      <c r="C205" s="152">
        <f t="shared" ref="C205:Y205" si="69">ROUND(C39+C123,2)</f>
        <v>6889734.18</v>
      </c>
      <c r="D205" s="152">
        <f t="shared" si="69"/>
        <v>0</v>
      </c>
      <c r="E205" s="152">
        <f t="shared" si="69"/>
        <v>1398160.09</v>
      </c>
      <c r="F205" s="152">
        <f t="shared" si="69"/>
        <v>240151.5</v>
      </c>
      <c r="G205" s="173">
        <f t="shared" si="69"/>
        <v>1315518.75</v>
      </c>
      <c r="H205" s="173">
        <f t="shared" si="69"/>
        <v>330261.32</v>
      </c>
      <c r="I205" s="152">
        <f t="shared" si="69"/>
        <v>118747.77</v>
      </c>
      <c r="J205" s="152">
        <f t="shared" si="69"/>
        <v>82368.95</v>
      </c>
      <c r="K205" s="152">
        <f t="shared" si="69"/>
        <v>129144.6</v>
      </c>
      <c r="L205" s="173">
        <f t="shared" si="69"/>
        <v>198604.59</v>
      </c>
      <c r="M205" s="152">
        <f t="shared" si="69"/>
        <v>95164.7</v>
      </c>
      <c r="N205" s="152">
        <f t="shared" si="69"/>
        <v>103439.89</v>
      </c>
      <c r="O205" s="173">
        <f t="shared" si="69"/>
        <v>176473.63</v>
      </c>
      <c r="P205" s="152">
        <f t="shared" si="69"/>
        <v>105580.34</v>
      </c>
      <c r="Q205" s="152">
        <f t="shared" si="69"/>
        <v>70893.29</v>
      </c>
      <c r="R205" s="152">
        <f t="shared" si="69"/>
        <v>100648.23</v>
      </c>
      <c r="S205" s="173">
        <f t="shared" si="69"/>
        <v>3230564.3</v>
      </c>
      <c r="T205" s="152">
        <f t="shared" si="69"/>
        <v>1392035.53</v>
      </c>
      <c r="U205" s="152">
        <f t="shared" si="69"/>
        <v>604679.86</v>
      </c>
      <c r="V205" s="152">
        <f t="shared" si="69"/>
        <v>450062.59</v>
      </c>
      <c r="W205" s="152">
        <f t="shared" si="69"/>
        <v>506371.75</v>
      </c>
      <c r="X205" s="152">
        <f t="shared" si="69"/>
        <v>103821.67</v>
      </c>
      <c r="Y205" s="152">
        <f t="shared" si="69"/>
        <v>173592.9</v>
      </c>
    </row>
    <row r="206" spans="1:25">
      <c r="A206" s="149"/>
      <c r="B206" s="156" t="s">
        <v>139</v>
      </c>
      <c r="C206" s="152">
        <f t="shared" ref="C206:Y206" si="70">ROUND(C40+C124,2)</f>
        <v>38500.25</v>
      </c>
      <c r="D206" s="152">
        <f t="shared" si="70"/>
        <v>0</v>
      </c>
      <c r="E206" s="152">
        <f t="shared" si="70"/>
        <v>18637.66</v>
      </c>
      <c r="F206" s="152">
        <f t="shared" si="70"/>
        <v>0</v>
      </c>
      <c r="G206" s="173">
        <f t="shared" si="70"/>
        <v>11675.78</v>
      </c>
      <c r="H206" s="173">
        <f t="shared" si="70"/>
        <v>2476</v>
      </c>
      <c r="I206" s="152">
        <f t="shared" si="70"/>
        <v>0</v>
      </c>
      <c r="J206" s="152">
        <f t="shared" si="70"/>
        <v>2476</v>
      </c>
      <c r="K206" s="152">
        <f t="shared" si="70"/>
        <v>0</v>
      </c>
      <c r="L206" s="173">
        <f t="shared" si="70"/>
        <v>833.5</v>
      </c>
      <c r="M206" s="152">
        <f t="shared" si="70"/>
        <v>125</v>
      </c>
      <c r="N206" s="152">
        <f t="shared" si="70"/>
        <v>708.5</v>
      </c>
      <c r="O206" s="173">
        <f t="shared" si="70"/>
        <v>0</v>
      </c>
      <c r="P206" s="152">
        <f t="shared" si="70"/>
        <v>0</v>
      </c>
      <c r="Q206" s="152">
        <f t="shared" si="70"/>
        <v>0</v>
      </c>
      <c r="R206" s="152">
        <f t="shared" si="70"/>
        <v>1241.5</v>
      </c>
      <c r="S206" s="173">
        <f t="shared" si="70"/>
        <v>4877.31</v>
      </c>
      <c r="T206" s="152">
        <f t="shared" si="70"/>
        <v>252.31</v>
      </c>
      <c r="U206" s="152">
        <f t="shared" si="70"/>
        <v>362</v>
      </c>
      <c r="V206" s="152">
        <f t="shared" si="70"/>
        <v>775</v>
      </c>
      <c r="W206" s="152">
        <f t="shared" si="70"/>
        <v>0</v>
      </c>
      <c r="X206" s="152">
        <f t="shared" si="70"/>
        <v>0</v>
      </c>
      <c r="Y206" s="152">
        <f t="shared" si="70"/>
        <v>3488</v>
      </c>
    </row>
    <row r="207" spans="1:25">
      <c r="A207" s="149"/>
      <c r="B207" s="156" t="s">
        <v>140</v>
      </c>
      <c r="C207" s="152">
        <f t="shared" ref="C207:Y207" si="71">ROUND(C41+C125,2)</f>
        <v>11942314.46</v>
      </c>
      <c r="D207" s="152">
        <f t="shared" si="71"/>
        <v>0</v>
      </c>
      <c r="E207" s="152">
        <f t="shared" si="71"/>
        <v>1236422.84</v>
      </c>
      <c r="F207" s="152">
        <f t="shared" si="71"/>
        <v>133250.5</v>
      </c>
      <c r="G207" s="173">
        <f t="shared" si="71"/>
        <v>6485921.36</v>
      </c>
      <c r="H207" s="173">
        <f t="shared" si="71"/>
        <v>631469.18</v>
      </c>
      <c r="I207" s="152">
        <f t="shared" si="71"/>
        <v>188971.86</v>
      </c>
      <c r="J207" s="152">
        <f t="shared" si="71"/>
        <v>180056.34</v>
      </c>
      <c r="K207" s="152">
        <f t="shared" si="71"/>
        <v>262440.98</v>
      </c>
      <c r="L207" s="173">
        <f t="shared" si="71"/>
        <v>230008.61</v>
      </c>
      <c r="M207" s="152">
        <f t="shared" si="71"/>
        <v>129891.11</v>
      </c>
      <c r="N207" s="152">
        <f t="shared" si="71"/>
        <v>100117.5</v>
      </c>
      <c r="O207" s="173">
        <f t="shared" si="71"/>
        <v>89621.88</v>
      </c>
      <c r="P207" s="152">
        <f t="shared" si="71"/>
        <v>51725.78</v>
      </c>
      <c r="Q207" s="152">
        <f t="shared" si="71"/>
        <v>37896.1</v>
      </c>
      <c r="R207" s="152">
        <f t="shared" si="71"/>
        <v>62179.77</v>
      </c>
      <c r="S207" s="173">
        <f t="shared" si="71"/>
        <v>3135620.09</v>
      </c>
      <c r="T207" s="152">
        <f t="shared" si="71"/>
        <v>2103361.24</v>
      </c>
      <c r="U207" s="152">
        <f t="shared" si="71"/>
        <v>328689.75</v>
      </c>
      <c r="V207" s="152">
        <f t="shared" si="71"/>
        <v>337727.41</v>
      </c>
      <c r="W207" s="152">
        <f t="shared" si="71"/>
        <v>146419.47</v>
      </c>
      <c r="X207" s="152">
        <f t="shared" si="71"/>
        <v>134944.82</v>
      </c>
      <c r="Y207" s="152">
        <f t="shared" si="71"/>
        <v>84477.4</v>
      </c>
    </row>
    <row r="208" spans="1:25">
      <c r="A208" s="149"/>
      <c r="B208" s="153" t="s">
        <v>141</v>
      </c>
      <c r="C208" s="152">
        <f t="shared" ref="C208:Y208" si="72">ROUND(C42+C126,2)</f>
        <v>1975513.59</v>
      </c>
      <c r="D208" s="152">
        <f t="shared" si="72"/>
        <v>0</v>
      </c>
      <c r="E208" s="152">
        <f t="shared" si="72"/>
        <v>679502.24</v>
      </c>
      <c r="F208" s="152">
        <f t="shared" si="72"/>
        <v>13286.67</v>
      </c>
      <c r="G208" s="173">
        <f t="shared" si="72"/>
        <v>1048221.52</v>
      </c>
      <c r="H208" s="173">
        <f t="shared" si="72"/>
        <v>49479.35</v>
      </c>
      <c r="I208" s="152">
        <f t="shared" si="72"/>
        <v>16650.01</v>
      </c>
      <c r="J208" s="152">
        <f t="shared" si="72"/>
        <v>22276.74</v>
      </c>
      <c r="K208" s="152">
        <f t="shared" si="72"/>
        <v>10552.6</v>
      </c>
      <c r="L208" s="173">
        <f t="shared" si="72"/>
        <v>44766.79</v>
      </c>
      <c r="M208" s="152">
        <f t="shared" si="72"/>
        <v>28357.53</v>
      </c>
      <c r="N208" s="152">
        <f t="shared" si="72"/>
        <v>16409.26</v>
      </c>
      <c r="O208" s="173">
        <f t="shared" si="72"/>
        <v>39478.37</v>
      </c>
      <c r="P208" s="152">
        <f t="shared" si="72"/>
        <v>22980.52</v>
      </c>
      <c r="Q208" s="152">
        <f t="shared" si="72"/>
        <v>16497.85</v>
      </c>
      <c r="R208" s="152">
        <f t="shared" si="72"/>
        <v>10040.04</v>
      </c>
      <c r="S208" s="173">
        <f t="shared" si="72"/>
        <v>100778.65</v>
      </c>
      <c r="T208" s="152">
        <f t="shared" si="72"/>
        <v>45140.77</v>
      </c>
      <c r="U208" s="152">
        <f t="shared" si="72"/>
        <v>10306.37</v>
      </c>
      <c r="V208" s="152">
        <f t="shared" si="72"/>
        <v>4801.13</v>
      </c>
      <c r="W208" s="152">
        <f t="shared" si="72"/>
        <v>13893.34</v>
      </c>
      <c r="X208" s="152">
        <f t="shared" si="72"/>
        <v>8022.22</v>
      </c>
      <c r="Y208" s="152">
        <f t="shared" si="72"/>
        <v>18614.82</v>
      </c>
    </row>
    <row r="209" spans="1:25">
      <c r="A209" s="149"/>
      <c r="B209" s="153" t="s">
        <v>142</v>
      </c>
      <c r="C209" s="152">
        <f t="shared" ref="C209:Y209" si="73">ROUND(C43+C127,2)</f>
        <v>-1132.08</v>
      </c>
      <c r="D209" s="152">
        <f t="shared" si="73"/>
        <v>0</v>
      </c>
      <c r="E209" s="152">
        <f t="shared" si="73"/>
        <v>-1132.08</v>
      </c>
      <c r="F209" s="152">
        <f t="shared" si="73"/>
        <v>0</v>
      </c>
      <c r="G209" s="173">
        <f t="shared" si="73"/>
        <v>0</v>
      </c>
      <c r="H209" s="173">
        <f t="shared" si="73"/>
        <v>0</v>
      </c>
      <c r="I209" s="152">
        <f t="shared" si="73"/>
        <v>0</v>
      </c>
      <c r="J209" s="152">
        <f t="shared" si="73"/>
        <v>0</v>
      </c>
      <c r="K209" s="152">
        <f t="shared" si="73"/>
        <v>0</v>
      </c>
      <c r="L209" s="173">
        <f t="shared" si="73"/>
        <v>0</v>
      </c>
      <c r="M209" s="152">
        <f t="shared" si="73"/>
        <v>0</v>
      </c>
      <c r="N209" s="152">
        <f t="shared" si="73"/>
        <v>0</v>
      </c>
      <c r="O209" s="173">
        <f t="shared" si="73"/>
        <v>0</v>
      </c>
      <c r="P209" s="152">
        <f t="shared" si="73"/>
        <v>0</v>
      </c>
      <c r="Q209" s="152">
        <f t="shared" si="73"/>
        <v>0</v>
      </c>
      <c r="R209" s="152">
        <f t="shared" si="73"/>
        <v>0</v>
      </c>
      <c r="S209" s="173">
        <f t="shared" si="73"/>
        <v>0</v>
      </c>
      <c r="T209" s="152">
        <f t="shared" si="73"/>
        <v>0</v>
      </c>
      <c r="U209" s="152">
        <f t="shared" si="73"/>
        <v>0</v>
      </c>
      <c r="V209" s="152">
        <f t="shared" si="73"/>
        <v>0</v>
      </c>
      <c r="W209" s="152">
        <f t="shared" si="73"/>
        <v>0</v>
      </c>
      <c r="X209" s="152">
        <f t="shared" si="73"/>
        <v>0</v>
      </c>
      <c r="Y209" s="152">
        <f t="shared" si="73"/>
        <v>0</v>
      </c>
    </row>
    <row r="210" spans="1:25">
      <c r="A210" s="149"/>
      <c r="B210" s="153" t="s">
        <v>143</v>
      </c>
      <c r="C210" s="152">
        <f t="shared" ref="C210:Y210" si="74">ROUND(C44+C128,2)</f>
        <v>2423867.92</v>
      </c>
      <c r="D210" s="152">
        <f t="shared" si="74"/>
        <v>0</v>
      </c>
      <c r="E210" s="152">
        <f t="shared" si="74"/>
        <v>1754867.92</v>
      </c>
      <c r="F210" s="152">
        <f t="shared" si="74"/>
        <v>0</v>
      </c>
      <c r="G210" s="173">
        <f t="shared" si="74"/>
        <v>619000</v>
      </c>
      <c r="H210" s="173">
        <f t="shared" si="74"/>
        <v>0</v>
      </c>
      <c r="I210" s="152">
        <f t="shared" si="74"/>
        <v>0</v>
      </c>
      <c r="J210" s="152">
        <f t="shared" si="74"/>
        <v>0</v>
      </c>
      <c r="K210" s="152">
        <f t="shared" si="74"/>
        <v>0</v>
      </c>
      <c r="L210" s="173">
        <f t="shared" si="74"/>
        <v>50000</v>
      </c>
      <c r="M210" s="152">
        <f t="shared" si="74"/>
        <v>50000</v>
      </c>
      <c r="N210" s="152">
        <f t="shared" si="74"/>
        <v>0</v>
      </c>
      <c r="O210" s="173">
        <f t="shared" si="74"/>
        <v>0</v>
      </c>
      <c r="P210" s="152">
        <f t="shared" si="74"/>
        <v>0</v>
      </c>
      <c r="Q210" s="152">
        <f t="shared" si="74"/>
        <v>0</v>
      </c>
      <c r="R210" s="152">
        <f t="shared" si="74"/>
        <v>8000</v>
      </c>
      <c r="S210" s="173">
        <f t="shared" si="74"/>
        <v>0</v>
      </c>
      <c r="T210" s="152">
        <f t="shared" si="74"/>
        <v>0</v>
      </c>
      <c r="U210" s="152">
        <f t="shared" si="74"/>
        <v>0</v>
      </c>
      <c r="V210" s="152">
        <f t="shared" si="74"/>
        <v>0</v>
      </c>
      <c r="W210" s="152">
        <f t="shared" si="74"/>
        <v>0</v>
      </c>
      <c r="X210" s="152">
        <f t="shared" si="74"/>
        <v>0</v>
      </c>
      <c r="Y210" s="152">
        <f t="shared" si="74"/>
        <v>0</v>
      </c>
    </row>
    <row r="211" spans="1:25">
      <c r="A211" s="149"/>
      <c r="B211" s="153" t="s">
        <v>144</v>
      </c>
      <c r="C211" s="152">
        <f t="shared" ref="C211:Y211" si="75">ROUND(C45+C129,2)</f>
        <v>579444.68</v>
      </c>
      <c r="D211" s="152">
        <f t="shared" si="75"/>
        <v>0</v>
      </c>
      <c r="E211" s="152">
        <f t="shared" si="75"/>
        <v>493895.08</v>
      </c>
      <c r="F211" s="152">
        <f t="shared" si="75"/>
        <v>0</v>
      </c>
      <c r="G211" s="173">
        <f t="shared" si="75"/>
        <v>85549.6</v>
      </c>
      <c r="H211" s="173">
        <f t="shared" si="75"/>
        <v>0</v>
      </c>
      <c r="I211" s="152">
        <f t="shared" si="75"/>
        <v>0</v>
      </c>
      <c r="J211" s="152">
        <f t="shared" si="75"/>
        <v>0</v>
      </c>
      <c r="K211" s="152">
        <f t="shared" si="75"/>
        <v>0</v>
      </c>
      <c r="L211" s="173">
        <f t="shared" si="75"/>
        <v>0</v>
      </c>
      <c r="M211" s="152">
        <f t="shared" si="75"/>
        <v>0</v>
      </c>
      <c r="N211" s="152">
        <f t="shared" si="75"/>
        <v>0</v>
      </c>
      <c r="O211" s="173">
        <f t="shared" si="75"/>
        <v>0</v>
      </c>
      <c r="P211" s="152">
        <f t="shared" si="75"/>
        <v>0</v>
      </c>
      <c r="Q211" s="152">
        <f t="shared" si="75"/>
        <v>0</v>
      </c>
      <c r="R211" s="152">
        <f t="shared" si="75"/>
        <v>165327.65</v>
      </c>
      <c r="S211" s="173">
        <f t="shared" si="75"/>
        <v>0</v>
      </c>
      <c r="T211" s="152">
        <f t="shared" si="75"/>
        <v>0</v>
      </c>
      <c r="U211" s="152">
        <f t="shared" si="75"/>
        <v>0</v>
      </c>
      <c r="V211" s="152">
        <f t="shared" si="75"/>
        <v>0</v>
      </c>
      <c r="W211" s="152">
        <f t="shared" si="75"/>
        <v>0</v>
      </c>
      <c r="X211" s="152">
        <f t="shared" si="75"/>
        <v>0</v>
      </c>
      <c r="Y211" s="152">
        <f t="shared" si="75"/>
        <v>0</v>
      </c>
    </row>
    <row r="212" spans="1:25">
      <c r="A212" s="149"/>
      <c r="B212" s="153" t="s">
        <v>145</v>
      </c>
      <c r="C212" s="152">
        <f t="shared" ref="C212:Y212" si="76">ROUND(C46+C130,2)</f>
        <v>660312.85</v>
      </c>
      <c r="D212" s="152">
        <f t="shared" si="76"/>
        <v>0</v>
      </c>
      <c r="E212" s="152">
        <f t="shared" si="76"/>
        <v>636413.43</v>
      </c>
      <c r="F212" s="152">
        <f t="shared" si="76"/>
        <v>0</v>
      </c>
      <c r="G212" s="173">
        <f t="shared" si="76"/>
        <v>23899.42</v>
      </c>
      <c r="H212" s="173">
        <f t="shared" si="76"/>
        <v>0</v>
      </c>
      <c r="I212" s="152">
        <f t="shared" si="76"/>
        <v>0</v>
      </c>
      <c r="J212" s="152">
        <f t="shared" si="76"/>
        <v>0</v>
      </c>
      <c r="K212" s="152">
        <f t="shared" si="76"/>
        <v>0</v>
      </c>
      <c r="L212" s="173">
        <f t="shared" si="76"/>
        <v>0</v>
      </c>
      <c r="M212" s="152">
        <f t="shared" si="76"/>
        <v>0</v>
      </c>
      <c r="N212" s="152">
        <f t="shared" si="76"/>
        <v>0</v>
      </c>
      <c r="O212" s="173">
        <f t="shared" si="76"/>
        <v>0</v>
      </c>
      <c r="P212" s="152">
        <f t="shared" si="76"/>
        <v>0</v>
      </c>
      <c r="Q212" s="152">
        <f t="shared" si="76"/>
        <v>0</v>
      </c>
      <c r="R212" s="152">
        <f t="shared" si="76"/>
        <v>0</v>
      </c>
      <c r="S212" s="173">
        <f t="shared" si="76"/>
        <v>0</v>
      </c>
      <c r="T212" s="152">
        <f t="shared" si="76"/>
        <v>0</v>
      </c>
      <c r="U212" s="152">
        <f t="shared" si="76"/>
        <v>0</v>
      </c>
      <c r="V212" s="152">
        <f t="shared" si="76"/>
        <v>0</v>
      </c>
      <c r="W212" s="152">
        <f t="shared" si="76"/>
        <v>0</v>
      </c>
      <c r="X212" s="152">
        <f t="shared" si="76"/>
        <v>0</v>
      </c>
      <c r="Y212" s="152">
        <f t="shared" si="76"/>
        <v>0</v>
      </c>
    </row>
    <row r="213" spans="1:25">
      <c r="A213" s="149"/>
      <c r="B213" s="153" t="s">
        <v>146</v>
      </c>
      <c r="C213" s="152">
        <f t="shared" ref="C213:Y213" si="77">ROUND(C47+C131,2)</f>
        <v>403850.35</v>
      </c>
      <c r="D213" s="152">
        <f t="shared" si="77"/>
        <v>0</v>
      </c>
      <c r="E213" s="152">
        <f t="shared" si="77"/>
        <v>81170.87</v>
      </c>
      <c r="F213" s="152">
        <f t="shared" si="77"/>
        <v>3602.92</v>
      </c>
      <c r="G213" s="173">
        <f t="shared" si="77"/>
        <v>86134.32</v>
      </c>
      <c r="H213" s="173">
        <f t="shared" si="77"/>
        <v>78369.5</v>
      </c>
      <c r="I213" s="152">
        <f t="shared" si="77"/>
        <v>1142.34</v>
      </c>
      <c r="J213" s="152">
        <f t="shared" si="77"/>
        <v>1042</v>
      </c>
      <c r="K213" s="152">
        <f t="shared" si="77"/>
        <v>76185.16</v>
      </c>
      <c r="L213" s="173">
        <f t="shared" si="77"/>
        <v>2286</v>
      </c>
      <c r="M213" s="152">
        <f t="shared" si="77"/>
        <v>1991</v>
      </c>
      <c r="N213" s="152">
        <f t="shared" si="77"/>
        <v>295</v>
      </c>
      <c r="O213" s="173">
        <f t="shared" si="77"/>
        <v>257.43</v>
      </c>
      <c r="P213" s="152">
        <f t="shared" si="77"/>
        <v>105</v>
      </c>
      <c r="Q213" s="152">
        <f t="shared" si="77"/>
        <v>152.43</v>
      </c>
      <c r="R213" s="152">
        <f t="shared" si="77"/>
        <v>605</v>
      </c>
      <c r="S213" s="173">
        <f t="shared" si="77"/>
        <v>152029.31</v>
      </c>
      <c r="T213" s="152">
        <f t="shared" si="77"/>
        <v>112134.31</v>
      </c>
      <c r="U213" s="152">
        <f t="shared" si="77"/>
        <v>12409.41</v>
      </c>
      <c r="V213" s="152">
        <f t="shared" si="77"/>
        <v>5376.02</v>
      </c>
      <c r="W213" s="152">
        <f t="shared" si="77"/>
        <v>2677.24</v>
      </c>
      <c r="X213" s="152">
        <f t="shared" si="77"/>
        <v>2063.22</v>
      </c>
      <c r="Y213" s="152">
        <f t="shared" si="77"/>
        <v>17369.11</v>
      </c>
    </row>
    <row r="214" spans="1:25">
      <c r="A214" s="149"/>
      <c r="B214" s="153" t="s">
        <v>147</v>
      </c>
      <c r="C214" s="152">
        <f t="shared" ref="C214:Y214" si="78">ROUND(C48+C132,2)</f>
        <v>2267241.76</v>
      </c>
      <c r="D214" s="152">
        <f t="shared" si="78"/>
        <v>0</v>
      </c>
      <c r="E214" s="152">
        <f t="shared" si="78"/>
        <v>1191258.02</v>
      </c>
      <c r="F214" s="152">
        <f t="shared" si="78"/>
        <v>0</v>
      </c>
      <c r="G214" s="173">
        <f t="shared" si="78"/>
        <v>989383.74</v>
      </c>
      <c r="H214" s="173">
        <f t="shared" si="78"/>
        <v>0</v>
      </c>
      <c r="I214" s="152">
        <f t="shared" si="78"/>
        <v>0</v>
      </c>
      <c r="J214" s="152">
        <f t="shared" si="78"/>
        <v>0</v>
      </c>
      <c r="K214" s="152">
        <f t="shared" si="78"/>
        <v>0</v>
      </c>
      <c r="L214" s="173">
        <f t="shared" si="78"/>
        <v>0</v>
      </c>
      <c r="M214" s="152">
        <f t="shared" si="78"/>
        <v>0</v>
      </c>
      <c r="N214" s="152">
        <f t="shared" si="78"/>
        <v>0</v>
      </c>
      <c r="O214" s="173">
        <f t="shared" si="78"/>
        <v>0</v>
      </c>
      <c r="P214" s="152">
        <f t="shared" si="78"/>
        <v>0</v>
      </c>
      <c r="Q214" s="152">
        <f t="shared" si="78"/>
        <v>0</v>
      </c>
      <c r="R214" s="152">
        <f t="shared" si="78"/>
        <v>0</v>
      </c>
      <c r="S214" s="173">
        <f t="shared" si="78"/>
        <v>86600</v>
      </c>
      <c r="T214" s="152">
        <f t="shared" si="78"/>
        <v>86600</v>
      </c>
      <c r="U214" s="152">
        <f t="shared" si="78"/>
        <v>0</v>
      </c>
      <c r="V214" s="152">
        <f t="shared" si="78"/>
        <v>0</v>
      </c>
      <c r="W214" s="152">
        <f t="shared" si="78"/>
        <v>0</v>
      </c>
      <c r="X214" s="152">
        <f t="shared" si="78"/>
        <v>0</v>
      </c>
      <c r="Y214" s="152">
        <f t="shared" si="78"/>
        <v>0</v>
      </c>
    </row>
    <row r="215" spans="1:25">
      <c r="A215" s="149"/>
      <c r="B215" s="156" t="s">
        <v>148</v>
      </c>
      <c r="C215" s="152">
        <f t="shared" ref="C215:Y215" si="79">ROUND(C49+C133,2)</f>
        <v>795602.2</v>
      </c>
      <c r="D215" s="152">
        <f t="shared" si="79"/>
        <v>0</v>
      </c>
      <c r="E215" s="152">
        <f t="shared" si="79"/>
        <v>458771.2</v>
      </c>
      <c r="F215" s="152">
        <f t="shared" si="79"/>
        <v>0</v>
      </c>
      <c r="G215" s="173">
        <f t="shared" si="79"/>
        <v>336831</v>
      </c>
      <c r="H215" s="173">
        <f t="shared" si="79"/>
        <v>0</v>
      </c>
      <c r="I215" s="152">
        <f t="shared" si="79"/>
        <v>0</v>
      </c>
      <c r="J215" s="152">
        <f t="shared" si="79"/>
        <v>0</v>
      </c>
      <c r="K215" s="152">
        <f t="shared" si="79"/>
        <v>0</v>
      </c>
      <c r="L215" s="173">
        <f t="shared" si="79"/>
        <v>0</v>
      </c>
      <c r="M215" s="152">
        <f t="shared" si="79"/>
        <v>0</v>
      </c>
      <c r="N215" s="152">
        <f t="shared" si="79"/>
        <v>0</v>
      </c>
      <c r="O215" s="173">
        <f t="shared" si="79"/>
        <v>0</v>
      </c>
      <c r="P215" s="152">
        <f t="shared" si="79"/>
        <v>0</v>
      </c>
      <c r="Q215" s="152">
        <f t="shared" si="79"/>
        <v>0</v>
      </c>
      <c r="R215" s="152">
        <f t="shared" si="79"/>
        <v>0</v>
      </c>
      <c r="S215" s="173">
        <f t="shared" si="79"/>
        <v>0</v>
      </c>
      <c r="T215" s="152">
        <f t="shared" si="79"/>
        <v>0</v>
      </c>
      <c r="U215" s="152">
        <f t="shared" si="79"/>
        <v>0</v>
      </c>
      <c r="V215" s="152">
        <f t="shared" si="79"/>
        <v>0</v>
      </c>
      <c r="W215" s="152">
        <f t="shared" si="79"/>
        <v>0</v>
      </c>
      <c r="X215" s="152">
        <f t="shared" si="79"/>
        <v>0</v>
      </c>
      <c r="Y215" s="152">
        <f t="shared" si="79"/>
        <v>0</v>
      </c>
    </row>
    <row r="216" spans="1:25">
      <c r="A216" s="149"/>
      <c r="B216" s="156" t="s">
        <v>149</v>
      </c>
      <c r="C216" s="152">
        <f t="shared" ref="C216:Y216" si="80">ROUND(C50+C134,2)</f>
        <v>1563005.62</v>
      </c>
      <c r="D216" s="152">
        <f t="shared" si="80"/>
        <v>0</v>
      </c>
      <c r="E216" s="152">
        <f t="shared" si="80"/>
        <v>565061.15</v>
      </c>
      <c r="F216" s="152">
        <f t="shared" si="80"/>
        <v>2134.46</v>
      </c>
      <c r="G216" s="173">
        <f t="shared" si="80"/>
        <v>829826.85</v>
      </c>
      <c r="H216" s="173">
        <f t="shared" si="80"/>
        <v>108807.82</v>
      </c>
      <c r="I216" s="152">
        <f t="shared" si="80"/>
        <v>3592.26</v>
      </c>
      <c r="J216" s="152">
        <f t="shared" si="80"/>
        <v>7068.49</v>
      </c>
      <c r="K216" s="152">
        <f t="shared" si="80"/>
        <v>98147.07</v>
      </c>
      <c r="L216" s="173">
        <f t="shared" si="80"/>
        <v>17969.7</v>
      </c>
      <c r="M216" s="152">
        <f t="shared" si="80"/>
        <v>13059.15</v>
      </c>
      <c r="N216" s="152">
        <f t="shared" si="80"/>
        <v>4910.55</v>
      </c>
      <c r="O216" s="173">
        <f t="shared" si="80"/>
        <v>9209.26</v>
      </c>
      <c r="P216" s="152">
        <f t="shared" si="80"/>
        <v>5683.07</v>
      </c>
      <c r="Q216" s="152">
        <f t="shared" si="80"/>
        <v>3526.19</v>
      </c>
      <c r="R216" s="152">
        <f t="shared" si="80"/>
        <v>250415.29</v>
      </c>
      <c r="S216" s="173">
        <f t="shared" si="80"/>
        <v>29996.38</v>
      </c>
      <c r="T216" s="152">
        <f t="shared" si="80"/>
        <v>6875.76</v>
      </c>
      <c r="U216" s="152">
        <f t="shared" si="80"/>
        <v>4188.1</v>
      </c>
      <c r="V216" s="152">
        <f t="shared" si="80"/>
        <v>2154.5</v>
      </c>
      <c r="W216" s="152">
        <f t="shared" si="80"/>
        <v>9080.52</v>
      </c>
      <c r="X216" s="152">
        <f t="shared" si="80"/>
        <v>2452.77</v>
      </c>
      <c r="Y216" s="152">
        <f t="shared" si="80"/>
        <v>5244.73</v>
      </c>
    </row>
    <row r="217" spans="1:25">
      <c r="A217" s="149"/>
      <c r="B217" s="160" t="s">
        <v>150</v>
      </c>
      <c r="C217" s="152">
        <f t="shared" ref="C217:Y217" si="81">ROUND(C51+C135,2)</f>
        <v>3411519.4</v>
      </c>
      <c r="D217" s="152">
        <f t="shared" si="81"/>
        <v>0</v>
      </c>
      <c r="E217" s="152">
        <f t="shared" si="81"/>
        <v>1046892.62</v>
      </c>
      <c r="F217" s="152">
        <f t="shared" si="81"/>
        <v>0</v>
      </c>
      <c r="G217" s="173">
        <f t="shared" si="81"/>
        <v>1598515.77</v>
      </c>
      <c r="H217" s="173">
        <f t="shared" si="81"/>
        <v>59639.03</v>
      </c>
      <c r="I217" s="152">
        <f t="shared" si="81"/>
        <v>28259.81</v>
      </c>
      <c r="J217" s="152">
        <f t="shared" si="81"/>
        <v>19612.01</v>
      </c>
      <c r="K217" s="152">
        <f t="shared" si="81"/>
        <v>11767.21</v>
      </c>
      <c r="L217" s="173">
        <f t="shared" si="81"/>
        <v>251614.58</v>
      </c>
      <c r="M217" s="152">
        <f t="shared" si="81"/>
        <v>235924.97</v>
      </c>
      <c r="N217" s="152">
        <f t="shared" si="81"/>
        <v>15689.61</v>
      </c>
      <c r="O217" s="173">
        <f t="shared" si="81"/>
        <v>378225.31</v>
      </c>
      <c r="P217" s="152">
        <f t="shared" si="81"/>
        <v>362378.38</v>
      </c>
      <c r="Q217" s="152">
        <f t="shared" si="81"/>
        <v>15846.93</v>
      </c>
      <c r="R217" s="152">
        <f t="shared" si="81"/>
        <v>11767.21</v>
      </c>
      <c r="S217" s="173">
        <f t="shared" si="81"/>
        <v>76632.09</v>
      </c>
      <c r="T217" s="152">
        <f t="shared" si="81"/>
        <v>37622.16</v>
      </c>
      <c r="U217" s="152">
        <f t="shared" si="81"/>
        <v>15689.61</v>
      </c>
      <c r="V217" s="152">
        <f t="shared" si="81"/>
        <v>7844.8</v>
      </c>
      <c r="W217" s="152">
        <f t="shared" si="81"/>
        <v>7630.72</v>
      </c>
      <c r="X217" s="152">
        <f t="shared" si="81"/>
        <v>3922.4</v>
      </c>
      <c r="Y217" s="152">
        <f t="shared" si="81"/>
        <v>3922.4</v>
      </c>
    </row>
    <row r="218" spans="1:25">
      <c r="A218" s="149"/>
      <c r="B218" s="160" t="s">
        <v>151</v>
      </c>
      <c r="C218" s="152">
        <f t="shared" ref="C218:Y218" si="82">ROUND(C52+C136,2)</f>
        <v>1093843.81</v>
      </c>
      <c r="D218" s="152">
        <f t="shared" si="82"/>
        <v>0</v>
      </c>
      <c r="E218" s="152">
        <f t="shared" si="82"/>
        <v>518867.91</v>
      </c>
      <c r="F218" s="152">
        <f t="shared" si="82"/>
        <v>0</v>
      </c>
      <c r="G218" s="173">
        <f t="shared" si="82"/>
        <v>315288.7</v>
      </c>
      <c r="H218" s="173">
        <f t="shared" si="82"/>
        <v>56415.09</v>
      </c>
      <c r="I218" s="152">
        <f t="shared" si="82"/>
        <v>0</v>
      </c>
      <c r="J218" s="152">
        <f t="shared" si="82"/>
        <v>9245.28</v>
      </c>
      <c r="K218" s="152">
        <f t="shared" si="82"/>
        <v>47169.81</v>
      </c>
      <c r="L218" s="173">
        <f t="shared" si="82"/>
        <v>0</v>
      </c>
      <c r="M218" s="152">
        <f t="shared" si="82"/>
        <v>0</v>
      </c>
      <c r="N218" s="152">
        <f t="shared" si="82"/>
        <v>0</v>
      </c>
      <c r="O218" s="173">
        <f t="shared" si="82"/>
        <v>169811.34</v>
      </c>
      <c r="P218" s="152">
        <f t="shared" si="82"/>
        <v>0</v>
      </c>
      <c r="Q218" s="152">
        <f t="shared" si="82"/>
        <v>169811.34</v>
      </c>
      <c r="R218" s="152">
        <f t="shared" si="82"/>
        <v>0</v>
      </c>
      <c r="S218" s="173">
        <f t="shared" si="82"/>
        <v>33460.77</v>
      </c>
      <c r="T218" s="152">
        <f t="shared" si="82"/>
        <v>28301.88</v>
      </c>
      <c r="U218" s="152">
        <f t="shared" si="82"/>
        <v>0</v>
      </c>
      <c r="V218" s="152">
        <f t="shared" si="82"/>
        <v>5158.89</v>
      </c>
      <c r="W218" s="152">
        <f t="shared" si="82"/>
        <v>0</v>
      </c>
      <c r="X218" s="152">
        <f t="shared" si="82"/>
        <v>0</v>
      </c>
      <c r="Y218" s="152">
        <f t="shared" si="82"/>
        <v>0</v>
      </c>
    </row>
    <row r="219" spans="1:25">
      <c r="A219" s="149"/>
      <c r="B219" s="160" t="s">
        <v>152</v>
      </c>
      <c r="C219" s="152">
        <f t="shared" ref="C219:Y219" si="83">ROUND(C53+C137,2)</f>
        <v>694948</v>
      </c>
      <c r="D219" s="152">
        <f t="shared" si="83"/>
        <v>0</v>
      </c>
      <c r="E219" s="152">
        <f t="shared" si="83"/>
        <v>0</v>
      </c>
      <c r="F219" s="152">
        <f t="shared" si="83"/>
        <v>0</v>
      </c>
      <c r="G219" s="173">
        <f t="shared" si="83"/>
        <v>0</v>
      </c>
      <c r="H219" s="173">
        <f t="shared" si="83"/>
        <v>0</v>
      </c>
      <c r="I219" s="152">
        <f t="shared" si="83"/>
        <v>0</v>
      </c>
      <c r="J219" s="152">
        <f t="shared" si="83"/>
        <v>0</v>
      </c>
      <c r="K219" s="152">
        <f t="shared" si="83"/>
        <v>0</v>
      </c>
      <c r="L219" s="173">
        <f t="shared" si="83"/>
        <v>445835</v>
      </c>
      <c r="M219" s="152">
        <f t="shared" si="83"/>
        <v>445835</v>
      </c>
      <c r="N219" s="152">
        <f t="shared" si="83"/>
        <v>0</v>
      </c>
      <c r="O219" s="173">
        <f t="shared" si="83"/>
        <v>249113</v>
      </c>
      <c r="P219" s="152">
        <f t="shared" si="83"/>
        <v>0</v>
      </c>
      <c r="Q219" s="152">
        <f t="shared" si="83"/>
        <v>249113</v>
      </c>
      <c r="R219" s="152">
        <f t="shared" si="83"/>
        <v>0</v>
      </c>
      <c r="S219" s="173">
        <f t="shared" si="83"/>
        <v>0</v>
      </c>
      <c r="T219" s="152">
        <f t="shared" si="83"/>
        <v>0</v>
      </c>
      <c r="U219" s="152">
        <f t="shared" si="83"/>
        <v>0</v>
      </c>
      <c r="V219" s="152">
        <f t="shared" si="83"/>
        <v>0</v>
      </c>
      <c r="W219" s="152">
        <f t="shared" si="83"/>
        <v>0</v>
      </c>
      <c r="X219" s="152">
        <f t="shared" si="83"/>
        <v>0</v>
      </c>
      <c r="Y219" s="152">
        <f t="shared" si="83"/>
        <v>0</v>
      </c>
    </row>
    <row r="220" spans="1:25">
      <c r="A220" s="149"/>
      <c r="B220" s="160" t="s">
        <v>153</v>
      </c>
      <c r="C220" s="152">
        <f t="shared" ref="C220:Y220" si="84">ROUND(C54+C138,2)</f>
        <v>220443.5</v>
      </c>
      <c r="D220" s="152">
        <f t="shared" si="84"/>
        <v>0</v>
      </c>
      <c r="E220" s="152">
        <f t="shared" si="84"/>
        <v>220443.5</v>
      </c>
      <c r="F220" s="152">
        <f t="shared" si="84"/>
        <v>0</v>
      </c>
      <c r="G220" s="173">
        <f t="shared" si="84"/>
        <v>0</v>
      </c>
      <c r="H220" s="173">
        <f t="shared" si="84"/>
        <v>0</v>
      </c>
      <c r="I220" s="152">
        <f t="shared" si="84"/>
        <v>0</v>
      </c>
      <c r="J220" s="152">
        <f t="shared" si="84"/>
        <v>0</v>
      </c>
      <c r="K220" s="152">
        <f t="shared" si="84"/>
        <v>0</v>
      </c>
      <c r="L220" s="173">
        <f t="shared" si="84"/>
        <v>0</v>
      </c>
      <c r="M220" s="152">
        <f t="shared" si="84"/>
        <v>0</v>
      </c>
      <c r="N220" s="152">
        <f t="shared" si="84"/>
        <v>0</v>
      </c>
      <c r="O220" s="173">
        <f t="shared" si="84"/>
        <v>0</v>
      </c>
      <c r="P220" s="152">
        <f t="shared" si="84"/>
        <v>0</v>
      </c>
      <c r="Q220" s="152">
        <f t="shared" si="84"/>
        <v>0</v>
      </c>
      <c r="R220" s="152">
        <f t="shared" si="84"/>
        <v>0</v>
      </c>
      <c r="S220" s="173">
        <f t="shared" si="84"/>
        <v>0</v>
      </c>
      <c r="T220" s="152">
        <f t="shared" si="84"/>
        <v>0</v>
      </c>
      <c r="U220" s="152">
        <f t="shared" si="84"/>
        <v>0</v>
      </c>
      <c r="V220" s="152">
        <f t="shared" si="84"/>
        <v>0</v>
      </c>
      <c r="W220" s="152">
        <f t="shared" si="84"/>
        <v>0</v>
      </c>
      <c r="X220" s="152">
        <f t="shared" si="84"/>
        <v>0</v>
      </c>
      <c r="Y220" s="152">
        <f t="shared" si="84"/>
        <v>0</v>
      </c>
    </row>
    <row r="221" spans="1:25">
      <c r="A221" s="149"/>
      <c r="B221" s="156" t="s">
        <v>154</v>
      </c>
      <c r="C221" s="152">
        <f t="shared" ref="C221:Y221" si="85">ROUND(C55+C139,2)</f>
        <v>110458.34</v>
      </c>
      <c r="D221" s="152">
        <f t="shared" si="85"/>
        <v>0</v>
      </c>
      <c r="E221" s="152">
        <f t="shared" si="85"/>
        <v>65149.05</v>
      </c>
      <c r="F221" s="152">
        <f t="shared" si="85"/>
        <v>0</v>
      </c>
      <c r="G221" s="173">
        <f t="shared" si="85"/>
        <v>36238.08</v>
      </c>
      <c r="H221" s="173">
        <f t="shared" si="85"/>
        <v>2950.1</v>
      </c>
      <c r="I221" s="152">
        <f t="shared" si="85"/>
        <v>308.1</v>
      </c>
      <c r="J221" s="152">
        <f t="shared" si="85"/>
        <v>0</v>
      </c>
      <c r="K221" s="152">
        <f t="shared" si="85"/>
        <v>2642</v>
      </c>
      <c r="L221" s="173">
        <f t="shared" si="85"/>
        <v>676.5</v>
      </c>
      <c r="M221" s="152">
        <f t="shared" si="85"/>
        <v>676.5</v>
      </c>
      <c r="N221" s="152">
        <f t="shared" si="85"/>
        <v>0</v>
      </c>
      <c r="O221" s="173">
        <f t="shared" si="85"/>
        <v>345.1</v>
      </c>
      <c r="P221" s="152">
        <f t="shared" si="85"/>
        <v>0</v>
      </c>
      <c r="Q221" s="152">
        <f t="shared" si="85"/>
        <v>345.1</v>
      </c>
      <c r="R221" s="152">
        <f t="shared" si="85"/>
        <v>17420.52</v>
      </c>
      <c r="S221" s="173">
        <f t="shared" si="85"/>
        <v>5099.51</v>
      </c>
      <c r="T221" s="152">
        <f t="shared" si="85"/>
        <v>0</v>
      </c>
      <c r="U221" s="152">
        <f t="shared" si="85"/>
        <v>2241.81</v>
      </c>
      <c r="V221" s="152">
        <f t="shared" si="85"/>
        <v>0</v>
      </c>
      <c r="W221" s="152">
        <f t="shared" si="85"/>
        <v>776.7</v>
      </c>
      <c r="X221" s="152">
        <f t="shared" si="85"/>
        <v>904.78</v>
      </c>
      <c r="Y221" s="152">
        <f t="shared" si="85"/>
        <v>1176.22</v>
      </c>
    </row>
    <row r="222" spans="1:25">
      <c r="A222" s="149"/>
      <c r="B222" s="156" t="s">
        <v>155</v>
      </c>
      <c r="C222" s="152">
        <f t="shared" ref="C222:Y222" si="86">ROUND(C56+C140,2)</f>
        <v>0</v>
      </c>
      <c r="D222" s="152">
        <f t="shared" si="86"/>
        <v>0</v>
      </c>
      <c r="E222" s="152">
        <f t="shared" si="86"/>
        <v>0</v>
      </c>
      <c r="F222" s="152">
        <f t="shared" si="86"/>
        <v>0</v>
      </c>
      <c r="G222" s="173">
        <f t="shared" si="86"/>
        <v>0</v>
      </c>
      <c r="H222" s="173">
        <f t="shared" si="86"/>
        <v>0</v>
      </c>
      <c r="I222" s="152">
        <f t="shared" si="86"/>
        <v>0</v>
      </c>
      <c r="J222" s="152">
        <f t="shared" si="86"/>
        <v>0</v>
      </c>
      <c r="K222" s="152">
        <f t="shared" si="86"/>
        <v>0</v>
      </c>
      <c r="L222" s="173">
        <f t="shared" si="86"/>
        <v>0</v>
      </c>
      <c r="M222" s="152">
        <f t="shared" si="86"/>
        <v>0</v>
      </c>
      <c r="N222" s="152">
        <f t="shared" si="86"/>
        <v>0</v>
      </c>
      <c r="O222" s="173">
        <f t="shared" si="86"/>
        <v>0</v>
      </c>
      <c r="P222" s="152">
        <f t="shared" si="86"/>
        <v>0</v>
      </c>
      <c r="Q222" s="152">
        <f t="shared" si="86"/>
        <v>0</v>
      </c>
      <c r="R222" s="152">
        <f t="shared" si="86"/>
        <v>0</v>
      </c>
      <c r="S222" s="173">
        <f t="shared" si="86"/>
        <v>0</v>
      </c>
      <c r="T222" s="152">
        <f t="shared" si="86"/>
        <v>0</v>
      </c>
      <c r="U222" s="152">
        <f t="shared" si="86"/>
        <v>0</v>
      </c>
      <c r="V222" s="152">
        <f t="shared" si="86"/>
        <v>0</v>
      </c>
      <c r="W222" s="152">
        <f t="shared" si="86"/>
        <v>0</v>
      </c>
      <c r="X222" s="152">
        <f t="shared" si="86"/>
        <v>0</v>
      </c>
      <c r="Y222" s="152">
        <f t="shared" si="86"/>
        <v>0</v>
      </c>
    </row>
    <row r="223" spans="1:25">
      <c r="A223" s="149"/>
      <c r="B223" s="156" t="s">
        <v>156</v>
      </c>
      <c r="C223" s="152">
        <f t="shared" ref="C223:Y223" si="87">ROUND(C57+C141,2)</f>
        <v>546039.91</v>
      </c>
      <c r="D223" s="152">
        <f t="shared" si="87"/>
        <v>0</v>
      </c>
      <c r="E223" s="152">
        <f t="shared" si="87"/>
        <v>44945.38</v>
      </c>
      <c r="F223" s="152">
        <f t="shared" si="87"/>
        <v>4099.09</v>
      </c>
      <c r="G223" s="173">
        <f t="shared" si="87"/>
        <v>446437.63</v>
      </c>
      <c r="H223" s="173">
        <f t="shared" si="87"/>
        <v>9090.85</v>
      </c>
      <c r="I223" s="152">
        <f t="shared" si="87"/>
        <v>2741.62</v>
      </c>
      <c r="J223" s="152">
        <f t="shared" si="87"/>
        <v>5437.57</v>
      </c>
      <c r="K223" s="152">
        <f t="shared" si="87"/>
        <v>911.66</v>
      </c>
      <c r="L223" s="173">
        <f t="shared" si="87"/>
        <v>0</v>
      </c>
      <c r="M223" s="152">
        <f t="shared" si="87"/>
        <v>0</v>
      </c>
      <c r="N223" s="152">
        <f t="shared" si="87"/>
        <v>0</v>
      </c>
      <c r="O223" s="173">
        <f t="shared" si="87"/>
        <v>911.66</v>
      </c>
      <c r="P223" s="152">
        <f t="shared" si="87"/>
        <v>911.66</v>
      </c>
      <c r="Q223" s="152">
        <f t="shared" si="87"/>
        <v>0</v>
      </c>
      <c r="R223" s="152">
        <f t="shared" si="87"/>
        <v>9995.89</v>
      </c>
      <c r="S223" s="173">
        <f t="shared" si="87"/>
        <v>40555.3</v>
      </c>
      <c r="T223" s="152">
        <f t="shared" si="87"/>
        <v>11836.64</v>
      </c>
      <c r="U223" s="152">
        <f t="shared" si="87"/>
        <v>14995.84</v>
      </c>
      <c r="V223" s="152">
        <f t="shared" si="87"/>
        <v>0</v>
      </c>
      <c r="W223" s="152">
        <f t="shared" si="87"/>
        <v>9849.96</v>
      </c>
      <c r="X223" s="152">
        <f t="shared" si="87"/>
        <v>0</v>
      </c>
      <c r="Y223" s="152">
        <f t="shared" si="87"/>
        <v>3872.86</v>
      </c>
    </row>
    <row r="224" spans="1:25">
      <c r="A224" s="149"/>
      <c r="B224" s="156" t="s">
        <v>157</v>
      </c>
      <c r="C224" s="152">
        <f t="shared" ref="C224:Y224" si="88">ROUND(C58+C142,2)</f>
        <v>0</v>
      </c>
      <c r="D224" s="152">
        <f t="shared" si="88"/>
        <v>0</v>
      </c>
      <c r="E224" s="152">
        <f t="shared" si="88"/>
        <v>0</v>
      </c>
      <c r="F224" s="152">
        <f t="shared" si="88"/>
        <v>0</v>
      </c>
      <c r="G224" s="173">
        <f t="shared" si="88"/>
        <v>0</v>
      </c>
      <c r="H224" s="173">
        <f t="shared" si="88"/>
        <v>0</v>
      </c>
      <c r="I224" s="152">
        <f t="shared" si="88"/>
        <v>0</v>
      </c>
      <c r="J224" s="152">
        <f t="shared" si="88"/>
        <v>0</v>
      </c>
      <c r="K224" s="152">
        <f t="shared" si="88"/>
        <v>0</v>
      </c>
      <c r="L224" s="173">
        <f t="shared" si="88"/>
        <v>0</v>
      </c>
      <c r="M224" s="152">
        <f t="shared" si="88"/>
        <v>0</v>
      </c>
      <c r="N224" s="152">
        <f t="shared" si="88"/>
        <v>0</v>
      </c>
      <c r="O224" s="173">
        <f t="shared" si="88"/>
        <v>0</v>
      </c>
      <c r="P224" s="152">
        <f t="shared" si="88"/>
        <v>0</v>
      </c>
      <c r="Q224" s="152">
        <f t="shared" si="88"/>
        <v>0</v>
      </c>
      <c r="R224" s="152">
        <f t="shared" si="88"/>
        <v>0</v>
      </c>
      <c r="S224" s="173">
        <f t="shared" si="88"/>
        <v>0</v>
      </c>
      <c r="T224" s="152">
        <f t="shared" si="88"/>
        <v>0</v>
      </c>
      <c r="U224" s="152">
        <f t="shared" si="88"/>
        <v>0</v>
      </c>
      <c r="V224" s="152">
        <f t="shared" si="88"/>
        <v>0</v>
      </c>
      <c r="W224" s="152">
        <f t="shared" si="88"/>
        <v>0</v>
      </c>
      <c r="X224" s="152">
        <f t="shared" si="88"/>
        <v>0</v>
      </c>
      <c r="Y224" s="152">
        <f t="shared" si="88"/>
        <v>0</v>
      </c>
    </row>
    <row r="225" spans="1:25">
      <c r="A225" s="149"/>
      <c r="B225" s="156" t="s">
        <v>158</v>
      </c>
      <c r="C225" s="152">
        <f t="shared" ref="C225:Y225" si="89">ROUND(C59+C143,2)</f>
        <v>0</v>
      </c>
      <c r="D225" s="152">
        <f t="shared" si="89"/>
        <v>0</v>
      </c>
      <c r="E225" s="152">
        <f t="shared" si="89"/>
        <v>0</v>
      </c>
      <c r="F225" s="152">
        <f t="shared" si="89"/>
        <v>0</v>
      </c>
      <c r="G225" s="173">
        <f t="shared" si="89"/>
        <v>0</v>
      </c>
      <c r="H225" s="173">
        <f t="shared" si="89"/>
        <v>0</v>
      </c>
      <c r="I225" s="152">
        <f t="shared" si="89"/>
        <v>0</v>
      </c>
      <c r="J225" s="152">
        <f t="shared" si="89"/>
        <v>0</v>
      </c>
      <c r="K225" s="152">
        <f t="shared" si="89"/>
        <v>0</v>
      </c>
      <c r="L225" s="173">
        <f t="shared" si="89"/>
        <v>0</v>
      </c>
      <c r="M225" s="152">
        <f t="shared" si="89"/>
        <v>0</v>
      </c>
      <c r="N225" s="152">
        <f t="shared" si="89"/>
        <v>0</v>
      </c>
      <c r="O225" s="173">
        <f t="shared" si="89"/>
        <v>0</v>
      </c>
      <c r="P225" s="152">
        <f t="shared" si="89"/>
        <v>0</v>
      </c>
      <c r="Q225" s="152">
        <f t="shared" si="89"/>
        <v>0</v>
      </c>
      <c r="R225" s="152">
        <f t="shared" si="89"/>
        <v>0</v>
      </c>
      <c r="S225" s="173">
        <f t="shared" si="89"/>
        <v>0</v>
      </c>
      <c r="T225" s="152">
        <f t="shared" si="89"/>
        <v>0</v>
      </c>
      <c r="U225" s="152">
        <f t="shared" si="89"/>
        <v>0</v>
      </c>
      <c r="V225" s="152">
        <f t="shared" si="89"/>
        <v>0</v>
      </c>
      <c r="W225" s="152">
        <f t="shared" si="89"/>
        <v>0</v>
      </c>
      <c r="X225" s="152">
        <f t="shared" si="89"/>
        <v>0</v>
      </c>
      <c r="Y225" s="152">
        <f t="shared" si="89"/>
        <v>0</v>
      </c>
    </row>
    <row r="226" spans="1:25">
      <c r="A226" s="149"/>
      <c r="B226" s="156" t="s">
        <v>159</v>
      </c>
      <c r="C226" s="152">
        <f t="shared" ref="C226:Y226" si="90">ROUND(C60+C144,2)</f>
        <v>77669.9</v>
      </c>
      <c r="D226" s="152">
        <f t="shared" si="90"/>
        <v>0</v>
      </c>
      <c r="E226" s="152">
        <f t="shared" si="90"/>
        <v>0</v>
      </c>
      <c r="F226" s="152">
        <f t="shared" si="90"/>
        <v>0</v>
      </c>
      <c r="G226" s="173">
        <f t="shared" si="90"/>
        <v>0</v>
      </c>
      <c r="H226" s="173">
        <f t="shared" si="90"/>
        <v>0</v>
      </c>
      <c r="I226" s="152">
        <f t="shared" si="90"/>
        <v>0</v>
      </c>
      <c r="J226" s="152">
        <f t="shared" si="90"/>
        <v>0</v>
      </c>
      <c r="K226" s="152">
        <f t="shared" si="90"/>
        <v>0</v>
      </c>
      <c r="L226" s="173">
        <f t="shared" si="90"/>
        <v>0</v>
      </c>
      <c r="M226" s="152">
        <f t="shared" si="90"/>
        <v>0</v>
      </c>
      <c r="N226" s="152">
        <f t="shared" si="90"/>
        <v>0</v>
      </c>
      <c r="O226" s="173">
        <f t="shared" si="90"/>
        <v>77669.9</v>
      </c>
      <c r="P226" s="152">
        <f t="shared" si="90"/>
        <v>77669.9</v>
      </c>
      <c r="Q226" s="152">
        <f t="shared" si="90"/>
        <v>0</v>
      </c>
      <c r="R226" s="152">
        <f t="shared" si="90"/>
        <v>0</v>
      </c>
      <c r="S226" s="173">
        <f t="shared" si="90"/>
        <v>0</v>
      </c>
      <c r="T226" s="152">
        <f t="shared" si="90"/>
        <v>0</v>
      </c>
      <c r="U226" s="152">
        <f t="shared" si="90"/>
        <v>0</v>
      </c>
      <c r="V226" s="152">
        <f t="shared" si="90"/>
        <v>0</v>
      </c>
      <c r="W226" s="152">
        <f t="shared" si="90"/>
        <v>0</v>
      </c>
      <c r="X226" s="152">
        <f t="shared" si="90"/>
        <v>0</v>
      </c>
      <c r="Y226" s="152">
        <f t="shared" si="90"/>
        <v>0</v>
      </c>
    </row>
    <row r="227" spans="1:25">
      <c r="A227" s="149"/>
      <c r="B227" s="176" t="s">
        <v>122</v>
      </c>
      <c r="C227" s="173">
        <f t="shared" ref="C227:Y227" si="91">ROUND(C61+C145,2)</f>
        <v>35693178.64</v>
      </c>
      <c r="D227" s="173">
        <f t="shared" si="91"/>
        <v>0</v>
      </c>
      <c r="E227" s="173">
        <f t="shared" si="91"/>
        <v>10409326.88</v>
      </c>
      <c r="F227" s="173">
        <f t="shared" si="91"/>
        <v>396525.14</v>
      </c>
      <c r="G227" s="173">
        <f t="shared" si="91"/>
        <v>14228442.52</v>
      </c>
      <c r="H227" s="173">
        <f t="shared" si="91"/>
        <v>1328958.24</v>
      </c>
      <c r="I227" s="173">
        <f t="shared" si="91"/>
        <v>360413.77</v>
      </c>
      <c r="J227" s="173">
        <f t="shared" si="91"/>
        <v>329583.38</v>
      </c>
      <c r="K227" s="173">
        <f t="shared" si="91"/>
        <v>638961.09</v>
      </c>
      <c r="L227" s="173">
        <f t="shared" si="91"/>
        <v>1242595.27</v>
      </c>
      <c r="M227" s="173">
        <f t="shared" si="91"/>
        <v>1001024.96</v>
      </c>
      <c r="N227" s="173">
        <f t="shared" si="91"/>
        <v>241570.31</v>
      </c>
      <c r="O227" s="173">
        <f t="shared" si="91"/>
        <v>1191116.88</v>
      </c>
      <c r="P227" s="173">
        <f t="shared" si="91"/>
        <v>627034.65</v>
      </c>
      <c r="Q227" s="173">
        <f t="shared" si="91"/>
        <v>564082.23</v>
      </c>
      <c r="R227" s="173">
        <f t="shared" si="91"/>
        <v>637641.1</v>
      </c>
      <c r="S227" s="173">
        <f t="shared" si="91"/>
        <v>6896213.71</v>
      </c>
      <c r="T227" s="173">
        <f t="shared" si="91"/>
        <v>3824160.6</v>
      </c>
      <c r="U227" s="173">
        <f t="shared" si="91"/>
        <v>993562.75</v>
      </c>
      <c r="V227" s="173">
        <f t="shared" si="91"/>
        <v>813900.34</v>
      </c>
      <c r="W227" s="173">
        <f t="shared" si="91"/>
        <v>696699.7</v>
      </c>
      <c r="X227" s="173">
        <f t="shared" si="91"/>
        <v>256131.88</v>
      </c>
      <c r="Y227" s="173">
        <f t="shared" si="91"/>
        <v>311758.44</v>
      </c>
    </row>
    <row r="228" spans="1:25">
      <c r="A228" s="149" t="s">
        <v>160</v>
      </c>
      <c r="B228" s="153" t="s">
        <v>161</v>
      </c>
      <c r="C228" s="152">
        <f t="shared" ref="C228:Y228" si="92">ROUND(C62+C146,2)</f>
        <v>1600501.03</v>
      </c>
      <c r="D228" s="152">
        <f t="shared" si="92"/>
        <v>0</v>
      </c>
      <c r="E228" s="152">
        <f t="shared" si="92"/>
        <v>1418938.5</v>
      </c>
      <c r="F228" s="152">
        <f t="shared" si="92"/>
        <v>0</v>
      </c>
      <c r="G228" s="173">
        <f t="shared" si="92"/>
        <v>24528.27</v>
      </c>
      <c r="H228" s="173">
        <f t="shared" si="92"/>
        <v>0</v>
      </c>
      <c r="I228" s="152">
        <f t="shared" si="92"/>
        <v>0</v>
      </c>
      <c r="J228" s="152">
        <f t="shared" si="92"/>
        <v>0</v>
      </c>
      <c r="K228" s="152">
        <f t="shared" si="92"/>
        <v>0</v>
      </c>
      <c r="L228" s="173">
        <f t="shared" si="92"/>
        <v>0</v>
      </c>
      <c r="M228" s="152">
        <f t="shared" si="92"/>
        <v>0</v>
      </c>
      <c r="N228" s="152">
        <f t="shared" si="92"/>
        <v>0</v>
      </c>
      <c r="O228" s="173">
        <f t="shared" si="92"/>
        <v>0</v>
      </c>
      <c r="P228" s="152">
        <f t="shared" si="92"/>
        <v>0</v>
      </c>
      <c r="Q228" s="152">
        <f t="shared" si="92"/>
        <v>0</v>
      </c>
      <c r="R228" s="152">
        <f t="shared" si="92"/>
        <v>0</v>
      </c>
      <c r="S228" s="173">
        <f t="shared" si="92"/>
        <v>157034.26</v>
      </c>
      <c r="T228" s="152">
        <f t="shared" si="92"/>
        <v>157034.26</v>
      </c>
      <c r="U228" s="152">
        <f t="shared" si="92"/>
        <v>0</v>
      </c>
      <c r="V228" s="152">
        <f t="shared" si="92"/>
        <v>0</v>
      </c>
      <c r="W228" s="152">
        <f t="shared" si="92"/>
        <v>0</v>
      </c>
      <c r="X228" s="152">
        <f t="shared" si="92"/>
        <v>0</v>
      </c>
      <c r="Y228" s="152">
        <f t="shared" si="92"/>
        <v>0</v>
      </c>
    </row>
    <row r="229" spans="1:25">
      <c r="A229" s="149"/>
      <c r="B229" s="156" t="s">
        <v>162</v>
      </c>
      <c r="C229" s="152">
        <f t="shared" ref="C229:Y229" si="93">ROUND(C63+C147,2)</f>
        <v>3223446.9</v>
      </c>
      <c r="D229" s="152">
        <f t="shared" si="93"/>
        <v>0</v>
      </c>
      <c r="E229" s="152">
        <f t="shared" si="93"/>
        <v>1019227.27</v>
      </c>
      <c r="F229" s="152">
        <f t="shared" si="93"/>
        <v>0</v>
      </c>
      <c r="G229" s="173">
        <f t="shared" si="93"/>
        <v>2089992.79</v>
      </c>
      <c r="H229" s="173">
        <f t="shared" si="93"/>
        <v>0</v>
      </c>
      <c r="I229" s="152">
        <f t="shared" si="93"/>
        <v>0</v>
      </c>
      <c r="J229" s="152">
        <f t="shared" si="93"/>
        <v>0</v>
      </c>
      <c r="K229" s="152">
        <f t="shared" si="93"/>
        <v>0</v>
      </c>
      <c r="L229" s="173">
        <f t="shared" si="93"/>
        <v>0</v>
      </c>
      <c r="M229" s="152">
        <f t="shared" si="93"/>
        <v>0</v>
      </c>
      <c r="N229" s="152">
        <f t="shared" si="93"/>
        <v>0</v>
      </c>
      <c r="O229" s="173">
        <f t="shared" si="93"/>
        <v>0</v>
      </c>
      <c r="P229" s="152">
        <f t="shared" si="93"/>
        <v>0</v>
      </c>
      <c r="Q229" s="152">
        <f t="shared" si="93"/>
        <v>0</v>
      </c>
      <c r="R229" s="152">
        <f t="shared" si="93"/>
        <v>110078.82</v>
      </c>
      <c r="S229" s="173">
        <f t="shared" si="93"/>
        <v>114226.84</v>
      </c>
      <c r="T229" s="152">
        <f t="shared" si="93"/>
        <v>45131.88</v>
      </c>
      <c r="U229" s="152">
        <f t="shared" si="93"/>
        <v>31949.76</v>
      </c>
      <c r="V229" s="152">
        <f t="shared" si="93"/>
        <v>0</v>
      </c>
      <c r="W229" s="152">
        <f t="shared" si="93"/>
        <v>33161.82</v>
      </c>
      <c r="X229" s="152">
        <f t="shared" si="93"/>
        <v>1229.44</v>
      </c>
      <c r="Y229" s="152">
        <f t="shared" si="93"/>
        <v>2753.94</v>
      </c>
    </row>
    <row r="230" spans="1:25">
      <c r="A230" s="149"/>
      <c r="B230" s="156" t="s">
        <v>163</v>
      </c>
      <c r="C230" s="152">
        <f t="shared" ref="C230:Y230" si="94">ROUND(C64+C148,2)</f>
        <v>37553528.9</v>
      </c>
      <c r="D230" s="152">
        <f t="shared" si="94"/>
        <v>0</v>
      </c>
      <c r="E230" s="152">
        <f t="shared" si="94"/>
        <v>7339775.76</v>
      </c>
      <c r="F230" s="152">
        <f t="shared" si="94"/>
        <v>0</v>
      </c>
      <c r="G230" s="173">
        <f t="shared" si="94"/>
        <v>23845474.08</v>
      </c>
      <c r="H230" s="173">
        <f t="shared" si="94"/>
        <v>666765.73</v>
      </c>
      <c r="I230" s="152">
        <f t="shared" si="94"/>
        <v>176000</v>
      </c>
      <c r="J230" s="152">
        <f t="shared" si="94"/>
        <v>490765.73</v>
      </c>
      <c r="K230" s="152">
        <f t="shared" si="94"/>
        <v>0</v>
      </c>
      <c r="L230" s="173">
        <f t="shared" si="94"/>
        <v>1452188.57</v>
      </c>
      <c r="M230" s="152">
        <f t="shared" si="94"/>
        <v>1131034.3</v>
      </c>
      <c r="N230" s="152">
        <f t="shared" si="94"/>
        <v>321154.27</v>
      </c>
      <c r="O230" s="173">
        <f t="shared" si="94"/>
        <v>1566719.99</v>
      </c>
      <c r="P230" s="152">
        <f t="shared" si="94"/>
        <v>1164548.57</v>
      </c>
      <c r="Q230" s="152">
        <f t="shared" si="94"/>
        <v>402171.42</v>
      </c>
      <c r="R230" s="152">
        <f t="shared" si="94"/>
        <v>6562016.2</v>
      </c>
      <c r="S230" s="173">
        <f t="shared" si="94"/>
        <v>2682604.77</v>
      </c>
      <c r="T230" s="152">
        <f t="shared" si="94"/>
        <v>479102.62</v>
      </c>
      <c r="U230" s="152">
        <f t="shared" si="94"/>
        <v>564582.85</v>
      </c>
      <c r="V230" s="152">
        <f t="shared" si="94"/>
        <v>0</v>
      </c>
      <c r="W230" s="152">
        <f t="shared" si="94"/>
        <v>1499422.38</v>
      </c>
      <c r="X230" s="152">
        <f t="shared" si="94"/>
        <v>75037.02</v>
      </c>
      <c r="Y230" s="152">
        <f t="shared" si="94"/>
        <v>64459.9</v>
      </c>
    </row>
    <row r="231" spans="1:25">
      <c r="A231" s="149"/>
      <c r="B231" s="156" t="s">
        <v>181</v>
      </c>
      <c r="C231" s="152">
        <f t="shared" ref="C231:Y231" si="95">ROUND(C65+C149,2)</f>
        <v>4375471.38</v>
      </c>
      <c r="D231" s="152">
        <f t="shared" si="95"/>
        <v>0</v>
      </c>
      <c r="E231" s="152">
        <f t="shared" si="95"/>
        <v>1195257.21</v>
      </c>
      <c r="F231" s="152">
        <f t="shared" si="95"/>
        <v>0</v>
      </c>
      <c r="G231" s="173">
        <f t="shared" si="95"/>
        <v>2567681.79</v>
      </c>
      <c r="H231" s="173">
        <f t="shared" si="95"/>
        <v>71603.76</v>
      </c>
      <c r="I231" s="152">
        <f t="shared" si="95"/>
        <v>19177.36</v>
      </c>
      <c r="J231" s="152">
        <f t="shared" si="95"/>
        <v>52426.4</v>
      </c>
      <c r="K231" s="152">
        <f t="shared" si="95"/>
        <v>0</v>
      </c>
      <c r="L231" s="173">
        <f t="shared" si="95"/>
        <v>143048.75</v>
      </c>
      <c r="M231" s="152">
        <f t="shared" si="95"/>
        <v>108741.24</v>
      </c>
      <c r="N231" s="152">
        <f t="shared" si="95"/>
        <v>34307.51</v>
      </c>
      <c r="O231" s="173">
        <f t="shared" si="95"/>
        <v>158773.63</v>
      </c>
      <c r="P231" s="152">
        <f t="shared" si="95"/>
        <v>124403.79</v>
      </c>
      <c r="Q231" s="152">
        <f t="shared" si="95"/>
        <v>34369.84</v>
      </c>
      <c r="R231" s="152">
        <f t="shared" si="95"/>
        <v>703168.09</v>
      </c>
      <c r="S231" s="173">
        <f t="shared" si="95"/>
        <v>239106.24</v>
      </c>
      <c r="T231" s="152">
        <f t="shared" si="95"/>
        <v>54808.83</v>
      </c>
      <c r="U231" s="152">
        <f t="shared" si="95"/>
        <v>50492.55</v>
      </c>
      <c r="V231" s="152">
        <f t="shared" si="95"/>
        <v>0</v>
      </c>
      <c r="W231" s="152">
        <f t="shared" si="95"/>
        <v>117530.89</v>
      </c>
      <c r="X231" s="152">
        <f t="shared" si="95"/>
        <v>7351.5</v>
      </c>
      <c r="Y231" s="152">
        <f t="shared" si="95"/>
        <v>8922.47</v>
      </c>
    </row>
    <row r="232" spans="1:25">
      <c r="A232" s="149"/>
      <c r="B232" s="156" t="s">
        <v>165</v>
      </c>
      <c r="C232" s="152">
        <f t="shared" ref="C232:Y232" si="96">ROUND(C66+C150,2)</f>
        <v>1584988.53</v>
      </c>
      <c r="D232" s="152">
        <f t="shared" si="96"/>
        <v>0</v>
      </c>
      <c r="E232" s="152">
        <f t="shared" si="96"/>
        <v>311655.4</v>
      </c>
      <c r="F232" s="152">
        <f t="shared" si="96"/>
        <v>0</v>
      </c>
      <c r="G232" s="173">
        <f t="shared" si="96"/>
        <v>1273111.38</v>
      </c>
      <c r="H232" s="173">
        <f t="shared" si="96"/>
        <v>0</v>
      </c>
      <c r="I232" s="152">
        <f t="shared" si="96"/>
        <v>0</v>
      </c>
      <c r="J232" s="152">
        <f t="shared" si="96"/>
        <v>0</v>
      </c>
      <c r="K232" s="152">
        <f t="shared" si="96"/>
        <v>0</v>
      </c>
      <c r="L232" s="173">
        <f t="shared" si="96"/>
        <v>0</v>
      </c>
      <c r="M232" s="152">
        <f t="shared" si="96"/>
        <v>0</v>
      </c>
      <c r="N232" s="152">
        <f t="shared" si="96"/>
        <v>0</v>
      </c>
      <c r="O232" s="173">
        <f t="shared" si="96"/>
        <v>0</v>
      </c>
      <c r="P232" s="152">
        <f t="shared" si="96"/>
        <v>0</v>
      </c>
      <c r="Q232" s="152">
        <f t="shared" si="96"/>
        <v>0</v>
      </c>
      <c r="R232" s="152">
        <f t="shared" si="96"/>
        <v>0</v>
      </c>
      <c r="S232" s="173">
        <f t="shared" si="96"/>
        <v>221.75</v>
      </c>
      <c r="T232" s="152">
        <f t="shared" si="96"/>
        <v>11.26</v>
      </c>
      <c r="U232" s="152">
        <f t="shared" si="96"/>
        <v>32.55</v>
      </c>
      <c r="V232" s="152">
        <f t="shared" si="96"/>
        <v>0</v>
      </c>
      <c r="W232" s="152">
        <f t="shared" si="96"/>
        <v>170.92</v>
      </c>
      <c r="X232" s="152">
        <f t="shared" si="96"/>
        <v>0</v>
      </c>
      <c r="Y232" s="152">
        <f t="shared" si="96"/>
        <v>7.02</v>
      </c>
    </row>
    <row r="233" spans="1:25">
      <c r="A233" s="149"/>
      <c r="B233" s="156" t="s">
        <v>166</v>
      </c>
      <c r="C233" s="152">
        <f>ROUND(C67+C151,2)</f>
        <v>308517.96</v>
      </c>
      <c r="D233" s="152">
        <f t="shared" ref="D233:Y233" si="97">ROUND(D67+D151,2)</f>
        <v>0</v>
      </c>
      <c r="E233" s="152">
        <f t="shared" si="97"/>
        <v>120135.1</v>
      </c>
      <c r="F233" s="152">
        <f t="shared" si="97"/>
        <v>0</v>
      </c>
      <c r="G233" s="173">
        <f t="shared" si="97"/>
        <v>184822.86</v>
      </c>
      <c r="H233" s="173">
        <f t="shared" si="97"/>
        <v>3520</v>
      </c>
      <c r="I233" s="152">
        <f t="shared" si="97"/>
        <v>10</v>
      </c>
      <c r="J233" s="152">
        <f t="shared" si="97"/>
        <v>3510</v>
      </c>
      <c r="K233" s="152">
        <f t="shared" si="97"/>
        <v>0</v>
      </c>
      <c r="L233" s="173">
        <f t="shared" si="97"/>
        <v>20</v>
      </c>
      <c r="M233" s="152">
        <f t="shared" si="97"/>
        <v>10</v>
      </c>
      <c r="N233" s="152">
        <f t="shared" si="97"/>
        <v>10</v>
      </c>
      <c r="O233" s="173">
        <f t="shared" si="97"/>
        <v>20</v>
      </c>
      <c r="P233" s="152">
        <f t="shared" si="97"/>
        <v>10</v>
      </c>
      <c r="Q233" s="152">
        <f t="shared" si="97"/>
        <v>10</v>
      </c>
      <c r="R233" s="152">
        <f t="shared" si="97"/>
        <v>298.49</v>
      </c>
      <c r="S233" s="173">
        <f t="shared" si="97"/>
        <v>0</v>
      </c>
      <c r="T233" s="152">
        <f t="shared" si="97"/>
        <v>0</v>
      </c>
      <c r="U233" s="152">
        <f t="shared" si="97"/>
        <v>0</v>
      </c>
      <c r="V233" s="152">
        <f t="shared" si="97"/>
        <v>0</v>
      </c>
      <c r="W233" s="152">
        <f t="shared" si="97"/>
        <v>0</v>
      </c>
      <c r="X233" s="152">
        <f t="shared" si="97"/>
        <v>0</v>
      </c>
      <c r="Y233" s="152">
        <f t="shared" si="97"/>
        <v>0</v>
      </c>
    </row>
    <row r="234" spans="1:25">
      <c r="A234" s="149"/>
      <c r="B234" s="156" t="s">
        <v>167</v>
      </c>
      <c r="C234" s="152">
        <f>ROUND(C68+C152,2)</f>
        <v>157308.94</v>
      </c>
      <c r="D234" s="152">
        <f t="shared" ref="D234:Y234" si="98">ROUND(D68+D152,2)</f>
        <v>0</v>
      </c>
      <c r="E234" s="152">
        <f t="shared" si="98"/>
        <v>107865.25</v>
      </c>
      <c r="F234" s="152">
        <f t="shared" si="98"/>
        <v>0</v>
      </c>
      <c r="G234" s="173">
        <f t="shared" si="98"/>
        <v>48543.69</v>
      </c>
      <c r="H234" s="173">
        <f t="shared" si="98"/>
        <v>0</v>
      </c>
      <c r="I234" s="152">
        <f t="shared" si="98"/>
        <v>0</v>
      </c>
      <c r="J234" s="152">
        <f t="shared" si="98"/>
        <v>0</v>
      </c>
      <c r="K234" s="152">
        <f t="shared" si="98"/>
        <v>0</v>
      </c>
      <c r="L234" s="173">
        <f t="shared" si="98"/>
        <v>0</v>
      </c>
      <c r="M234" s="152">
        <f t="shared" si="98"/>
        <v>0</v>
      </c>
      <c r="N234" s="152">
        <f t="shared" si="98"/>
        <v>0</v>
      </c>
      <c r="O234" s="173">
        <f t="shared" si="98"/>
        <v>0</v>
      </c>
      <c r="P234" s="152">
        <f t="shared" si="98"/>
        <v>0</v>
      </c>
      <c r="Q234" s="152">
        <f t="shared" si="98"/>
        <v>0</v>
      </c>
      <c r="R234" s="152">
        <f t="shared" si="98"/>
        <v>0</v>
      </c>
      <c r="S234" s="173">
        <f t="shared" si="98"/>
        <v>900</v>
      </c>
      <c r="T234" s="152">
        <f t="shared" si="98"/>
        <v>900</v>
      </c>
      <c r="U234" s="152">
        <f t="shared" si="98"/>
        <v>0</v>
      </c>
      <c r="V234" s="152">
        <f t="shared" si="98"/>
        <v>0</v>
      </c>
      <c r="W234" s="152">
        <f t="shared" si="98"/>
        <v>0</v>
      </c>
      <c r="X234" s="152">
        <f t="shared" si="98"/>
        <v>0</v>
      </c>
      <c r="Y234" s="152">
        <f t="shared" si="98"/>
        <v>0</v>
      </c>
    </row>
    <row r="235" spans="1:25">
      <c r="A235" s="149"/>
      <c r="B235" s="156" t="s">
        <v>168</v>
      </c>
      <c r="C235" s="152">
        <f t="shared" ref="C235:Y235" si="99">ROUND(C69+C153,2)</f>
        <v>23045613.78</v>
      </c>
      <c r="D235" s="152">
        <f t="shared" si="99"/>
        <v>0</v>
      </c>
      <c r="E235" s="152">
        <f t="shared" si="99"/>
        <v>9230882.05</v>
      </c>
      <c r="F235" s="152">
        <f t="shared" si="99"/>
        <v>0</v>
      </c>
      <c r="G235" s="173">
        <f t="shared" si="99"/>
        <v>13674668.14</v>
      </c>
      <c r="H235" s="173">
        <f t="shared" si="99"/>
        <v>55159.61</v>
      </c>
      <c r="I235" s="152">
        <f t="shared" si="99"/>
        <v>24038.91</v>
      </c>
      <c r="J235" s="152">
        <f t="shared" si="99"/>
        <v>31120.7</v>
      </c>
      <c r="K235" s="152">
        <f t="shared" si="99"/>
        <v>0</v>
      </c>
      <c r="L235" s="173">
        <f t="shared" si="99"/>
        <v>60865.08</v>
      </c>
      <c r="M235" s="152">
        <f t="shared" si="99"/>
        <v>48845.64</v>
      </c>
      <c r="N235" s="152">
        <f t="shared" si="99"/>
        <v>12019.44</v>
      </c>
      <c r="O235" s="173">
        <f t="shared" si="99"/>
        <v>24038.9</v>
      </c>
      <c r="P235" s="152">
        <f t="shared" si="99"/>
        <v>24038.9</v>
      </c>
      <c r="Q235" s="152">
        <f t="shared" si="99"/>
        <v>0</v>
      </c>
      <c r="R235" s="152">
        <f t="shared" si="99"/>
        <v>255969.05</v>
      </c>
      <c r="S235" s="173">
        <f t="shared" si="99"/>
        <v>0</v>
      </c>
      <c r="T235" s="152">
        <f t="shared" si="99"/>
        <v>0</v>
      </c>
      <c r="U235" s="152">
        <f t="shared" si="99"/>
        <v>0</v>
      </c>
      <c r="V235" s="152">
        <f t="shared" si="99"/>
        <v>0</v>
      </c>
      <c r="W235" s="152">
        <f t="shared" si="99"/>
        <v>0</v>
      </c>
      <c r="X235" s="152">
        <f t="shared" si="99"/>
        <v>0</v>
      </c>
      <c r="Y235" s="152">
        <f t="shared" si="99"/>
        <v>0</v>
      </c>
    </row>
    <row r="236" spans="1:25">
      <c r="A236" s="149"/>
      <c r="B236" s="156" t="s">
        <v>169</v>
      </c>
      <c r="C236" s="152">
        <f t="shared" ref="C236:Y236" si="100">ROUND(C70+C154,2)</f>
        <v>7022885.58</v>
      </c>
      <c r="D236" s="152">
        <f t="shared" si="100"/>
        <v>0</v>
      </c>
      <c r="E236" s="152">
        <f t="shared" si="100"/>
        <v>1816086.75</v>
      </c>
      <c r="F236" s="152">
        <f t="shared" si="100"/>
        <v>0</v>
      </c>
      <c r="G236" s="173">
        <f t="shared" si="100"/>
        <v>4562031.98</v>
      </c>
      <c r="H236" s="173">
        <f t="shared" si="100"/>
        <v>144198.11</v>
      </c>
      <c r="I236" s="152">
        <f t="shared" si="100"/>
        <v>97169.82</v>
      </c>
      <c r="J236" s="152">
        <f t="shared" si="100"/>
        <v>30047.17</v>
      </c>
      <c r="K236" s="152">
        <f t="shared" si="100"/>
        <v>16981.12</v>
      </c>
      <c r="L236" s="173">
        <f t="shared" si="100"/>
        <v>415035.15</v>
      </c>
      <c r="M236" s="152">
        <f t="shared" si="100"/>
        <v>398272.69</v>
      </c>
      <c r="N236" s="152">
        <f t="shared" si="100"/>
        <v>16762.46</v>
      </c>
      <c r="O236" s="173">
        <f t="shared" si="100"/>
        <v>77650.95</v>
      </c>
      <c r="P236" s="152">
        <f t="shared" si="100"/>
        <v>70754.73</v>
      </c>
      <c r="Q236" s="152">
        <f t="shared" si="100"/>
        <v>6896.22</v>
      </c>
      <c r="R236" s="152">
        <f t="shared" si="100"/>
        <v>0</v>
      </c>
      <c r="S236" s="173">
        <f t="shared" si="100"/>
        <v>7882.64</v>
      </c>
      <c r="T236" s="152">
        <f t="shared" si="100"/>
        <v>0</v>
      </c>
      <c r="U236" s="152">
        <f t="shared" si="100"/>
        <v>0</v>
      </c>
      <c r="V236" s="152">
        <f t="shared" si="100"/>
        <v>1000</v>
      </c>
      <c r="W236" s="152">
        <f t="shared" si="100"/>
        <v>260</v>
      </c>
      <c r="X236" s="152">
        <f t="shared" si="100"/>
        <v>2264.15</v>
      </c>
      <c r="Y236" s="152">
        <f t="shared" si="100"/>
        <v>4358.49</v>
      </c>
    </row>
    <row r="237" spans="1:25">
      <c r="A237" s="149"/>
      <c r="B237" s="156" t="s">
        <v>170</v>
      </c>
      <c r="C237" s="152">
        <f t="shared" ref="C237:Y237" si="101">ROUND(C71+C155,2)</f>
        <v>0</v>
      </c>
      <c r="D237" s="152">
        <f t="shared" si="101"/>
        <v>0</v>
      </c>
      <c r="E237" s="152">
        <f t="shared" si="101"/>
        <v>0</v>
      </c>
      <c r="F237" s="152">
        <f t="shared" si="101"/>
        <v>0</v>
      </c>
      <c r="G237" s="173">
        <f t="shared" si="101"/>
        <v>0</v>
      </c>
      <c r="H237" s="173">
        <f t="shared" si="101"/>
        <v>0</v>
      </c>
      <c r="I237" s="152">
        <f t="shared" si="101"/>
        <v>0</v>
      </c>
      <c r="J237" s="152">
        <f t="shared" si="101"/>
        <v>0</v>
      </c>
      <c r="K237" s="152">
        <f t="shared" si="101"/>
        <v>0</v>
      </c>
      <c r="L237" s="173">
        <f t="shared" si="101"/>
        <v>0</v>
      </c>
      <c r="M237" s="152">
        <f t="shared" si="101"/>
        <v>0</v>
      </c>
      <c r="N237" s="152">
        <f t="shared" si="101"/>
        <v>0</v>
      </c>
      <c r="O237" s="173">
        <f t="shared" si="101"/>
        <v>0</v>
      </c>
      <c r="P237" s="152">
        <f t="shared" si="101"/>
        <v>0</v>
      </c>
      <c r="Q237" s="152">
        <f t="shared" si="101"/>
        <v>0</v>
      </c>
      <c r="R237" s="152">
        <f t="shared" si="101"/>
        <v>0</v>
      </c>
      <c r="S237" s="173">
        <f t="shared" si="101"/>
        <v>0</v>
      </c>
      <c r="T237" s="152">
        <f t="shared" si="101"/>
        <v>0</v>
      </c>
      <c r="U237" s="152">
        <f t="shared" si="101"/>
        <v>0</v>
      </c>
      <c r="V237" s="152">
        <f t="shared" si="101"/>
        <v>0</v>
      </c>
      <c r="W237" s="152">
        <f t="shared" si="101"/>
        <v>0</v>
      </c>
      <c r="X237" s="152">
        <f t="shared" si="101"/>
        <v>0</v>
      </c>
      <c r="Y237" s="152">
        <f t="shared" si="101"/>
        <v>0</v>
      </c>
    </row>
    <row r="238" spans="1:25">
      <c r="A238" s="149"/>
      <c r="B238" s="156" t="s">
        <v>171</v>
      </c>
      <c r="C238" s="152">
        <f t="shared" ref="C238:Y238" si="102">ROUND(C72+C156,2)</f>
        <v>12026634.1</v>
      </c>
      <c r="D238" s="152">
        <f t="shared" si="102"/>
        <v>-8333333.32</v>
      </c>
      <c r="E238" s="152">
        <f t="shared" si="102"/>
        <v>8686761.99</v>
      </c>
      <c r="F238" s="152">
        <f t="shared" si="102"/>
        <v>0</v>
      </c>
      <c r="G238" s="173">
        <f t="shared" si="102"/>
        <v>11508339.7</v>
      </c>
      <c r="H238" s="173">
        <f t="shared" si="102"/>
        <v>29213.55</v>
      </c>
      <c r="I238" s="152">
        <f t="shared" si="102"/>
        <v>3696.68</v>
      </c>
      <c r="J238" s="152">
        <f t="shared" si="102"/>
        <v>25516.87</v>
      </c>
      <c r="K238" s="152">
        <f t="shared" si="102"/>
        <v>0</v>
      </c>
      <c r="L238" s="173">
        <f t="shared" si="102"/>
        <v>72553.53</v>
      </c>
      <c r="M238" s="152">
        <f t="shared" si="102"/>
        <v>49374.12</v>
      </c>
      <c r="N238" s="152">
        <f t="shared" si="102"/>
        <v>23179.41</v>
      </c>
      <c r="O238" s="173">
        <f t="shared" si="102"/>
        <v>63098.65</v>
      </c>
      <c r="P238" s="152">
        <f t="shared" si="102"/>
        <v>53813.01</v>
      </c>
      <c r="Q238" s="152">
        <f t="shared" si="102"/>
        <v>9285.64</v>
      </c>
      <c r="R238" s="152">
        <f t="shared" si="102"/>
        <v>367417.11</v>
      </c>
      <c r="S238" s="173">
        <f t="shared" si="102"/>
        <v>0</v>
      </c>
      <c r="T238" s="152">
        <f t="shared" si="102"/>
        <v>0</v>
      </c>
      <c r="U238" s="152">
        <f t="shared" si="102"/>
        <v>0</v>
      </c>
      <c r="V238" s="152">
        <f t="shared" si="102"/>
        <v>0</v>
      </c>
      <c r="W238" s="152">
        <f t="shared" si="102"/>
        <v>0</v>
      </c>
      <c r="X238" s="152">
        <f t="shared" si="102"/>
        <v>0</v>
      </c>
      <c r="Y238" s="152">
        <f t="shared" si="102"/>
        <v>0</v>
      </c>
    </row>
    <row r="239" spans="1:25">
      <c r="A239" s="149"/>
      <c r="B239" s="156" t="s">
        <v>172</v>
      </c>
      <c r="C239" s="152">
        <f t="shared" ref="C239:Y239" si="103">ROUND(C73+C157,2)</f>
        <v>12533290.04</v>
      </c>
      <c r="D239" s="152">
        <f t="shared" si="103"/>
        <v>0</v>
      </c>
      <c r="E239" s="152">
        <f t="shared" si="103"/>
        <v>11962932.12</v>
      </c>
      <c r="F239" s="152">
        <f t="shared" si="103"/>
        <v>0</v>
      </c>
      <c r="G239" s="173">
        <f t="shared" si="103"/>
        <v>458738.82</v>
      </c>
      <c r="H239" s="173">
        <f t="shared" si="103"/>
        <v>0</v>
      </c>
      <c r="I239" s="152">
        <f t="shared" si="103"/>
        <v>0</v>
      </c>
      <c r="J239" s="152">
        <f t="shared" si="103"/>
        <v>0</v>
      </c>
      <c r="K239" s="152">
        <f t="shared" si="103"/>
        <v>0</v>
      </c>
      <c r="L239" s="173">
        <f t="shared" si="103"/>
        <v>111619.1</v>
      </c>
      <c r="M239" s="152">
        <f t="shared" si="103"/>
        <v>111619.1</v>
      </c>
      <c r="N239" s="152">
        <f t="shared" si="103"/>
        <v>0</v>
      </c>
      <c r="O239" s="173">
        <f t="shared" si="103"/>
        <v>0</v>
      </c>
      <c r="P239" s="152">
        <f t="shared" si="103"/>
        <v>0</v>
      </c>
      <c r="Q239" s="152">
        <f t="shared" si="103"/>
        <v>0</v>
      </c>
      <c r="R239" s="152">
        <f t="shared" si="103"/>
        <v>0</v>
      </c>
      <c r="S239" s="173">
        <f t="shared" si="103"/>
        <v>0</v>
      </c>
      <c r="T239" s="152">
        <f t="shared" si="103"/>
        <v>0</v>
      </c>
      <c r="U239" s="152">
        <f t="shared" si="103"/>
        <v>0</v>
      </c>
      <c r="V239" s="152">
        <f t="shared" si="103"/>
        <v>0</v>
      </c>
      <c r="W239" s="152">
        <f t="shared" si="103"/>
        <v>0</v>
      </c>
      <c r="X239" s="152">
        <f t="shared" si="103"/>
        <v>0</v>
      </c>
      <c r="Y239" s="152">
        <f t="shared" si="103"/>
        <v>0</v>
      </c>
    </row>
    <row r="240" spans="1:25">
      <c r="A240" s="149"/>
      <c r="B240" s="156" t="s">
        <v>173</v>
      </c>
      <c r="C240" s="152">
        <f t="shared" ref="C240:Y240" si="104">ROUND(C74+C158,2)</f>
        <v>10004372.73</v>
      </c>
      <c r="D240" s="152">
        <f t="shared" si="104"/>
        <v>0</v>
      </c>
      <c r="E240" s="152">
        <f t="shared" si="104"/>
        <v>3172932.1</v>
      </c>
      <c r="F240" s="152">
        <f t="shared" si="104"/>
        <v>0</v>
      </c>
      <c r="G240" s="173">
        <f t="shared" si="104"/>
        <v>5543545.07</v>
      </c>
      <c r="H240" s="173">
        <f t="shared" si="104"/>
        <v>107033.88</v>
      </c>
      <c r="I240" s="152">
        <f t="shared" si="104"/>
        <v>26464.44</v>
      </c>
      <c r="J240" s="152">
        <f t="shared" si="104"/>
        <v>71334.1</v>
      </c>
      <c r="K240" s="152">
        <f t="shared" si="104"/>
        <v>9235.34</v>
      </c>
      <c r="L240" s="173">
        <f t="shared" si="104"/>
        <v>200550.17</v>
      </c>
      <c r="M240" s="152">
        <f t="shared" si="104"/>
        <v>150365.17</v>
      </c>
      <c r="N240" s="152">
        <f t="shared" si="104"/>
        <v>50185</v>
      </c>
      <c r="O240" s="173">
        <f t="shared" si="104"/>
        <v>225870.1</v>
      </c>
      <c r="P240" s="152">
        <f t="shared" si="104"/>
        <v>165490.9</v>
      </c>
      <c r="Q240" s="152">
        <f t="shared" si="104"/>
        <v>60379.2</v>
      </c>
      <c r="R240" s="152">
        <f t="shared" si="104"/>
        <v>849321.16</v>
      </c>
      <c r="S240" s="173">
        <f t="shared" si="104"/>
        <v>754441.41</v>
      </c>
      <c r="T240" s="152">
        <f t="shared" si="104"/>
        <v>123739.53</v>
      </c>
      <c r="U240" s="152">
        <f t="shared" si="104"/>
        <v>102521.03</v>
      </c>
      <c r="V240" s="152">
        <f t="shared" si="104"/>
        <v>0</v>
      </c>
      <c r="W240" s="152">
        <f t="shared" si="104"/>
        <v>440754.58</v>
      </c>
      <c r="X240" s="152">
        <f t="shared" si="104"/>
        <v>34958.24</v>
      </c>
      <c r="Y240" s="152">
        <f t="shared" si="104"/>
        <v>52468.03</v>
      </c>
    </row>
    <row r="241" spans="1:25">
      <c r="A241" s="149"/>
      <c r="B241" s="156" t="s">
        <v>174</v>
      </c>
      <c r="C241" s="152">
        <f t="shared" ref="C241:Y241" si="105">ROUND(C75+C159,2)</f>
        <v>0</v>
      </c>
      <c r="D241" s="152">
        <f t="shared" si="105"/>
        <v>0</v>
      </c>
      <c r="E241" s="152">
        <f t="shared" si="105"/>
        <v>0</v>
      </c>
      <c r="F241" s="152">
        <f t="shared" si="105"/>
        <v>0</v>
      </c>
      <c r="G241" s="173">
        <f t="shared" si="105"/>
        <v>0</v>
      </c>
      <c r="H241" s="173">
        <f t="shared" si="105"/>
        <v>0</v>
      </c>
      <c r="I241" s="152">
        <f t="shared" si="105"/>
        <v>0</v>
      </c>
      <c r="J241" s="152">
        <f t="shared" si="105"/>
        <v>0</v>
      </c>
      <c r="K241" s="152">
        <f t="shared" si="105"/>
        <v>0</v>
      </c>
      <c r="L241" s="173">
        <f t="shared" si="105"/>
        <v>0</v>
      </c>
      <c r="M241" s="152">
        <f t="shared" si="105"/>
        <v>0</v>
      </c>
      <c r="N241" s="152">
        <f t="shared" si="105"/>
        <v>0</v>
      </c>
      <c r="O241" s="173">
        <f t="shared" si="105"/>
        <v>0</v>
      </c>
      <c r="P241" s="152">
        <f t="shared" si="105"/>
        <v>0</v>
      </c>
      <c r="Q241" s="152">
        <f t="shared" si="105"/>
        <v>0</v>
      </c>
      <c r="R241" s="152">
        <f t="shared" si="105"/>
        <v>0</v>
      </c>
      <c r="S241" s="173">
        <f t="shared" si="105"/>
        <v>0</v>
      </c>
      <c r="T241" s="152">
        <f t="shared" si="105"/>
        <v>0</v>
      </c>
      <c r="U241" s="152">
        <f t="shared" si="105"/>
        <v>0</v>
      </c>
      <c r="V241" s="152">
        <f t="shared" si="105"/>
        <v>0</v>
      </c>
      <c r="W241" s="152">
        <f t="shared" si="105"/>
        <v>0</v>
      </c>
      <c r="X241" s="152">
        <f t="shared" si="105"/>
        <v>0</v>
      </c>
      <c r="Y241" s="152">
        <f t="shared" si="105"/>
        <v>0</v>
      </c>
    </row>
    <row r="242" spans="1:25">
      <c r="A242" s="149"/>
      <c r="B242" s="176" t="s">
        <v>122</v>
      </c>
      <c r="C242" s="173">
        <f t="shared" ref="C242:Y242" si="106">ROUND(C76+C160,2)</f>
        <v>113436559.87</v>
      </c>
      <c r="D242" s="173">
        <f t="shared" si="106"/>
        <v>-8333333.32</v>
      </c>
      <c r="E242" s="173">
        <f t="shared" si="106"/>
        <v>46382449.5</v>
      </c>
      <c r="F242" s="173">
        <f t="shared" si="106"/>
        <v>0</v>
      </c>
      <c r="G242" s="173">
        <f t="shared" si="106"/>
        <v>65781478.57</v>
      </c>
      <c r="H242" s="173">
        <f t="shared" si="106"/>
        <v>1077494.64</v>
      </c>
      <c r="I242" s="173">
        <f t="shared" si="106"/>
        <v>346557.21</v>
      </c>
      <c r="J242" s="173">
        <f t="shared" si="106"/>
        <v>704720.97</v>
      </c>
      <c r="K242" s="173">
        <f t="shared" si="106"/>
        <v>26216.46</v>
      </c>
      <c r="L242" s="173">
        <f t="shared" si="106"/>
        <v>2455880.35</v>
      </c>
      <c r="M242" s="173">
        <f t="shared" si="106"/>
        <v>1998262.26</v>
      </c>
      <c r="N242" s="173">
        <f t="shared" si="106"/>
        <v>457618.09</v>
      </c>
      <c r="O242" s="173">
        <f t="shared" si="106"/>
        <v>2116172.22</v>
      </c>
      <c r="P242" s="173">
        <f t="shared" si="106"/>
        <v>1603059.9</v>
      </c>
      <c r="Q242" s="173">
        <f t="shared" si="106"/>
        <v>513112.32</v>
      </c>
      <c r="R242" s="173">
        <f t="shared" si="106"/>
        <v>8848268.92</v>
      </c>
      <c r="S242" s="173">
        <f t="shared" si="106"/>
        <v>3956417.91</v>
      </c>
      <c r="T242" s="173">
        <f t="shared" si="106"/>
        <v>860728.38</v>
      </c>
      <c r="U242" s="173">
        <f t="shared" si="106"/>
        <v>749578.74</v>
      </c>
      <c r="V242" s="173">
        <f t="shared" si="106"/>
        <v>1000</v>
      </c>
      <c r="W242" s="173">
        <f t="shared" si="106"/>
        <v>2091300.59</v>
      </c>
      <c r="X242" s="173">
        <f t="shared" si="106"/>
        <v>120840.35</v>
      </c>
      <c r="Y242" s="173">
        <f t="shared" si="106"/>
        <v>132969.85</v>
      </c>
    </row>
    <row r="243" spans="1:25">
      <c r="A243" s="149" t="s">
        <v>175</v>
      </c>
      <c r="B243" s="153" t="s">
        <v>176</v>
      </c>
      <c r="C243" s="152">
        <f t="shared" ref="C243:Y243" si="107">ROUND(C77+C161,2)</f>
        <v>0</v>
      </c>
      <c r="D243" s="152">
        <f t="shared" si="107"/>
        <v>0</v>
      </c>
      <c r="E243" s="152">
        <f t="shared" si="107"/>
        <v>0</v>
      </c>
      <c r="F243" s="152">
        <f t="shared" si="107"/>
        <v>0</v>
      </c>
      <c r="G243" s="173">
        <f t="shared" si="107"/>
        <v>0</v>
      </c>
      <c r="H243" s="173">
        <f t="shared" si="107"/>
        <v>0</v>
      </c>
      <c r="I243" s="152">
        <f t="shared" si="107"/>
        <v>0</v>
      </c>
      <c r="J243" s="152">
        <f t="shared" si="107"/>
        <v>0</v>
      </c>
      <c r="K243" s="152">
        <f t="shared" si="107"/>
        <v>0</v>
      </c>
      <c r="L243" s="173">
        <f t="shared" si="107"/>
        <v>0</v>
      </c>
      <c r="M243" s="152">
        <f t="shared" si="107"/>
        <v>0</v>
      </c>
      <c r="N243" s="152">
        <f t="shared" si="107"/>
        <v>0</v>
      </c>
      <c r="O243" s="173">
        <f t="shared" si="107"/>
        <v>0</v>
      </c>
      <c r="P243" s="152">
        <f t="shared" si="107"/>
        <v>0</v>
      </c>
      <c r="Q243" s="152">
        <f t="shared" si="107"/>
        <v>0</v>
      </c>
      <c r="R243" s="152">
        <f t="shared" si="107"/>
        <v>0</v>
      </c>
      <c r="S243" s="173">
        <f t="shared" si="107"/>
        <v>0</v>
      </c>
      <c r="T243" s="152">
        <f t="shared" si="107"/>
        <v>0</v>
      </c>
      <c r="U243" s="152">
        <f t="shared" si="107"/>
        <v>0</v>
      </c>
      <c r="V243" s="152">
        <f t="shared" si="107"/>
        <v>0</v>
      </c>
      <c r="W243" s="152">
        <f t="shared" si="107"/>
        <v>0</v>
      </c>
      <c r="X243" s="152">
        <f t="shared" si="107"/>
        <v>0</v>
      </c>
      <c r="Y243" s="152">
        <f t="shared" si="107"/>
        <v>0</v>
      </c>
    </row>
    <row r="244" spans="1:25">
      <c r="A244" s="149"/>
      <c r="B244" s="153" t="s">
        <v>177</v>
      </c>
      <c r="C244" s="152">
        <f t="shared" ref="C244:Y244" si="108">ROUND(C78+C162,2)</f>
        <v>0</v>
      </c>
      <c r="D244" s="152">
        <f t="shared" si="108"/>
        <v>0</v>
      </c>
      <c r="E244" s="152">
        <f t="shared" si="108"/>
        <v>0</v>
      </c>
      <c r="F244" s="152">
        <f t="shared" si="108"/>
        <v>0</v>
      </c>
      <c r="G244" s="173">
        <f t="shared" si="108"/>
        <v>0</v>
      </c>
      <c r="H244" s="173">
        <f t="shared" si="108"/>
        <v>0</v>
      </c>
      <c r="I244" s="152">
        <f t="shared" si="108"/>
        <v>0</v>
      </c>
      <c r="J244" s="152">
        <f t="shared" si="108"/>
        <v>0</v>
      </c>
      <c r="K244" s="152">
        <f t="shared" si="108"/>
        <v>0</v>
      </c>
      <c r="L244" s="173">
        <f t="shared" si="108"/>
        <v>0</v>
      </c>
      <c r="M244" s="152">
        <f t="shared" si="108"/>
        <v>0</v>
      </c>
      <c r="N244" s="152">
        <f t="shared" si="108"/>
        <v>0</v>
      </c>
      <c r="O244" s="173">
        <f t="shared" si="108"/>
        <v>0</v>
      </c>
      <c r="P244" s="152">
        <f t="shared" si="108"/>
        <v>0</v>
      </c>
      <c r="Q244" s="152">
        <f t="shared" si="108"/>
        <v>0</v>
      </c>
      <c r="R244" s="152">
        <f t="shared" si="108"/>
        <v>0</v>
      </c>
      <c r="S244" s="173">
        <f t="shared" si="108"/>
        <v>0</v>
      </c>
      <c r="T244" s="152">
        <f t="shared" si="108"/>
        <v>0</v>
      </c>
      <c r="U244" s="152">
        <f t="shared" si="108"/>
        <v>0</v>
      </c>
      <c r="V244" s="152">
        <f t="shared" si="108"/>
        <v>0</v>
      </c>
      <c r="W244" s="152">
        <f t="shared" si="108"/>
        <v>0</v>
      </c>
      <c r="X244" s="152">
        <f t="shared" si="108"/>
        <v>0</v>
      </c>
      <c r="Y244" s="152">
        <f t="shared" si="108"/>
        <v>0</v>
      </c>
    </row>
    <row r="245" spans="1:25">
      <c r="A245" s="149"/>
      <c r="B245" s="153" t="s">
        <v>178</v>
      </c>
      <c r="C245" s="152">
        <f t="shared" ref="C245:Y245" si="109">ROUND(C79+C163,2)</f>
        <v>3954054.92</v>
      </c>
      <c r="D245" s="152">
        <f t="shared" si="109"/>
        <v>0</v>
      </c>
      <c r="E245" s="152">
        <f t="shared" si="109"/>
        <v>1635976.28</v>
      </c>
      <c r="F245" s="152">
        <f t="shared" si="109"/>
        <v>0</v>
      </c>
      <c r="G245" s="173">
        <f t="shared" si="109"/>
        <v>1423514.46</v>
      </c>
      <c r="H245" s="173">
        <f t="shared" si="109"/>
        <v>129088.13</v>
      </c>
      <c r="I245" s="152">
        <f t="shared" si="109"/>
        <v>56927.93</v>
      </c>
      <c r="J245" s="152">
        <f t="shared" si="109"/>
        <v>32675.72</v>
      </c>
      <c r="K245" s="152">
        <f t="shared" si="109"/>
        <v>39484.48</v>
      </c>
      <c r="L245" s="173">
        <f t="shared" si="109"/>
        <v>40203.45</v>
      </c>
      <c r="M245" s="152">
        <f t="shared" si="109"/>
        <v>31212.36</v>
      </c>
      <c r="N245" s="152">
        <f t="shared" si="109"/>
        <v>8991.09</v>
      </c>
      <c r="O245" s="173">
        <f t="shared" si="109"/>
        <v>93338.01</v>
      </c>
      <c r="P245" s="152">
        <f t="shared" si="109"/>
        <v>71840.46</v>
      </c>
      <c r="Q245" s="152">
        <f t="shared" si="109"/>
        <v>21497.55</v>
      </c>
      <c r="R245" s="152">
        <f t="shared" si="109"/>
        <v>16966.6</v>
      </c>
      <c r="S245" s="173">
        <f t="shared" si="109"/>
        <v>631934.59</v>
      </c>
      <c r="T245" s="152">
        <f t="shared" si="109"/>
        <v>308574.2</v>
      </c>
      <c r="U245" s="152">
        <f t="shared" si="109"/>
        <v>105588.71</v>
      </c>
      <c r="V245" s="152">
        <f t="shared" si="109"/>
        <v>69729.26</v>
      </c>
      <c r="W245" s="152">
        <f t="shared" si="109"/>
        <v>86601.09</v>
      </c>
      <c r="X245" s="152">
        <f t="shared" si="109"/>
        <v>0</v>
      </c>
      <c r="Y245" s="152">
        <f t="shared" si="109"/>
        <v>61441.33</v>
      </c>
    </row>
    <row r="246" spans="1:25">
      <c r="A246" s="149"/>
      <c r="B246" s="153" t="s">
        <v>179</v>
      </c>
      <c r="C246" s="152">
        <f t="shared" ref="C246:Y246" si="110">ROUND(C80+C164,2)</f>
        <v>145473.32</v>
      </c>
      <c r="D246" s="152">
        <f t="shared" si="110"/>
        <v>0</v>
      </c>
      <c r="E246" s="152">
        <f t="shared" si="110"/>
        <v>0</v>
      </c>
      <c r="F246" s="152">
        <f t="shared" si="110"/>
        <v>0</v>
      </c>
      <c r="G246" s="173">
        <f t="shared" si="110"/>
        <v>145473.32</v>
      </c>
      <c r="H246" s="173">
        <f t="shared" si="110"/>
        <v>0</v>
      </c>
      <c r="I246" s="152">
        <f t="shared" si="110"/>
        <v>0</v>
      </c>
      <c r="J246" s="152">
        <f t="shared" si="110"/>
        <v>0</v>
      </c>
      <c r="K246" s="152">
        <f t="shared" si="110"/>
        <v>0</v>
      </c>
      <c r="L246" s="173">
        <f t="shared" si="110"/>
        <v>0</v>
      </c>
      <c r="M246" s="152">
        <f t="shared" si="110"/>
        <v>0</v>
      </c>
      <c r="N246" s="152">
        <f t="shared" si="110"/>
        <v>0</v>
      </c>
      <c r="O246" s="173">
        <f t="shared" si="110"/>
        <v>0</v>
      </c>
      <c r="P246" s="152">
        <f t="shared" si="110"/>
        <v>0</v>
      </c>
      <c r="Q246" s="152">
        <f t="shared" si="110"/>
        <v>0</v>
      </c>
      <c r="R246" s="152">
        <f t="shared" si="110"/>
        <v>0</v>
      </c>
      <c r="S246" s="173">
        <f t="shared" si="110"/>
        <v>0</v>
      </c>
      <c r="T246" s="152">
        <f t="shared" si="110"/>
        <v>0</v>
      </c>
      <c r="U246" s="152">
        <f t="shared" si="110"/>
        <v>0</v>
      </c>
      <c r="V246" s="152">
        <f t="shared" si="110"/>
        <v>0</v>
      </c>
      <c r="W246" s="152">
        <f t="shared" si="110"/>
        <v>0</v>
      </c>
      <c r="X246" s="152">
        <f t="shared" si="110"/>
        <v>0</v>
      </c>
      <c r="Y246" s="152">
        <f t="shared" si="110"/>
        <v>0</v>
      </c>
    </row>
    <row r="247" spans="1:25">
      <c r="A247" s="149"/>
      <c r="B247" s="176" t="s">
        <v>122</v>
      </c>
      <c r="C247" s="173">
        <f t="shared" ref="C247:Y247" si="111">ROUND(C81+C165,2)</f>
        <v>4099528.24</v>
      </c>
      <c r="D247" s="173">
        <f t="shared" si="111"/>
        <v>0</v>
      </c>
      <c r="E247" s="173">
        <f t="shared" si="111"/>
        <v>1635976.28</v>
      </c>
      <c r="F247" s="173">
        <f t="shared" si="111"/>
        <v>0</v>
      </c>
      <c r="G247" s="173">
        <f t="shared" si="111"/>
        <v>1568987.78</v>
      </c>
      <c r="H247" s="173">
        <f t="shared" si="111"/>
        <v>129088.13</v>
      </c>
      <c r="I247" s="173">
        <f t="shared" si="111"/>
        <v>56927.93</v>
      </c>
      <c r="J247" s="173">
        <f t="shared" si="111"/>
        <v>32675.72</v>
      </c>
      <c r="K247" s="173">
        <f t="shared" si="111"/>
        <v>39484.48</v>
      </c>
      <c r="L247" s="173">
        <f t="shared" si="111"/>
        <v>40203.45</v>
      </c>
      <c r="M247" s="173">
        <f t="shared" si="111"/>
        <v>31212.36</v>
      </c>
      <c r="N247" s="173">
        <f t="shared" si="111"/>
        <v>8991.09</v>
      </c>
      <c r="O247" s="173">
        <f t="shared" si="111"/>
        <v>93338.01</v>
      </c>
      <c r="P247" s="173">
        <f t="shared" si="111"/>
        <v>71840.46</v>
      </c>
      <c r="Q247" s="173">
        <f t="shared" si="111"/>
        <v>21497.55</v>
      </c>
      <c r="R247" s="173">
        <f t="shared" si="111"/>
        <v>16966.6</v>
      </c>
      <c r="S247" s="173">
        <f t="shared" si="111"/>
        <v>631934.59</v>
      </c>
      <c r="T247" s="173">
        <f t="shared" si="111"/>
        <v>308574.2</v>
      </c>
      <c r="U247" s="173">
        <f t="shared" si="111"/>
        <v>105588.71</v>
      </c>
      <c r="V247" s="173">
        <f t="shared" si="111"/>
        <v>69729.26</v>
      </c>
      <c r="W247" s="173">
        <f t="shared" si="111"/>
        <v>86601.09</v>
      </c>
      <c r="X247" s="173">
        <f t="shared" si="111"/>
        <v>0</v>
      </c>
      <c r="Y247" s="173">
        <f t="shared" si="111"/>
        <v>61441.33</v>
      </c>
    </row>
    <row r="248" spans="1:25">
      <c r="A248" s="177" t="s">
        <v>2</v>
      </c>
      <c r="B248" s="177"/>
      <c r="C248" s="173">
        <f t="shared" ref="C248:Y248" si="112">ROUND(C82+C166,2)</f>
        <v>693889999.16</v>
      </c>
      <c r="D248" s="173">
        <f t="shared" si="112"/>
        <v>-8386248.57</v>
      </c>
      <c r="E248" s="173">
        <f t="shared" si="112"/>
        <v>238758028.37</v>
      </c>
      <c r="F248" s="173">
        <f t="shared" si="112"/>
        <v>2583880.6</v>
      </c>
      <c r="G248" s="173">
        <f t="shared" si="112"/>
        <v>315838644.18</v>
      </c>
      <c r="H248" s="173">
        <f t="shared" si="112"/>
        <v>13075837.44</v>
      </c>
      <c r="I248" s="173">
        <f t="shared" si="112"/>
        <v>4896406.53</v>
      </c>
      <c r="J248" s="173">
        <f t="shared" si="112"/>
        <v>3637249.11</v>
      </c>
      <c r="K248" s="173">
        <f t="shared" si="112"/>
        <v>4542181.79</v>
      </c>
      <c r="L248" s="173">
        <f t="shared" si="112"/>
        <v>9607286.61</v>
      </c>
      <c r="M248" s="173">
        <f t="shared" si="112"/>
        <v>7313067.06</v>
      </c>
      <c r="N248" s="173">
        <f t="shared" si="112"/>
        <v>2294219.54</v>
      </c>
      <c r="O248" s="173">
        <f t="shared" si="112"/>
        <v>12415475.43</v>
      </c>
      <c r="P248" s="173">
        <f t="shared" si="112"/>
        <v>9129419.74</v>
      </c>
      <c r="Q248" s="173">
        <f t="shared" si="112"/>
        <v>3286055.69</v>
      </c>
      <c r="R248" s="173">
        <f t="shared" si="112"/>
        <v>12231013.26</v>
      </c>
      <c r="S248" s="173">
        <f t="shared" si="112"/>
        <v>109997095.11</v>
      </c>
      <c r="T248" s="173">
        <f t="shared" si="112"/>
        <v>60997661.52</v>
      </c>
      <c r="U248" s="173">
        <f t="shared" si="112"/>
        <v>18422562.18</v>
      </c>
      <c r="V248" s="173">
        <f t="shared" si="112"/>
        <v>5516180.38</v>
      </c>
      <c r="W248" s="173">
        <f t="shared" si="112"/>
        <v>19263118.63</v>
      </c>
      <c r="X248" s="173">
        <f t="shared" si="112"/>
        <v>1795021.7</v>
      </c>
      <c r="Y248" s="173">
        <f t="shared" si="112"/>
        <v>4002550.71</v>
      </c>
    </row>
    <row r="250" spans="1:25">
      <c r="A250" s="178"/>
      <c r="B250" s="179" t="s">
        <v>56</v>
      </c>
      <c r="C250" s="180">
        <f>C248-考核利润表!B93</f>
        <v>0</v>
      </c>
      <c r="D250" s="180">
        <f>D248-考核利润表!C93</f>
        <v>0</v>
      </c>
      <c r="E250" s="180">
        <f>E248-考核利润表!D93</f>
        <v>0</v>
      </c>
      <c r="F250" s="180">
        <f>F248-考核利润表!E93</f>
        <v>0</v>
      </c>
      <c r="G250" s="180">
        <f>G248-考核利润表!F93</f>
        <v>0</v>
      </c>
      <c r="H250" s="180">
        <f>H248-考核利润表!G93</f>
        <v>0.00999999977648258</v>
      </c>
      <c r="I250" s="180">
        <f>I248-考核利润表!H93</f>
        <v>0</v>
      </c>
      <c r="J250" s="180">
        <f>J248-考核利润表!I93</f>
        <v>0</v>
      </c>
      <c r="K250" s="180">
        <f>K248-考核利润表!J93</f>
        <v>0</v>
      </c>
      <c r="L250" s="180">
        <f>L248-考核利润表!K93</f>
        <v>0.00999999977648258</v>
      </c>
      <c r="M250" s="180">
        <f>M248-考核利润表!L93</f>
        <v>0</v>
      </c>
      <c r="N250" s="180">
        <f>N248-考核利润表!M93</f>
        <v>0</v>
      </c>
      <c r="O250" s="180">
        <f>O248-考核利润表!N93</f>
        <v>0</v>
      </c>
      <c r="P250" s="180">
        <f>P248-考核利润表!O93</f>
        <v>0</v>
      </c>
      <c r="Q250" s="180">
        <f>Q248-考核利润表!P93</f>
        <v>0</v>
      </c>
      <c r="R250" s="180">
        <f>R248-考核利润表!Q93</f>
        <v>0</v>
      </c>
      <c r="S250" s="180">
        <f>S248-考核利润表!R93</f>
        <v>-0.00999999046325684</v>
      </c>
      <c r="T250" s="180">
        <f>T248-考核利润表!S93</f>
        <v>0</v>
      </c>
      <c r="U250" s="180">
        <f>U248-考核利润表!T93</f>
        <v>0</v>
      </c>
      <c r="V250" s="180">
        <f>V248-考核利润表!U93</f>
        <v>0</v>
      </c>
      <c r="W250" s="180">
        <f>W248-考核利润表!V93</f>
        <v>0</v>
      </c>
      <c r="X250" s="180">
        <f>X248-考核利润表!W93</f>
        <v>0</v>
      </c>
      <c r="Y250" s="180">
        <f>Y248-考核利润表!X93</f>
        <v>0</v>
      </c>
    </row>
    <row r="252" spans="5:25">
      <c r="E252" s="143" t="e">
        <f>VLOOKUP(E169,[1]Sheet1!$A:$C,3,0)</f>
        <v>#N/A</v>
      </c>
      <c r="F252" s="143">
        <f>VLOOKUP(F169,[1]Sheet1!$A:$C,3,0)</f>
        <v>10</v>
      </c>
      <c r="G252" s="143">
        <v>1128</v>
      </c>
      <c r="H252" s="181">
        <f>SUM(I252:K252)</f>
        <v>54</v>
      </c>
      <c r="I252" s="143">
        <f>VLOOKUP(I169,[1]Sheet1!$A:$C,3,0)</f>
        <v>22</v>
      </c>
      <c r="J252" s="143">
        <f>VLOOKUP(J169,[1]Sheet1!$A:$C,3,0)</f>
        <v>10</v>
      </c>
      <c r="K252" s="143">
        <f>VLOOKUP(K169,[1]Sheet1!$A:$C,3,0)</f>
        <v>22</v>
      </c>
      <c r="L252" s="143">
        <f>M252+N252</f>
        <v>21</v>
      </c>
      <c r="M252" s="143">
        <f>VLOOKUP(M169,[1]Sheet1!$A:$C,3,0)</f>
        <v>16</v>
      </c>
      <c r="N252" s="143">
        <v>5</v>
      </c>
      <c r="O252" s="143">
        <f>P252+Q252</f>
        <v>26</v>
      </c>
      <c r="P252" s="143">
        <f>VLOOKUP(P169,[1]Sheet1!$A:$C,3,0)</f>
        <v>18</v>
      </c>
      <c r="Q252" s="143">
        <f>VLOOKUP(Q169,[1]Sheet1!$A:$C,3,0)</f>
        <v>8</v>
      </c>
      <c r="R252" s="143">
        <v>8</v>
      </c>
      <c r="S252" s="143">
        <f>SUM(T252:Y252)</f>
        <v>125</v>
      </c>
      <c r="T252" s="143">
        <f>VLOOKUP(T169,[1]Sheet1!$A:$C,3,0)</f>
        <v>47</v>
      </c>
      <c r="U252" s="143">
        <f>VLOOKUP(U169,[1]Sheet1!$A:$C,3,0)</f>
        <v>26</v>
      </c>
      <c r="V252" s="143">
        <f>VLOOKUP(V169,[1]Sheet1!$A:$C,3,0)</f>
        <v>23</v>
      </c>
      <c r="W252" s="143">
        <f>VLOOKUP(W169,[1]Sheet1!$A:$C,3,0)</f>
        <v>5</v>
      </c>
      <c r="X252" s="143">
        <f>VLOOKUP(X169,[1]Sheet1!$A:$C,3,0)</f>
        <v>9</v>
      </c>
      <c r="Y252" s="143">
        <f>VLOOKUP(Y169,[1]Sheet1!$A:$C,3,0)</f>
        <v>15</v>
      </c>
    </row>
    <row r="254" spans="1:2">
      <c r="A254" s="146" t="s">
        <v>183</v>
      </c>
      <c r="B254" s="146"/>
    </row>
    <row r="255" spans="1:25">
      <c r="A255" s="168" t="s">
        <v>99</v>
      </c>
      <c r="B255" s="169" t="s">
        <v>100</v>
      </c>
      <c r="C255" s="48" t="s">
        <v>2</v>
      </c>
      <c r="D255" s="48" t="s">
        <v>3</v>
      </c>
      <c r="E255" s="48" t="s">
        <v>4</v>
      </c>
      <c r="F255" s="48" t="s">
        <v>5</v>
      </c>
      <c r="G255" s="170" t="s">
        <v>6</v>
      </c>
      <c r="H255" s="170" t="s">
        <v>7</v>
      </c>
      <c r="I255" s="48" t="s">
        <v>8</v>
      </c>
      <c r="J255" s="48" t="s">
        <v>9</v>
      </c>
      <c r="K255" s="48" t="s">
        <v>10</v>
      </c>
      <c r="L255" s="170" t="s">
        <v>11</v>
      </c>
      <c r="M255" s="48" t="s">
        <v>12</v>
      </c>
      <c r="N255" s="48" t="s">
        <v>58</v>
      </c>
      <c r="O255" s="170" t="s">
        <v>14</v>
      </c>
      <c r="P255" s="48" t="s">
        <v>15</v>
      </c>
      <c r="Q255" s="48" t="s">
        <v>16</v>
      </c>
      <c r="R255" s="48" t="s">
        <v>17</v>
      </c>
      <c r="S255" s="170" t="s">
        <v>18</v>
      </c>
      <c r="T255" s="48" t="s">
        <v>19</v>
      </c>
      <c r="U255" s="48" t="s">
        <v>20</v>
      </c>
      <c r="V255" s="48" t="s">
        <v>21</v>
      </c>
      <c r="W255" s="48" t="s">
        <v>22</v>
      </c>
      <c r="X255" s="48" t="s">
        <v>23</v>
      </c>
      <c r="Y255" s="48" t="s">
        <v>24</v>
      </c>
    </row>
    <row r="256" spans="1:25">
      <c r="A256" s="149" t="s">
        <v>101</v>
      </c>
      <c r="B256" s="150" t="s">
        <v>102</v>
      </c>
      <c r="C256" s="152">
        <f>C170/10000</f>
        <v>7999.64355</v>
      </c>
      <c r="D256" s="152">
        <f t="shared" ref="D256:Y256" si="113">D170/10000</f>
        <v>0</v>
      </c>
      <c r="E256" s="152">
        <f t="shared" si="113"/>
        <v>-194.034906</v>
      </c>
      <c r="F256" s="152">
        <f t="shared" si="113"/>
        <v>0</v>
      </c>
      <c r="G256" s="173">
        <f t="shared" si="113"/>
        <v>2453.919732</v>
      </c>
      <c r="H256" s="173">
        <f t="shared" si="113"/>
        <v>55.595965</v>
      </c>
      <c r="I256" s="152">
        <f t="shared" si="113"/>
        <v>0</v>
      </c>
      <c r="J256" s="152">
        <f t="shared" si="113"/>
        <v>0</v>
      </c>
      <c r="K256" s="152">
        <f t="shared" si="113"/>
        <v>55.595965</v>
      </c>
      <c r="L256" s="173">
        <f t="shared" si="113"/>
        <v>0</v>
      </c>
      <c r="M256" s="152">
        <f t="shared" si="113"/>
        <v>0</v>
      </c>
      <c r="N256" s="152">
        <f t="shared" si="113"/>
        <v>0</v>
      </c>
      <c r="O256" s="173">
        <f t="shared" si="113"/>
        <v>0</v>
      </c>
      <c r="P256" s="152">
        <f t="shared" si="113"/>
        <v>0</v>
      </c>
      <c r="Q256" s="152">
        <f t="shared" si="113"/>
        <v>0</v>
      </c>
      <c r="R256" s="152">
        <f t="shared" si="113"/>
        <v>0</v>
      </c>
      <c r="S256" s="173">
        <f t="shared" si="113"/>
        <v>5684.162759</v>
      </c>
      <c r="T256" s="152">
        <f t="shared" si="113"/>
        <v>4249.318</v>
      </c>
      <c r="U256" s="152">
        <f t="shared" si="113"/>
        <v>216.14</v>
      </c>
      <c r="V256" s="152">
        <f t="shared" si="113"/>
        <v>82.4323</v>
      </c>
      <c r="W256" s="152">
        <f t="shared" si="113"/>
        <v>1136.272459</v>
      </c>
      <c r="X256" s="152">
        <f t="shared" si="113"/>
        <v>0</v>
      </c>
      <c r="Y256" s="152">
        <f t="shared" si="113"/>
        <v>0</v>
      </c>
    </row>
    <row r="257" spans="1:25">
      <c r="A257" s="149"/>
      <c r="B257" s="153" t="s">
        <v>103</v>
      </c>
      <c r="C257" s="152">
        <f t="shared" ref="C257:C288" si="114">C171/10000</f>
        <v>5246.848173</v>
      </c>
      <c r="D257" s="152">
        <f t="shared" ref="D257:Y257" si="115">D171/10000</f>
        <v>0</v>
      </c>
      <c r="E257" s="152">
        <f t="shared" si="115"/>
        <v>0</v>
      </c>
      <c r="F257" s="152">
        <f t="shared" si="115"/>
        <v>0</v>
      </c>
      <c r="G257" s="173">
        <f t="shared" si="115"/>
        <v>5247.438601</v>
      </c>
      <c r="H257" s="173">
        <f t="shared" si="115"/>
        <v>0</v>
      </c>
      <c r="I257" s="152">
        <f t="shared" si="115"/>
        <v>0</v>
      </c>
      <c r="J257" s="152">
        <f t="shared" si="115"/>
        <v>0</v>
      </c>
      <c r="K257" s="152">
        <f t="shared" si="115"/>
        <v>0</v>
      </c>
      <c r="L257" s="173">
        <f t="shared" si="115"/>
        <v>0</v>
      </c>
      <c r="M257" s="152">
        <f t="shared" si="115"/>
        <v>0</v>
      </c>
      <c r="N257" s="152">
        <f t="shared" si="115"/>
        <v>0</v>
      </c>
      <c r="O257" s="173">
        <f t="shared" si="115"/>
        <v>0</v>
      </c>
      <c r="P257" s="152">
        <f t="shared" si="115"/>
        <v>0</v>
      </c>
      <c r="Q257" s="152">
        <f t="shared" si="115"/>
        <v>0</v>
      </c>
      <c r="R257" s="152">
        <f t="shared" si="115"/>
        <v>0</v>
      </c>
      <c r="S257" s="173">
        <f t="shared" si="115"/>
        <v>-0.590428</v>
      </c>
      <c r="T257" s="152">
        <f t="shared" si="115"/>
        <v>0</v>
      </c>
      <c r="U257" s="152">
        <f t="shared" si="115"/>
        <v>0</v>
      </c>
      <c r="V257" s="152">
        <f t="shared" si="115"/>
        <v>-0.590428</v>
      </c>
      <c r="W257" s="152">
        <f t="shared" si="115"/>
        <v>0</v>
      </c>
      <c r="X257" s="152">
        <f t="shared" si="115"/>
        <v>0</v>
      </c>
      <c r="Y257" s="152">
        <f t="shared" si="115"/>
        <v>0</v>
      </c>
    </row>
    <row r="258" spans="1:25">
      <c r="A258" s="149"/>
      <c r="B258" s="153" t="s">
        <v>104</v>
      </c>
      <c r="C258" s="152">
        <f t="shared" si="114"/>
        <v>291.280545</v>
      </c>
      <c r="D258" s="152">
        <f t="shared" ref="D258:Y258" si="116">D172/10000</f>
        <v>0</v>
      </c>
      <c r="E258" s="152">
        <f t="shared" si="116"/>
        <v>0</v>
      </c>
      <c r="F258" s="152">
        <f t="shared" si="116"/>
        <v>0</v>
      </c>
      <c r="G258" s="173">
        <f t="shared" si="116"/>
        <v>187.749999</v>
      </c>
      <c r="H258" s="173">
        <f t="shared" si="116"/>
        <v>0</v>
      </c>
      <c r="I258" s="152">
        <f t="shared" si="116"/>
        <v>0</v>
      </c>
      <c r="J258" s="152">
        <f t="shared" si="116"/>
        <v>0</v>
      </c>
      <c r="K258" s="152">
        <f t="shared" si="116"/>
        <v>0</v>
      </c>
      <c r="L258" s="173">
        <f t="shared" si="116"/>
        <v>48.095094</v>
      </c>
      <c r="M258" s="152">
        <f t="shared" si="116"/>
        <v>0</v>
      </c>
      <c r="N258" s="152">
        <f t="shared" si="116"/>
        <v>48.095094</v>
      </c>
      <c r="O258" s="173">
        <f t="shared" si="116"/>
        <v>0</v>
      </c>
      <c r="P258" s="152">
        <f t="shared" si="116"/>
        <v>0</v>
      </c>
      <c r="Q258" s="152">
        <f t="shared" si="116"/>
        <v>0</v>
      </c>
      <c r="R258" s="152">
        <f t="shared" si="116"/>
        <v>0</v>
      </c>
      <c r="S258" s="173">
        <f t="shared" si="116"/>
        <v>55.435452</v>
      </c>
      <c r="T258" s="152">
        <f t="shared" si="116"/>
        <v>55.435452</v>
      </c>
      <c r="U258" s="152">
        <f t="shared" si="116"/>
        <v>0</v>
      </c>
      <c r="V258" s="152">
        <f t="shared" si="116"/>
        <v>0</v>
      </c>
      <c r="W258" s="152">
        <f t="shared" si="116"/>
        <v>0</v>
      </c>
      <c r="X258" s="152">
        <f t="shared" si="116"/>
        <v>0</v>
      </c>
      <c r="Y258" s="152">
        <f t="shared" si="116"/>
        <v>0</v>
      </c>
    </row>
    <row r="259" spans="1:25">
      <c r="A259" s="149"/>
      <c r="B259" s="153" t="s">
        <v>105</v>
      </c>
      <c r="C259" s="152">
        <f t="shared" si="114"/>
        <v>957.106939</v>
      </c>
      <c r="D259" s="152">
        <f t="shared" ref="D259:Y259" si="117">D173/10000</f>
        <v>0</v>
      </c>
      <c r="E259" s="152">
        <f t="shared" si="117"/>
        <v>0</v>
      </c>
      <c r="F259" s="152">
        <f t="shared" si="117"/>
        <v>0</v>
      </c>
      <c r="G259" s="173">
        <f t="shared" si="117"/>
        <v>652.662981</v>
      </c>
      <c r="H259" s="173">
        <f t="shared" si="117"/>
        <v>0</v>
      </c>
      <c r="I259" s="152">
        <f t="shared" si="117"/>
        <v>0</v>
      </c>
      <c r="J259" s="152">
        <f t="shared" si="117"/>
        <v>0</v>
      </c>
      <c r="K259" s="152">
        <f t="shared" si="117"/>
        <v>0</v>
      </c>
      <c r="L259" s="173">
        <f t="shared" si="117"/>
        <v>0</v>
      </c>
      <c r="M259" s="152">
        <f t="shared" si="117"/>
        <v>0</v>
      </c>
      <c r="N259" s="152">
        <f t="shared" si="117"/>
        <v>0</v>
      </c>
      <c r="O259" s="173">
        <f t="shared" si="117"/>
        <v>0</v>
      </c>
      <c r="P259" s="152">
        <f t="shared" si="117"/>
        <v>0</v>
      </c>
      <c r="Q259" s="152">
        <f t="shared" si="117"/>
        <v>0</v>
      </c>
      <c r="R259" s="152">
        <f t="shared" si="117"/>
        <v>0</v>
      </c>
      <c r="S259" s="173">
        <f t="shared" si="117"/>
        <v>304.443958</v>
      </c>
      <c r="T259" s="152">
        <f t="shared" si="117"/>
        <v>205.903074</v>
      </c>
      <c r="U259" s="152">
        <f t="shared" si="117"/>
        <v>49.015867</v>
      </c>
      <c r="V259" s="152">
        <f t="shared" si="117"/>
        <v>26.650106</v>
      </c>
      <c r="W259" s="152">
        <f t="shared" si="117"/>
        <v>22.874911</v>
      </c>
      <c r="X259" s="152">
        <f t="shared" si="117"/>
        <v>0</v>
      </c>
      <c r="Y259" s="152">
        <f t="shared" si="117"/>
        <v>0</v>
      </c>
    </row>
    <row r="260" spans="1:25">
      <c r="A260" s="149"/>
      <c r="B260" s="153" t="s">
        <v>106</v>
      </c>
      <c r="C260" s="152">
        <f t="shared" si="114"/>
        <v>0.233897</v>
      </c>
      <c r="D260" s="152">
        <f t="shared" ref="D260:Y260" si="118">D174/10000</f>
        <v>0</v>
      </c>
      <c r="E260" s="152">
        <f t="shared" si="118"/>
        <v>0.233897</v>
      </c>
      <c r="F260" s="152">
        <f t="shared" si="118"/>
        <v>0</v>
      </c>
      <c r="G260" s="173">
        <f t="shared" si="118"/>
        <v>0</v>
      </c>
      <c r="H260" s="173">
        <f t="shared" si="118"/>
        <v>0</v>
      </c>
      <c r="I260" s="152">
        <f t="shared" si="118"/>
        <v>0</v>
      </c>
      <c r="J260" s="152">
        <f t="shared" si="118"/>
        <v>0</v>
      </c>
      <c r="K260" s="152">
        <f t="shared" si="118"/>
        <v>0</v>
      </c>
      <c r="L260" s="173">
        <f t="shared" si="118"/>
        <v>0</v>
      </c>
      <c r="M260" s="152">
        <f t="shared" si="118"/>
        <v>0</v>
      </c>
      <c r="N260" s="152">
        <f t="shared" si="118"/>
        <v>0</v>
      </c>
      <c r="O260" s="173">
        <f t="shared" si="118"/>
        <v>0</v>
      </c>
      <c r="P260" s="152">
        <f t="shared" si="118"/>
        <v>0</v>
      </c>
      <c r="Q260" s="152">
        <f t="shared" si="118"/>
        <v>0</v>
      </c>
      <c r="R260" s="152">
        <f t="shared" si="118"/>
        <v>0</v>
      </c>
      <c r="S260" s="173">
        <f t="shared" si="118"/>
        <v>0</v>
      </c>
      <c r="T260" s="152">
        <f t="shared" si="118"/>
        <v>0</v>
      </c>
      <c r="U260" s="152">
        <f t="shared" si="118"/>
        <v>0</v>
      </c>
      <c r="V260" s="152">
        <f t="shared" si="118"/>
        <v>0</v>
      </c>
      <c r="W260" s="152">
        <f t="shared" si="118"/>
        <v>0</v>
      </c>
      <c r="X260" s="152">
        <f t="shared" si="118"/>
        <v>0</v>
      </c>
      <c r="Y260" s="152">
        <f t="shared" si="118"/>
        <v>0</v>
      </c>
    </row>
    <row r="261" spans="1:25">
      <c r="A261" s="149"/>
      <c r="B261" s="153" t="s">
        <v>107</v>
      </c>
      <c r="C261" s="152">
        <f t="shared" si="114"/>
        <v>858.689874</v>
      </c>
      <c r="D261" s="152">
        <f t="shared" ref="D261:Y261" si="119">D175/10000</f>
        <v>-5.2915254075</v>
      </c>
      <c r="E261" s="152">
        <f t="shared" si="119"/>
        <v>-129.565202</v>
      </c>
      <c r="F261" s="152">
        <f t="shared" si="119"/>
        <v>0.001302</v>
      </c>
      <c r="G261" s="173">
        <f t="shared" si="119"/>
        <v>592.128954</v>
      </c>
      <c r="H261" s="173">
        <f t="shared" si="119"/>
        <v>79.387471</v>
      </c>
      <c r="I261" s="152">
        <f t="shared" si="119"/>
        <v>42.695444</v>
      </c>
      <c r="J261" s="152">
        <f t="shared" si="119"/>
        <v>31.413789</v>
      </c>
      <c r="K261" s="152">
        <f t="shared" si="119"/>
        <v>5.278237</v>
      </c>
      <c r="L261" s="173">
        <f t="shared" si="119"/>
        <v>114.29803</v>
      </c>
      <c r="M261" s="152">
        <f t="shared" si="119"/>
        <v>112.027292</v>
      </c>
      <c r="N261" s="152">
        <f t="shared" si="119"/>
        <v>2.270737</v>
      </c>
      <c r="O261" s="173">
        <f t="shared" si="119"/>
        <v>45.414402</v>
      </c>
      <c r="P261" s="152">
        <f t="shared" si="119"/>
        <v>27.027059</v>
      </c>
      <c r="Q261" s="152">
        <f t="shared" si="119"/>
        <v>18.387343</v>
      </c>
      <c r="R261" s="152">
        <f t="shared" si="119"/>
        <v>0.003469</v>
      </c>
      <c r="S261" s="173">
        <f t="shared" si="119"/>
        <v>162.316443</v>
      </c>
      <c r="T261" s="152">
        <f t="shared" si="119"/>
        <v>124.014879</v>
      </c>
      <c r="U261" s="152">
        <f t="shared" si="119"/>
        <v>7.485023</v>
      </c>
      <c r="V261" s="152">
        <f t="shared" si="119"/>
        <v>4.662002</v>
      </c>
      <c r="W261" s="152">
        <f t="shared" si="119"/>
        <v>26.030143</v>
      </c>
      <c r="X261" s="152">
        <f t="shared" si="119"/>
        <v>0</v>
      </c>
      <c r="Y261" s="152">
        <f t="shared" si="119"/>
        <v>0.124397</v>
      </c>
    </row>
    <row r="262" spans="1:25">
      <c r="A262" s="149"/>
      <c r="B262" s="154" t="s">
        <v>108</v>
      </c>
      <c r="C262" s="152">
        <f t="shared" si="114"/>
        <v>1496.442036</v>
      </c>
      <c r="D262" s="152">
        <f t="shared" ref="D262:Y262" si="120">D176/10000</f>
        <v>0</v>
      </c>
      <c r="E262" s="152">
        <f t="shared" si="120"/>
        <v>0</v>
      </c>
      <c r="F262" s="152">
        <f t="shared" si="120"/>
        <v>0</v>
      </c>
      <c r="G262" s="173">
        <f t="shared" si="120"/>
        <v>1497</v>
      </c>
      <c r="H262" s="173">
        <f t="shared" si="120"/>
        <v>0</v>
      </c>
      <c r="I262" s="152">
        <f t="shared" si="120"/>
        <v>0</v>
      </c>
      <c r="J262" s="152">
        <f t="shared" si="120"/>
        <v>0</v>
      </c>
      <c r="K262" s="152">
        <f t="shared" si="120"/>
        <v>0</v>
      </c>
      <c r="L262" s="173">
        <f t="shared" si="120"/>
        <v>0</v>
      </c>
      <c r="M262" s="152">
        <f t="shared" si="120"/>
        <v>0</v>
      </c>
      <c r="N262" s="152">
        <f t="shared" si="120"/>
        <v>0</v>
      </c>
      <c r="O262" s="173">
        <f t="shared" si="120"/>
        <v>-0.557964</v>
      </c>
      <c r="P262" s="152">
        <f t="shared" si="120"/>
        <v>0</v>
      </c>
      <c r="Q262" s="152">
        <f t="shared" si="120"/>
        <v>-0.557964</v>
      </c>
      <c r="R262" s="152">
        <f t="shared" si="120"/>
        <v>0</v>
      </c>
      <c r="S262" s="173">
        <f t="shared" si="120"/>
        <v>0</v>
      </c>
      <c r="T262" s="152">
        <f t="shared" si="120"/>
        <v>0</v>
      </c>
      <c r="U262" s="152">
        <f t="shared" si="120"/>
        <v>0</v>
      </c>
      <c r="V262" s="152">
        <f t="shared" si="120"/>
        <v>0</v>
      </c>
      <c r="W262" s="152">
        <f t="shared" si="120"/>
        <v>0</v>
      </c>
      <c r="X262" s="152">
        <f t="shared" si="120"/>
        <v>0</v>
      </c>
      <c r="Y262" s="152">
        <f t="shared" si="120"/>
        <v>0</v>
      </c>
    </row>
    <row r="263" spans="1:25">
      <c r="A263" s="149"/>
      <c r="B263" s="153" t="s">
        <v>109</v>
      </c>
      <c r="C263" s="152">
        <f t="shared" si="114"/>
        <v>0</v>
      </c>
      <c r="D263" s="152">
        <f t="shared" ref="D263:Y263" si="121">D177/10000</f>
        <v>0</v>
      </c>
      <c r="E263" s="152">
        <f t="shared" si="121"/>
        <v>0</v>
      </c>
      <c r="F263" s="152">
        <f t="shared" si="121"/>
        <v>0</v>
      </c>
      <c r="G263" s="173">
        <f t="shared" si="121"/>
        <v>0</v>
      </c>
      <c r="H263" s="173">
        <f t="shared" si="121"/>
        <v>0</v>
      </c>
      <c r="I263" s="152">
        <f t="shared" si="121"/>
        <v>0</v>
      </c>
      <c r="J263" s="152">
        <f t="shared" si="121"/>
        <v>0</v>
      </c>
      <c r="K263" s="152">
        <f t="shared" si="121"/>
        <v>0</v>
      </c>
      <c r="L263" s="173">
        <f t="shared" si="121"/>
        <v>0</v>
      </c>
      <c r="M263" s="152">
        <f t="shared" si="121"/>
        <v>0</v>
      </c>
      <c r="N263" s="152">
        <f t="shared" si="121"/>
        <v>0</v>
      </c>
      <c r="O263" s="173">
        <f t="shared" si="121"/>
        <v>0</v>
      </c>
      <c r="P263" s="152">
        <f t="shared" si="121"/>
        <v>0</v>
      </c>
      <c r="Q263" s="152">
        <f t="shared" si="121"/>
        <v>0</v>
      </c>
      <c r="R263" s="152">
        <f t="shared" si="121"/>
        <v>0</v>
      </c>
      <c r="S263" s="173">
        <f t="shared" si="121"/>
        <v>0</v>
      </c>
      <c r="T263" s="152">
        <f t="shared" si="121"/>
        <v>0</v>
      </c>
      <c r="U263" s="152">
        <f t="shared" si="121"/>
        <v>0</v>
      </c>
      <c r="V263" s="152">
        <f t="shared" si="121"/>
        <v>0</v>
      </c>
      <c r="W263" s="152">
        <f t="shared" si="121"/>
        <v>0</v>
      </c>
      <c r="X263" s="152">
        <f t="shared" si="121"/>
        <v>0</v>
      </c>
      <c r="Y263" s="152">
        <f t="shared" si="121"/>
        <v>0</v>
      </c>
    </row>
    <row r="264" spans="1:25">
      <c r="A264" s="149"/>
      <c r="B264" s="153" t="s">
        <v>181</v>
      </c>
      <c r="C264" s="152">
        <f t="shared" si="114"/>
        <v>2.067481</v>
      </c>
      <c r="D264" s="152">
        <f t="shared" ref="D264:Y264" si="122">D178/10000</f>
        <v>0</v>
      </c>
      <c r="E264" s="152">
        <f t="shared" si="122"/>
        <v>0</v>
      </c>
      <c r="F264" s="152">
        <f t="shared" si="122"/>
        <v>0</v>
      </c>
      <c r="G264" s="173">
        <f t="shared" si="122"/>
        <v>0</v>
      </c>
      <c r="H264" s="173">
        <f t="shared" si="122"/>
        <v>0</v>
      </c>
      <c r="I264" s="152">
        <f t="shared" si="122"/>
        <v>0</v>
      </c>
      <c r="J264" s="152">
        <f t="shared" si="122"/>
        <v>0</v>
      </c>
      <c r="K264" s="152">
        <f t="shared" si="122"/>
        <v>0</v>
      </c>
      <c r="L264" s="173">
        <f t="shared" si="122"/>
        <v>1.208236</v>
      </c>
      <c r="M264" s="152">
        <f t="shared" si="122"/>
        <v>1.208236</v>
      </c>
      <c r="N264" s="152">
        <f t="shared" si="122"/>
        <v>0</v>
      </c>
      <c r="O264" s="173">
        <f t="shared" si="122"/>
        <v>0.859245</v>
      </c>
      <c r="P264" s="152">
        <f t="shared" si="122"/>
        <v>0</v>
      </c>
      <c r="Q264" s="152">
        <f t="shared" si="122"/>
        <v>0.859245</v>
      </c>
      <c r="R264" s="152">
        <f t="shared" si="122"/>
        <v>0</v>
      </c>
      <c r="S264" s="173">
        <f t="shared" si="122"/>
        <v>0</v>
      </c>
      <c r="T264" s="152">
        <f t="shared" si="122"/>
        <v>0</v>
      </c>
      <c r="U264" s="152">
        <f t="shared" si="122"/>
        <v>0</v>
      </c>
      <c r="V264" s="152">
        <f t="shared" si="122"/>
        <v>0</v>
      </c>
      <c r="W264" s="152">
        <f t="shared" si="122"/>
        <v>0</v>
      </c>
      <c r="X264" s="152">
        <f t="shared" si="122"/>
        <v>0</v>
      </c>
      <c r="Y264" s="152">
        <f t="shared" si="122"/>
        <v>0</v>
      </c>
    </row>
    <row r="265" spans="1:25">
      <c r="A265" s="149"/>
      <c r="B265" s="155" t="s">
        <v>111</v>
      </c>
      <c r="C265" s="152">
        <f t="shared" si="114"/>
        <v>0</v>
      </c>
      <c r="D265" s="152">
        <f t="shared" ref="D265:Y265" si="123">D179/10000</f>
        <v>0</v>
      </c>
      <c r="E265" s="152">
        <f t="shared" si="123"/>
        <v>0</v>
      </c>
      <c r="F265" s="152">
        <f t="shared" si="123"/>
        <v>0</v>
      </c>
      <c r="G265" s="173">
        <f t="shared" si="123"/>
        <v>0</v>
      </c>
      <c r="H265" s="173">
        <f t="shared" si="123"/>
        <v>0</v>
      </c>
      <c r="I265" s="152">
        <f t="shared" si="123"/>
        <v>0</v>
      </c>
      <c r="J265" s="152">
        <f t="shared" si="123"/>
        <v>0</v>
      </c>
      <c r="K265" s="152">
        <f t="shared" si="123"/>
        <v>0</v>
      </c>
      <c r="L265" s="173">
        <f t="shared" si="123"/>
        <v>0</v>
      </c>
      <c r="M265" s="152">
        <f t="shared" si="123"/>
        <v>0</v>
      </c>
      <c r="N265" s="152">
        <f t="shared" si="123"/>
        <v>0</v>
      </c>
      <c r="O265" s="173">
        <f t="shared" si="123"/>
        <v>0</v>
      </c>
      <c r="P265" s="152">
        <f t="shared" si="123"/>
        <v>0</v>
      </c>
      <c r="Q265" s="152">
        <f t="shared" si="123"/>
        <v>0</v>
      </c>
      <c r="R265" s="152">
        <f t="shared" si="123"/>
        <v>0</v>
      </c>
      <c r="S265" s="173">
        <f t="shared" si="123"/>
        <v>0</v>
      </c>
      <c r="T265" s="152">
        <f t="shared" si="123"/>
        <v>0</v>
      </c>
      <c r="U265" s="152">
        <f t="shared" si="123"/>
        <v>0</v>
      </c>
      <c r="V265" s="152">
        <f t="shared" si="123"/>
        <v>0</v>
      </c>
      <c r="W265" s="152">
        <f t="shared" si="123"/>
        <v>0</v>
      </c>
      <c r="X265" s="152">
        <f t="shared" si="123"/>
        <v>0</v>
      </c>
      <c r="Y265" s="152">
        <f t="shared" si="123"/>
        <v>0</v>
      </c>
    </row>
    <row r="266" spans="1:25">
      <c r="A266" s="149"/>
      <c r="B266" s="155" t="s">
        <v>112</v>
      </c>
      <c r="C266" s="152">
        <f t="shared" si="114"/>
        <v>0</v>
      </c>
      <c r="D266" s="152">
        <f t="shared" ref="D266:Y266" si="124">D180/10000</f>
        <v>0</v>
      </c>
      <c r="E266" s="152">
        <f t="shared" si="124"/>
        <v>0</v>
      </c>
      <c r="F266" s="152">
        <f t="shared" si="124"/>
        <v>0</v>
      </c>
      <c r="G266" s="173">
        <f t="shared" si="124"/>
        <v>0</v>
      </c>
      <c r="H266" s="173">
        <f t="shared" si="124"/>
        <v>0</v>
      </c>
      <c r="I266" s="152">
        <f t="shared" si="124"/>
        <v>0</v>
      </c>
      <c r="J266" s="152">
        <f t="shared" si="124"/>
        <v>0</v>
      </c>
      <c r="K266" s="152">
        <f t="shared" si="124"/>
        <v>0</v>
      </c>
      <c r="L266" s="173">
        <f t="shared" si="124"/>
        <v>0</v>
      </c>
      <c r="M266" s="152">
        <f t="shared" si="124"/>
        <v>0</v>
      </c>
      <c r="N266" s="152">
        <f t="shared" si="124"/>
        <v>0</v>
      </c>
      <c r="O266" s="173">
        <f t="shared" si="124"/>
        <v>0</v>
      </c>
      <c r="P266" s="152">
        <f t="shared" si="124"/>
        <v>0</v>
      </c>
      <c r="Q266" s="152">
        <f t="shared" si="124"/>
        <v>0</v>
      </c>
      <c r="R266" s="152">
        <f t="shared" si="124"/>
        <v>0</v>
      </c>
      <c r="S266" s="173">
        <f t="shared" si="124"/>
        <v>0</v>
      </c>
      <c r="T266" s="152">
        <f t="shared" si="124"/>
        <v>0</v>
      </c>
      <c r="U266" s="152">
        <f t="shared" si="124"/>
        <v>0</v>
      </c>
      <c r="V266" s="152">
        <f t="shared" si="124"/>
        <v>0</v>
      </c>
      <c r="W266" s="152">
        <f t="shared" si="124"/>
        <v>0</v>
      </c>
      <c r="X266" s="152">
        <f t="shared" si="124"/>
        <v>0</v>
      </c>
      <c r="Y266" s="152">
        <f t="shared" si="124"/>
        <v>0</v>
      </c>
    </row>
    <row r="267" spans="1:25">
      <c r="A267" s="149"/>
      <c r="B267" s="155" t="s">
        <v>113</v>
      </c>
      <c r="C267" s="152">
        <f t="shared" si="114"/>
        <v>0</v>
      </c>
      <c r="D267" s="152">
        <f t="shared" ref="D267:Y267" si="125">D181/10000</f>
        <v>0</v>
      </c>
      <c r="E267" s="152">
        <f t="shared" si="125"/>
        <v>0</v>
      </c>
      <c r="F267" s="152">
        <f t="shared" si="125"/>
        <v>0</v>
      </c>
      <c r="G267" s="173">
        <f t="shared" si="125"/>
        <v>0</v>
      </c>
      <c r="H267" s="173">
        <f t="shared" si="125"/>
        <v>0</v>
      </c>
      <c r="I267" s="152">
        <f t="shared" si="125"/>
        <v>0</v>
      </c>
      <c r="J267" s="152">
        <f t="shared" si="125"/>
        <v>0</v>
      </c>
      <c r="K267" s="152">
        <f t="shared" si="125"/>
        <v>0</v>
      </c>
      <c r="L267" s="173">
        <f t="shared" si="125"/>
        <v>0</v>
      </c>
      <c r="M267" s="152">
        <f t="shared" si="125"/>
        <v>0</v>
      </c>
      <c r="N267" s="152">
        <f t="shared" si="125"/>
        <v>0</v>
      </c>
      <c r="O267" s="173">
        <f t="shared" si="125"/>
        <v>0</v>
      </c>
      <c r="P267" s="152">
        <f t="shared" si="125"/>
        <v>0</v>
      </c>
      <c r="Q267" s="152">
        <f t="shared" si="125"/>
        <v>0</v>
      </c>
      <c r="R267" s="152">
        <f t="shared" si="125"/>
        <v>0</v>
      </c>
      <c r="S267" s="173">
        <f t="shared" si="125"/>
        <v>0</v>
      </c>
      <c r="T267" s="152">
        <f t="shared" si="125"/>
        <v>0</v>
      </c>
      <c r="U267" s="152">
        <f t="shared" si="125"/>
        <v>0</v>
      </c>
      <c r="V267" s="152">
        <f t="shared" si="125"/>
        <v>0</v>
      </c>
      <c r="W267" s="152">
        <f t="shared" si="125"/>
        <v>0</v>
      </c>
      <c r="X267" s="152">
        <f t="shared" si="125"/>
        <v>0</v>
      </c>
      <c r="Y267" s="152">
        <f t="shared" si="125"/>
        <v>0</v>
      </c>
    </row>
    <row r="268" spans="1:25">
      <c r="A268" s="149"/>
      <c r="B268" s="155" t="s">
        <v>114</v>
      </c>
      <c r="C268" s="152">
        <f t="shared" si="114"/>
        <v>0</v>
      </c>
      <c r="D268" s="152">
        <f t="shared" ref="D268:Y268" si="126">D182/10000</f>
        <v>0</v>
      </c>
      <c r="E268" s="152">
        <f t="shared" si="126"/>
        <v>0</v>
      </c>
      <c r="F268" s="152">
        <f t="shared" si="126"/>
        <v>0</v>
      </c>
      <c r="G268" s="173">
        <f t="shared" si="126"/>
        <v>0</v>
      </c>
      <c r="H268" s="173">
        <f t="shared" si="126"/>
        <v>0</v>
      </c>
      <c r="I268" s="152">
        <f t="shared" si="126"/>
        <v>0</v>
      </c>
      <c r="J268" s="152">
        <f t="shared" si="126"/>
        <v>0</v>
      </c>
      <c r="K268" s="152">
        <f t="shared" si="126"/>
        <v>0</v>
      </c>
      <c r="L268" s="173">
        <f t="shared" si="126"/>
        <v>0</v>
      </c>
      <c r="M268" s="152">
        <f t="shared" si="126"/>
        <v>0</v>
      </c>
      <c r="N268" s="152">
        <f t="shared" si="126"/>
        <v>0</v>
      </c>
      <c r="O268" s="173">
        <f t="shared" si="126"/>
        <v>0</v>
      </c>
      <c r="P268" s="152">
        <f t="shared" si="126"/>
        <v>0</v>
      </c>
      <c r="Q268" s="152">
        <f t="shared" si="126"/>
        <v>0</v>
      </c>
      <c r="R268" s="152">
        <f t="shared" si="126"/>
        <v>0</v>
      </c>
      <c r="S268" s="173">
        <f t="shared" si="126"/>
        <v>0</v>
      </c>
      <c r="T268" s="152">
        <f t="shared" si="126"/>
        <v>0</v>
      </c>
      <c r="U268" s="152">
        <f t="shared" si="126"/>
        <v>0</v>
      </c>
      <c r="V268" s="152">
        <f t="shared" si="126"/>
        <v>0</v>
      </c>
      <c r="W268" s="152">
        <f t="shared" si="126"/>
        <v>0</v>
      </c>
      <c r="X268" s="152">
        <f t="shared" si="126"/>
        <v>0</v>
      </c>
      <c r="Y268" s="152">
        <f t="shared" si="126"/>
        <v>0</v>
      </c>
    </row>
    <row r="269" spans="1:25">
      <c r="A269" s="149"/>
      <c r="B269" s="155" t="s">
        <v>115</v>
      </c>
      <c r="C269" s="152">
        <f t="shared" si="114"/>
        <v>0</v>
      </c>
      <c r="D269" s="152">
        <f t="shared" ref="D269:Y269" si="127">D183/10000</f>
        <v>0</v>
      </c>
      <c r="E269" s="152">
        <f t="shared" si="127"/>
        <v>0</v>
      </c>
      <c r="F269" s="152">
        <f t="shared" si="127"/>
        <v>0</v>
      </c>
      <c r="G269" s="173">
        <f t="shared" si="127"/>
        <v>0</v>
      </c>
      <c r="H269" s="173">
        <f t="shared" si="127"/>
        <v>0</v>
      </c>
      <c r="I269" s="152">
        <f t="shared" si="127"/>
        <v>0</v>
      </c>
      <c r="J269" s="152">
        <f t="shared" si="127"/>
        <v>0</v>
      </c>
      <c r="K269" s="152">
        <f t="shared" si="127"/>
        <v>0</v>
      </c>
      <c r="L269" s="173">
        <f t="shared" si="127"/>
        <v>0</v>
      </c>
      <c r="M269" s="152">
        <f t="shared" si="127"/>
        <v>0</v>
      </c>
      <c r="N269" s="152">
        <f t="shared" si="127"/>
        <v>0</v>
      </c>
      <c r="O269" s="173">
        <f t="shared" si="127"/>
        <v>0</v>
      </c>
      <c r="P269" s="152">
        <f t="shared" si="127"/>
        <v>0</v>
      </c>
      <c r="Q269" s="152">
        <f t="shared" si="127"/>
        <v>0</v>
      </c>
      <c r="R269" s="152">
        <f t="shared" si="127"/>
        <v>0</v>
      </c>
      <c r="S269" s="173">
        <f t="shared" si="127"/>
        <v>0</v>
      </c>
      <c r="T269" s="152">
        <f t="shared" si="127"/>
        <v>0</v>
      </c>
      <c r="U269" s="152">
        <f t="shared" si="127"/>
        <v>0</v>
      </c>
      <c r="V269" s="152">
        <f t="shared" si="127"/>
        <v>0</v>
      </c>
      <c r="W269" s="152">
        <f t="shared" si="127"/>
        <v>0</v>
      </c>
      <c r="X269" s="152">
        <f t="shared" si="127"/>
        <v>0</v>
      </c>
      <c r="Y269" s="152">
        <f t="shared" si="127"/>
        <v>0</v>
      </c>
    </row>
    <row r="270" spans="1:25">
      <c r="A270" s="149"/>
      <c r="B270" s="155" t="s">
        <v>116</v>
      </c>
      <c r="C270" s="152">
        <f t="shared" si="114"/>
        <v>0</v>
      </c>
      <c r="D270" s="152">
        <f t="shared" ref="D270:Y270" si="128">D184/10000</f>
        <v>0</v>
      </c>
      <c r="E270" s="152">
        <f t="shared" si="128"/>
        <v>0</v>
      </c>
      <c r="F270" s="152">
        <f t="shared" si="128"/>
        <v>0</v>
      </c>
      <c r="G270" s="173">
        <f t="shared" si="128"/>
        <v>0</v>
      </c>
      <c r="H270" s="173">
        <f t="shared" si="128"/>
        <v>0</v>
      </c>
      <c r="I270" s="152">
        <f t="shared" si="128"/>
        <v>0</v>
      </c>
      <c r="J270" s="152">
        <f t="shared" si="128"/>
        <v>0</v>
      </c>
      <c r="K270" s="152">
        <f t="shared" si="128"/>
        <v>0</v>
      </c>
      <c r="L270" s="173">
        <f t="shared" si="128"/>
        <v>0</v>
      </c>
      <c r="M270" s="152">
        <f t="shared" si="128"/>
        <v>0</v>
      </c>
      <c r="N270" s="152">
        <f t="shared" si="128"/>
        <v>0</v>
      </c>
      <c r="O270" s="173">
        <f t="shared" si="128"/>
        <v>0</v>
      </c>
      <c r="P270" s="152">
        <f t="shared" si="128"/>
        <v>0</v>
      </c>
      <c r="Q270" s="152">
        <f t="shared" si="128"/>
        <v>0</v>
      </c>
      <c r="R270" s="152">
        <f t="shared" si="128"/>
        <v>0</v>
      </c>
      <c r="S270" s="173">
        <f t="shared" si="128"/>
        <v>0</v>
      </c>
      <c r="T270" s="152">
        <f t="shared" si="128"/>
        <v>0</v>
      </c>
      <c r="U270" s="152">
        <f t="shared" si="128"/>
        <v>0</v>
      </c>
      <c r="V270" s="152">
        <f t="shared" si="128"/>
        <v>0</v>
      </c>
      <c r="W270" s="152">
        <f t="shared" si="128"/>
        <v>0</v>
      </c>
      <c r="X270" s="152">
        <f t="shared" si="128"/>
        <v>0</v>
      </c>
      <c r="Y270" s="152">
        <f t="shared" si="128"/>
        <v>0</v>
      </c>
    </row>
    <row r="271" spans="1:25">
      <c r="A271" s="149"/>
      <c r="B271" s="155" t="s">
        <v>117</v>
      </c>
      <c r="C271" s="152">
        <f t="shared" si="114"/>
        <v>0</v>
      </c>
      <c r="D271" s="152">
        <f t="shared" ref="D271:Y271" si="129">D185/10000</f>
        <v>0</v>
      </c>
      <c r="E271" s="152">
        <f t="shared" si="129"/>
        <v>0</v>
      </c>
      <c r="F271" s="152">
        <f t="shared" si="129"/>
        <v>0</v>
      </c>
      <c r="G271" s="173">
        <f t="shared" si="129"/>
        <v>0</v>
      </c>
      <c r="H271" s="173">
        <f t="shared" si="129"/>
        <v>0</v>
      </c>
      <c r="I271" s="152">
        <f t="shared" si="129"/>
        <v>0</v>
      </c>
      <c r="J271" s="152">
        <f t="shared" si="129"/>
        <v>0</v>
      </c>
      <c r="K271" s="152">
        <f t="shared" si="129"/>
        <v>0</v>
      </c>
      <c r="L271" s="173">
        <f t="shared" si="129"/>
        <v>0</v>
      </c>
      <c r="M271" s="152">
        <f t="shared" si="129"/>
        <v>0</v>
      </c>
      <c r="N271" s="152">
        <f t="shared" si="129"/>
        <v>0</v>
      </c>
      <c r="O271" s="173">
        <f t="shared" si="129"/>
        <v>0</v>
      </c>
      <c r="P271" s="152">
        <f t="shared" si="129"/>
        <v>0</v>
      </c>
      <c r="Q271" s="152">
        <f t="shared" si="129"/>
        <v>0</v>
      </c>
      <c r="R271" s="152">
        <f t="shared" si="129"/>
        <v>0</v>
      </c>
      <c r="S271" s="173">
        <f t="shared" si="129"/>
        <v>0</v>
      </c>
      <c r="T271" s="152">
        <f t="shared" si="129"/>
        <v>0</v>
      </c>
      <c r="U271" s="152">
        <f t="shared" si="129"/>
        <v>0</v>
      </c>
      <c r="V271" s="152">
        <f t="shared" si="129"/>
        <v>0</v>
      </c>
      <c r="W271" s="152">
        <f t="shared" si="129"/>
        <v>0</v>
      </c>
      <c r="X271" s="152">
        <f t="shared" si="129"/>
        <v>0</v>
      </c>
      <c r="Y271" s="152">
        <f t="shared" si="129"/>
        <v>0</v>
      </c>
    </row>
    <row r="272" spans="1:25">
      <c r="A272" s="149"/>
      <c r="B272" s="155" t="s">
        <v>118</v>
      </c>
      <c r="C272" s="152">
        <f t="shared" si="114"/>
        <v>0</v>
      </c>
      <c r="D272" s="152">
        <f t="shared" ref="D272:Y272" si="130">D186/10000</f>
        <v>0</v>
      </c>
      <c r="E272" s="152">
        <f t="shared" si="130"/>
        <v>0</v>
      </c>
      <c r="F272" s="152">
        <f t="shared" si="130"/>
        <v>0</v>
      </c>
      <c r="G272" s="173">
        <f t="shared" si="130"/>
        <v>0</v>
      </c>
      <c r="H272" s="173">
        <f t="shared" si="130"/>
        <v>0</v>
      </c>
      <c r="I272" s="152">
        <f t="shared" si="130"/>
        <v>0</v>
      </c>
      <c r="J272" s="152">
        <f t="shared" si="130"/>
        <v>0</v>
      </c>
      <c r="K272" s="152">
        <f t="shared" si="130"/>
        <v>0</v>
      </c>
      <c r="L272" s="173">
        <f t="shared" si="130"/>
        <v>0</v>
      </c>
      <c r="M272" s="152">
        <f t="shared" si="130"/>
        <v>0</v>
      </c>
      <c r="N272" s="152">
        <f t="shared" si="130"/>
        <v>0</v>
      </c>
      <c r="O272" s="173">
        <f t="shared" si="130"/>
        <v>0</v>
      </c>
      <c r="P272" s="152">
        <f t="shared" si="130"/>
        <v>0</v>
      </c>
      <c r="Q272" s="152">
        <f t="shared" si="130"/>
        <v>0</v>
      </c>
      <c r="R272" s="152">
        <f t="shared" si="130"/>
        <v>0</v>
      </c>
      <c r="S272" s="173">
        <f t="shared" si="130"/>
        <v>0</v>
      </c>
      <c r="T272" s="152">
        <f t="shared" si="130"/>
        <v>0</v>
      </c>
      <c r="U272" s="152">
        <f t="shared" si="130"/>
        <v>0</v>
      </c>
      <c r="V272" s="152">
        <f t="shared" si="130"/>
        <v>0</v>
      </c>
      <c r="W272" s="152">
        <f t="shared" si="130"/>
        <v>0</v>
      </c>
      <c r="X272" s="152">
        <f t="shared" si="130"/>
        <v>0</v>
      </c>
      <c r="Y272" s="152">
        <f t="shared" si="130"/>
        <v>0</v>
      </c>
    </row>
    <row r="273" spans="1:25">
      <c r="A273" s="149"/>
      <c r="B273" s="156" t="s">
        <v>119</v>
      </c>
      <c r="C273" s="152">
        <f t="shared" si="114"/>
        <v>0</v>
      </c>
      <c r="D273" s="152">
        <f t="shared" ref="D273:Y273" si="131">D187/10000</f>
        <v>0</v>
      </c>
      <c r="E273" s="152">
        <f t="shared" si="131"/>
        <v>0</v>
      </c>
      <c r="F273" s="152">
        <f t="shared" si="131"/>
        <v>0</v>
      </c>
      <c r="G273" s="173">
        <f t="shared" si="131"/>
        <v>0</v>
      </c>
      <c r="H273" s="173">
        <f t="shared" si="131"/>
        <v>0</v>
      </c>
      <c r="I273" s="152">
        <f t="shared" si="131"/>
        <v>0</v>
      </c>
      <c r="J273" s="152">
        <f t="shared" si="131"/>
        <v>0</v>
      </c>
      <c r="K273" s="152">
        <f t="shared" si="131"/>
        <v>0</v>
      </c>
      <c r="L273" s="173">
        <f t="shared" si="131"/>
        <v>0</v>
      </c>
      <c r="M273" s="152">
        <f t="shared" si="131"/>
        <v>0</v>
      </c>
      <c r="N273" s="152">
        <f t="shared" si="131"/>
        <v>0</v>
      </c>
      <c r="O273" s="173">
        <f t="shared" si="131"/>
        <v>0</v>
      </c>
      <c r="P273" s="152">
        <f t="shared" si="131"/>
        <v>0</v>
      </c>
      <c r="Q273" s="152">
        <f t="shared" si="131"/>
        <v>0</v>
      </c>
      <c r="R273" s="152">
        <f t="shared" si="131"/>
        <v>0</v>
      </c>
      <c r="S273" s="173">
        <f t="shared" si="131"/>
        <v>0</v>
      </c>
      <c r="T273" s="152">
        <f t="shared" si="131"/>
        <v>0</v>
      </c>
      <c r="U273" s="152">
        <f t="shared" si="131"/>
        <v>0</v>
      </c>
      <c r="V273" s="152">
        <f t="shared" si="131"/>
        <v>0</v>
      </c>
      <c r="W273" s="152">
        <f t="shared" si="131"/>
        <v>0</v>
      </c>
      <c r="X273" s="152">
        <f t="shared" si="131"/>
        <v>0</v>
      </c>
      <c r="Y273" s="152">
        <f t="shared" si="131"/>
        <v>0</v>
      </c>
    </row>
    <row r="274" spans="1:25">
      <c r="A274" s="149"/>
      <c r="B274" s="156" t="s">
        <v>120</v>
      </c>
      <c r="C274" s="152">
        <f t="shared" si="114"/>
        <v>0</v>
      </c>
      <c r="D274" s="152">
        <f t="shared" ref="D274:Y274" si="132">D188/10000</f>
        <v>0</v>
      </c>
      <c r="E274" s="152">
        <f t="shared" si="132"/>
        <v>0</v>
      </c>
      <c r="F274" s="152">
        <f t="shared" si="132"/>
        <v>0</v>
      </c>
      <c r="G274" s="173">
        <f t="shared" si="132"/>
        <v>0</v>
      </c>
      <c r="H274" s="173">
        <f t="shared" si="132"/>
        <v>0</v>
      </c>
      <c r="I274" s="152">
        <f t="shared" si="132"/>
        <v>0</v>
      </c>
      <c r="J274" s="152">
        <f t="shared" si="132"/>
        <v>0</v>
      </c>
      <c r="K274" s="152">
        <f t="shared" si="132"/>
        <v>0</v>
      </c>
      <c r="L274" s="173">
        <f t="shared" si="132"/>
        <v>0</v>
      </c>
      <c r="M274" s="152">
        <f t="shared" si="132"/>
        <v>0</v>
      </c>
      <c r="N274" s="152">
        <f t="shared" si="132"/>
        <v>0</v>
      </c>
      <c r="O274" s="173">
        <f t="shared" si="132"/>
        <v>0</v>
      </c>
      <c r="P274" s="152">
        <f t="shared" si="132"/>
        <v>0</v>
      </c>
      <c r="Q274" s="152">
        <f t="shared" si="132"/>
        <v>0</v>
      </c>
      <c r="R274" s="152">
        <f t="shared" si="132"/>
        <v>0</v>
      </c>
      <c r="S274" s="173">
        <f t="shared" si="132"/>
        <v>0</v>
      </c>
      <c r="T274" s="152">
        <f t="shared" si="132"/>
        <v>0</v>
      </c>
      <c r="U274" s="152">
        <f t="shared" si="132"/>
        <v>0</v>
      </c>
      <c r="V274" s="152">
        <f t="shared" si="132"/>
        <v>0</v>
      </c>
      <c r="W274" s="152">
        <f t="shared" si="132"/>
        <v>0</v>
      </c>
      <c r="X274" s="152">
        <f t="shared" si="132"/>
        <v>0</v>
      </c>
      <c r="Y274" s="152">
        <f t="shared" si="132"/>
        <v>0</v>
      </c>
    </row>
    <row r="275" spans="1:25">
      <c r="A275" s="149"/>
      <c r="B275" s="156" t="s">
        <v>121</v>
      </c>
      <c r="C275" s="152">
        <f t="shared" si="114"/>
        <v>1.6</v>
      </c>
      <c r="D275" s="152">
        <f t="shared" ref="D275:Y275" si="133">D189/10000</f>
        <v>0</v>
      </c>
      <c r="E275" s="152">
        <f t="shared" si="133"/>
        <v>1.6</v>
      </c>
      <c r="F275" s="152">
        <f t="shared" si="133"/>
        <v>0</v>
      </c>
      <c r="G275" s="173">
        <f t="shared" si="133"/>
        <v>0</v>
      </c>
      <c r="H275" s="173">
        <f t="shared" si="133"/>
        <v>0</v>
      </c>
      <c r="I275" s="152">
        <f t="shared" si="133"/>
        <v>0</v>
      </c>
      <c r="J275" s="152">
        <f t="shared" si="133"/>
        <v>0</v>
      </c>
      <c r="K275" s="152">
        <f t="shared" si="133"/>
        <v>0</v>
      </c>
      <c r="L275" s="173">
        <f t="shared" si="133"/>
        <v>0</v>
      </c>
      <c r="M275" s="152">
        <f t="shared" si="133"/>
        <v>0</v>
      </c>
      <c r="N275" s="152">
        <f t="shared" si="133"/>
        <v>0</v>
      </c>
      <c r="O275" s="173">
        <f t="shared" si="133"/>
        <v>0</v>
      </c>
      <c r="P275" s="152">
        <f t="shared" si="133"/>
        <v>0</v>
      </c>
      <c r="Q275" s="152">
        <f t="shared" si="133"/>
        <v>0</v>
      </c>
      <c r="R275" s="152">
        <f t="shared" si="133"/>
        <v>0</v>
      </c>
      <c r="S275" s="173">
        <f t="shared" si="133"/>
        <v>0</v>
      </c>
      <c r="T275" s="152">
        <f t="shared" si="133"/>
        <v>0</v>
      </c>
      <c r="U275" s="152">
        <f t="shared" si="133"/>
        <v>0</v>
      </c>
      <c r="V275" s="152">
        <f t="shared" si="133"/>
        <v>0</v>
      </c>
      <c r="W275" s="152">
        <f t="shared" si="133"/>
        <v>0</v>
      </c>
      <c r="X275" s="152">
        <f t="shared" si="133"/>
        <v>0</v>
      </c>
      <c r="Y275" s="152">
        <f t="shared" si="133"/>
        <v>0</v>
      </c>
    </row>
    <row r="276" spans="1:25">
      <c r="A276" s="149"/>
      <c r="B276" s="174" t="s">
        <v>122</v>
      </c>
      <c r="C276" s="173">
        <f t="shared" si="114"/>
        <v>16853.912495</v>
      </c>
      <c r="D276" s="173">
        <f t="shared" ref="D276:Y276" si="134">D190/10000</f>
        <v>-5.291525</v>
      </c>
      <c r="E276" s="173">
        <f t="shared" si="134"/>
        <v>-321.766211</v>
      </c>
      <c r="F276" s="173">
        <f t="shared" si="134"/>
        <v>0.001302</v>
      </c>
      <c r="G276" s="173">
        <f t="shared" si="134"/>
        <v>10630.900267</v>
      </c>
      <c r="H276" s="173">
        <f t="shared" si="134"/>
        <v>134.983436</v>
      </c>
      <c r="I276" s="173">
        <f t="shared" si="134"/>
        <v>42.695444</v>
      </c>
      <c r="J276" s="173">
        <f t="shared" si="134"/>
        <v>31.413789</v>
      </c>
      <c r="K276" s="173">
        <f t="shared" si="134"/>
        <v>60.874202</v>
      </c>
      <c r="L276" s="173">
        <f t="shared" si="134"/>
        <v>163.60136</v>
      </c>
      <c r="M276" s="173">
        <f t="shared" si="134"/>
        <v>113.235528</v>
      </c>
      <c r="N276" s="173">
        <f t="shared" si="134"/>
        <v>50.365831</v>
      </c>
      <c r="O276" s="173">
        <f t="shared" si="134"/>
        <v>45.715683</v>
      </c>
      <c r="P276" s="173">
        <f t="shared" si="134"/>
        <v>27.027059</v>
      </c>
      <c r="Q276" s="173">
        <f t="shared" si="134"/>
        <v>18.688624</v>
      </c>
      <c r="R276" s="173">
        <f t="shared" si="134"/>
        <v>0.003469</v>
      </c>
      <c r="S276" s="173">
        <f t="shared" si="134"/>
        <v>6205.768184</v>
      </c>
      <c r="T276" s="173">
        <f t="shared" si="134"/>
        <v>4634.671405</v>
      </c>
      <c r="U276" s="173">
        <f t="shared" si="134"/>
        <v>272.64089</v>
      </c>
      <c r="V276" s="173">
        <f t="shared" si="134"/>
        <v>113.15398</v>
      </c>
      <c r="W276" s="173">
        <f t="shared" si="134"/>
        <v>1185.177513</v>
      </c>
      <c r="X276" s="173">
        <f t="shared" si="134"/>
        <v>0</v>
      </c>
      <c r="Y276" s="173">
        <f t="shared" si="134"/>
        <v>0.124397</v>
      </c>
    </row>
    <row r="277" spans="1:25">
      <c r="A277" s="149" t="s">
        <v>123</v>
      </c>
      <c r="B277" s="158" t="s">
        <v>124</v>
      </c>
      <c r="C277" s="152">
        <f t="shared" si="114"/>
        <v>15199.333508</v>
      </c>
      <c r="D277" s="152">
        <f t="shared" ref="D277:Y277" si="135">D191/10000</f>
        <v>0</v>
      </c>
      <c r="E277" s="152">
        <f t="shared" si="135"/>
        <v>3626.93475</v>
      </c>
      <c r="F277" s="152">
        <f t="shared" si="135"/>
        <v>167.088314</v>
      </c>
      <c r="G277" s="173">
        <f t="shared" si="135"/>
        <v>7813.365486</v>
      </c>
      <c r="H277" s="173">
        <f t="shared" si="135"/>
        <v>616.085343</v>
      </c>
      <c r="I277" s="152">
        <f t="shared" si="135"/>
        <v>245.413918</v>
      </c>
      <c r="J277" s="152">
        <f t="shared" si="135"/>
        <v>159.430189</v>
      </c>
      <c r="K277" s="152">
        <f t="shared" si="135"/>
        <v>211.241236</v>
      </c>
      <c r="L277" s="173">
        <f t="shared" si="135"/>
        <v>278.072662</v>
      </c>
      <c r="M277" s="152">
        <f t="shared" si="135"/>
        <v>204.014478</v>
      </c>
      <c r="N277" s="152">
        <f t="shared" si="135"/>
        <v>74.058184</v>
      </c>
      <c r="O277" s="173">
        <f t="shared" si="135"/>
        <v>622.158926</v>
      </c>
      <c r="P277" s="152">
        <f t="shared" si="135"/>
        <v>478.480338</v>
      </c>
      <c r="Q277" s="152">
        <f t="shared" si="135"/>
        <v>143.678588</v>
      </c>
      <c r="R277" s="152">
        <f t="shared" si="135"/>
        <v>132.833236</v>
      </c>
      <c r="S277" s="173">
        <f t="shared" si="135"/>
        <v>2075.628027</v>
      </c>
      <c r="T277" s="152">
        <f t="shared" si="135"/>
        <v>574.504067</v>
      </c>
      <c r="U277" s="152">
        <f t="shared" si="135"/>
        <v>714.463694</v>
      </c>
      <c r="V277" s="152">
        <f t="shared" si="135"/>
        <v>223.494923</v>
      </c>
      <c r="W277" s="152">
        <f t="shared" si="135"/>
        <v>285.411678</v>
      </c>
      <c r="X277" s="152">
        <f t="shared" si="135"/>
        <v>87.856456</v>
      </c>
      <c r="Y277" s="152">
        <f t="shared" si="135"/>
        <v>189.897209</v>
      </c>
    </row>
    <row r="278" spans="1:25">
      <c r="A278" s="149"/>
      <c r="B278" s="156" t="s">
        <v>125</v>
      </c>
      <c r="C278" s="152">
        <f t="shared" si="114"/>
        <v>12130.60474</v>
      </c>
      <c r="D278" s="152">
        <f t="shared" ref="D278:Y278" si="136">D192/10000</f>
        <v>0</v>
      </c>
      <c r="E278" s="152">
        <f t="shared" si="136"/>
        <v>12130</v>
      </c>
      <c r="F278" s="152">
        <f t="shared" si="136"/>
        <v>0</v>
      </c>
      <c r="G278" s="173">
        <f t="shared" si="136"/>
        <v>0.60474</v>
      </c>
      <c r="H278" s="173">
        <f t="shared" si="136"/>
        <v>0</v>
      </c>
      <c r="I278" s="152">
        <f t="shared" si="136"/>
        <v>0</v>
      </c>
      <c r="J278" s="152">
        <f t="shared" si="136"/>
        <v>0</v>
      </c>
      <c r="K278" s="152">
        <f t="shared" si="136"/>
        <v>0</v>
      </c>
      <c r="L278" s="173">
        <f t="shared" si="136"/>
        <v>0</v>
      </c>
      <c r="M278" s="152">
        <f t="shared" si="136"/>
        <v>0</v>
      </c>
      <c r="N278" s="152">
        <f t="shared" si="136"/>
        <v>0</v>
      </c>
      <c r="O278" s="173">
        <f t="shared" si="136"/>
        <v>0</v>
      </c>
      <c r="P278" s="152">
        <f t="shared" si="136"/>
        <v>0</v>
      </c>
      <c r="Q278" s="152">
        <f t="shared" si="136"/>
        <v>0</v>
      </c>
      <c r="R278" s="152">
        <f t="shared" si="136"/>
        <v>0</v>
      </c>
      <c r="S278" s="173">
        <f t="shared" si="136"/>
        <v>0</v>
      </c>
      <c r="T278" s="152">
        <f t="shared" si="136"/>
        <v>0</v>
      </c>
      <c r="U278" s="152">
        <f t="shared" si="136"/>
        <v>0</v>
      </c>
      <c r="V278" s="152">
        <f t="shared" si="136"/>
        <v>0</v>
      </c>
      <c r="W278" s="152">
        <f t="shared" si="136"/>
        <v>0</v>
      </c>
      <c r="X278" s="152">
        <f t="shared" si="136"/>
        <v>0</v>
      </c>
      <c r="Y278" s="152">
        <f t="shared" si="136"/>
        <v>0</v>
      </c>
    </row>
    <row r="279" spans="1:25">
      <c r="A279" s="149"/>
      <c r="B279" s="156" t="s">
        <v>126</v>
      </c>
      <c r="C279" s="152">
        <f t="shared" si="114"/>
        <v>1925.3077</v>
      </c>
      <c r="D279" s="152">
        <f t="shared" ref="D279:Y279" si="137">D193/10000</f>
        <v>0</v>
      </c>
      <c r="E279" s="152">
        <f t="shared" si="137"/>
        <v>362.663572</v>
      </c>
      <c r="F279" s="152">
        <f t="shared" si="137"/>
        <v>11.820063</v>
      </c>
      <c r="G279" s="173">
        <f t="shared" si="137"/>
        <v>872.928215</v>
      </c>
      <c r="H279" s="173">
        <f t="shared" si="137"/>
        <v>68.37758</v>
      </c>
      <c r="I279" s="152">
        <f t="shared" si="137"/>
        <v>26.192185</v>
      </c>
      <c r="J279" s="152">
        <f t="shared" si="137"/>
        <v>12.77059</v>
      </c>
      <c r="K279" s="152">
        <f t="shared" si="137"/>
        <v>29.414805</v>
      </c>
      <c r="L279" s="173">
        <f t="shared" si="137"/>
        <v>27.121548</v>
      </c>
      <c r="M279" s="152">
        <f t="shared" si="137"/>
        <v>19.059418</v>
      </c>
      <c r="N279" s="152">
        <f t="shared" si="137"/>
        <v>8.06213</v>
      </c>
      <c r="O279" s="173">
        <f t="shared" si="137"/>
        <v>39.166877</v>
      </c>
      <c r="P279" s="152">
        <f t="shared" si="137"/>
        <v>27.860377</v>
      </c>
      <c r="Q279" s="152">
        <f t="shared" si="137"/>
        <v>11.3065</v>
      </c>
      <c r="R279" s="152">
        <f t="shared" si="137"/>
        <v>11.693626</v>
      </c>
      <c r="S279" s="173">
        <f t="shared" si="137"/>
        <v>543.229845</v>
      </c>
      <c r="T279" s="152">
        <f t="shared" si="137"/>
        <v>69.522787</v>
      </c>
      <c r="U279" s="152">
        <f t="shared" si="137"/>
        <v>390.749626</v>
      </c>
      <c r="V279" s="152">
        <f t="shared" si="137"/>
        <v>33.081662</v>
      </c>
      <c r="W279" s="152">
        <f t="shared" si="137"/>
        <v>22.69913</v>
      </c>
      <c r="X279" s="152">
        <f t="shared" si="137"/>
        <v>8.35904</v>
      </c>
      <c r="Y279" s="152">
        <f t="shared" si="137"/>
        <v>18.8176</v>
      </c>
    </row>
    <row r="280" spans="1:25">
      <c r="A280" s="149"/>
      <c r="B280" s="156" t="s">
        <v>127</v>
      </c>
      <c r="C280" s="152">
        <f t="shared" si="114"/>
        <v>301.995051</v>
      </c>
      <c r="D280" s="152">
        <f t="shared" ref="D280:Y280" si="138">D194/10000</f>
        <v>0</v>
      </c>
      <c r="E280" s="152">
        <f t="shared" si="138"/>
        <v>100.887305</v>
      </c>
      <c r="F280" s="152">
        <f t="shared" si="138"/>
        <v>0.435673</v>
      </c>
      <c r="G280" s="173">
        <f t="shared" si="138"/>
        <v>145.022646</v>
      </c>
      <c r="H280" s="173">
        <f t="shared" si="138"/>
        <v>9.608806</v>
      </c>
      <c r="I280" s="152">
        <f t="shared" si="138"/>
        <v>5.430626</v>
      </c>
      <c r="J280" s="152">
        <f t="shared" si="138"/>
        <v>0.99329</v>
      </c>
      <c r="K280" s="152">
        <f t="shared" si="138"/>
        <v>3.18489</v>
      </c>
      <c r="L280" s="173">
        <f t="shared" si="138"/>
        <v>1.445573</v>
      </c>
      <c r="M280" s="152">
        <f t="shared" si="138"/>
        <v>0.8504</v>
      </c>
      <c r="N280" s="152">
        <f t="shared" si="138"/>
        <v>0.595173</v>
      </c>
      <c r="O280" s="173">
        <f t="shared" si="138"/>
        <v>3.484228</v>
      </c>
      <c r="P280" s="152">
        <f t="shared" si="138"/>
        <v>2.337938</v>
      </c>
      <c r="Q280" s="152">
        <f t="shared" si="138"/>
        <v>1.14629</v>
      </c>
      <c r="R280" s="152">
        <f t="shared" si="138"/>
        <v>7.614385</v>
      </c>
      <c r="S280" s="173">
        <f t="shared" si="138"/>
        <v>41.11082</v>
      </c>
      <c r="T280" s="152">
        <f t="shared" si="138"/>
        <v>16.009634</v>
      </c>
      <c r="U280" s="152">
        <f t="shared" si="138"/>
        <v>4.597716</v>
      </c>
      <c r="V280" s="152">
        <f t="shared" si="138"/>
        <v>3.758748</v>
      </c>
      <c r="W280" s="152">
        <f t="shared" si="138"/>
        <v>0.549361</v>
      </c>
      <c r="X280" s="152">
        <f t="shared" si="138"/>
        <v>4.637971</v>
      </c>
      <c r="Y280" s="152">
        <f t="shared" si="138"/>
        <v>11.55739</v>
      </c>
    </row>
    <row r="281" spans="1:25">
      <c r="A281" s="149"/>
      <c r="B281" s="156" t="s">
        <v>128</v>
      </c>
      <c r="C281" s="152">
        <f t="shared" si="114"/>
        <v>510.638824</v>
      </c>
      <c r="D281" s="152">
        <f t="shared" ref="D281:Y281" si="139">D195/10000</f>
        <v>0</v>
      </c>
      <c r="E281" s="152">
        <f t="shared" si="139"/>
        <v>277.077219</v>
      </c>
      <c r="F281" s="152">
        <f t="shared" si="139"/>
        <v>0</v>
      </c>
      <c r="G281" s="173">
        <f t="shared" si="139"/>
        <v>222.221694</v>
      </c>
      <c r="H281" s="173">
        <f t="shared" si="139"/>
        <v>0</v>
      </c>
      <c r="I281" s="152">
        <f t="shared" si="139"/>
        <v>0</v>
      </c>
      <c r="J281" s="152">
        <f t="shared" si="139"/>
        <v>0</v>
      </c>
      <c r="K281" s="152">
        <f t="shared" si="139"/>
        <v>0</v>
      </c>
      <c r="L281" s="173">
        <f t="shared" si="139"/>
        <v>0</v>
      </c>
      <c r="M281" s="152">
        <f t="shared" si="139"/>
        <v>0</v>
      </c>
      <c r="N281" s="152">
        <f t="shared" si="139"/>
        <v>0</v>
      </c>
      <c r="O281" s="173">
        <f t="shared" si="139"/>
        <v>0</v>
      </c>
      <c r="P281" s="152">
        <f t="shared" si="139"/>
        <v>0</v>
      </c>
      <c r="Q281" s="152">
        <f t="shared" si="139"/>
        <v>0</v>
      </c>
      <c r="R281" s="152">
        <f t="shared" si="139"/>
        <v>53.503839</v>
      </c>
      <c r="S281" s="173">
        <f t="shared" si="139"/>
        <v>11.339911</v>
      </c>
      <c r="T281" s="152">
        <f t="shared" si="139"/>
        <v>3.42966</v>
      </c>
      <c r="U281" s="152">
        <f t="shared" si="139"/>
        <v>1.970077</v>
      </c>
      <c r="V281" s="152">
        <f t="shared" si="139"/>
        <v>0</v>
      </c>
      <c r="W281" s="152">
        <f t="shared" si="139"/>
        <v>3.920238</v>
      </c>
      <c r="X281" s="152">
        <f t="shared" si="139"/>
        <v>0.118998</v>
      </c>
      <c r="Y281" s="152">
        <f t="shared" si="139"/>
        <v>1.900938</v>
      </c>
    </row>
    <row r="282" spans="1:25">
      <c r="A282" s="149"/>
      <c r="B282" s="156" t="s">
        <v>129</v>
      </c>
      <c r="C282" s="152">
        <f t="shared" si="114"/>
        <v>369.233881</v>
      </c>
      <c r="D282" s="152">
        <f t="shared" ref="D282:Y282" si="140">D196/10000</f>
        <v>0</v>
      </c>
      <c r="E282" s="152">
        <f t="shared" si="140"/>
        <v>182.984278</v>
      </c>
      <c r="F282" s="152">
        <f t="shared" si="140"/>
        <v>1.458732</v>
      </c>
      <c r="G282" s="173">
        <f t="shared" si="140"/>
        <v>128.002724</v>
      </c>
      <c r="H282" s="173">
        <f t="shared" si="140"/>
        <v>10.441427</v>
      </c>
      <c r="I282" s="152">
        <f t="shared" si="140"/>
        <v>3.141473</v>
      </c>
      <c r="J282" s="152">
        <f t="shared" si="140"/>
        <v>4.072768</v>
      </c>
      <c r="K282" s="152">
        <f t="shared" si="140"/>
        <v>3.227186</v>
      </c>
      <c r="L282" s="173">
        <f t="shared" si="140"/>
        <v>4.40115</v>
      </c>
      <c r="M282" s="152">
        <f t="shared" si="140"/>
        <v>2.410722</v>
      </c>
      <c r="N282" s="152">
        <f t="shared" si="140"/>
        <v>1.990428</v>
      </c>
      <c r="O282" s="173">
        <f t="shared" si="140"/>
        <v>6.580549</v>
      </c>
      <c r="P282" s="152">
        <f t="shared" si="140"/>
        <v>5.093005</v>
      </c>
      <c r="Q282" s="152">
        <f t="shared" si="140"/>
        <v>1.487544</v>
      </c>
      <c r="R282" s="152">
        <f t="shared" si="140"/>
        <v>1.543462</v>
      </c>
      <c r="S282" s="173">
        <f t="shared" si="140"/>
        <v>35.365021</v>
      </c>
      <c r="T282" s="152">
        <f t="shared" si="140"/>
        <v>14.700722</v>
      </c>
      <c r="U282" s="152">
        <f t="shared" si="140"/>
        <v>9.43682</v>
      </c>
      <c r="V282" s="152">
        <f t="shared" si="140"/>
        <v>3.234656</v>
      </c>
      <c r="W282" s="152">
        <f t="shared" si="140"/>
        <v>2.75991</v>
      </c>
      <c r="X282" s="152">
        <f t="shared" si="140"/>
        <v>1.674864</v>
      </c>
      <c r="Y282" s="152">
        <f t="shared" si="140"/>
        <v>3.558049</v>
      </c>
    </row>
    <row r="283" spans="1:25">
      <c r="A283" s="149"/>
      <c r="B283" s="156" t="s">
        <v>130</v>
      </c>
      <c r="C283" s="152">
        <f t="shared" si="114"/>
        <v>3375.847142</v>
      </c>
      <c r="D283" s="152">
        <f t="shared" ref="D283:Y283" si="141">D197/10000</f>
        <v>0</v>
      </c>
      <c r="E283" s="152">
        <f t="shared" si="141"/>
        <v>704.279029</v>
      </c>
      <c r="F283" s="152">
        <f t="shared" si="141"/>
        <v>24.180722</v>
      </c>
      <c r="G283" s="173">
        <f t="shared" si="141"/>
        <v>1923.499903</v>
      </c>
      <c r="H283" s="173">
        <f t="shared" si="141"/>
        <v>127.884836</v>
      </c>
      <c r="I283" s="152">
        <f t="shared" si="141"/>
        <v>53.547303</v>
      </c>
      <c r="J283" s="152">
        <f t="shared" si="141"/>
        <v>26.825105</v>
      </c>
      <c r="K283" s="152">
        <f t="shared" si="141"/>
        <v>47.512428</v>
      </c>
      <c r="L283" s="173">
        <f t="shared" si="141"/>
        <v>49.158932</v>
      </c>
      <c r="M283" s="152">
        <f t="shared" si="141"/>
        <v>35.944117</v>
      </c>
      <c r="N283" s="152">
        <f t="shared" si="141"/>
        <v>13.214815</v>
      </c>
      <c r="O283" s="173">
        <f t="shared" si="141"/>
        <v>87.940467</v>
      </c>
      <c r="P283" s="152">
        <f t="shared" si="141"/>
        <v>63.968285</v>
      </c>
      <c r="Q283" s="152">
        <f t="shared" si="141"/>
        <v>23.972182</v>
      </c>
      <c r="R283" s="152">
        <f t="shared" si="141"/>
        <v>27.528866</v>
      </c>
      <c r="S283" s="173">
        <f t="shared" si="141"/>
        <v>458.903253</v>
      </c>
      <c r="T283" s="152">
        <f t="shared" si="141"/>
        <v>123.867892</v>
      </c>
      <c r="U283" s="152">
        <f t="shared" si="141"/>
        <v>145.170557</v>
      </c>
      <c r="V283" s="152">
        <f t="shared" si="141"/>
        <v>50.460403</v>
      </c>
      <c r="W283" s="152">
        <f t="shared" si="141"/>
        <v>74.906934</v>
      </c>
      <c r="X283" s="152">
        <f t="shared" si="141"/>
        <v>22.136934</v>
      </c>
      <c r="Y283" s="152">
        <f t="shared" si="141"/>
        <v>42.360533</v>
      </c>
    </row>
    <row r="284" spans="1:25">
      <c r="A284" s="149"/>
      <c r="B284" s="156" t="s">
        <v>131</v>
      </c>
      <c r="C284" s="152">
        <f t="shared" si="114"/>
        <v>1579.747511</v>
      </c>
      <c r="D284" s="152">
        <f t="shared" ref="D284:Y284" si="142">D198/10000</f>
        <v>0</v>
      </c>
      <c r="E284" s="152">
        <f t="shared" si="142"/>
        <v>320.525302</v>
      </c>
      <c r="F284" s="152">
        <f t="shared" si="142"/>
        <v>9.696488</v>
      </c>
      <c r="G284" s="173">
        <f t="shared" si="142"/>
        <v>893.686368</v>
      </c>
      <c r="H284" s="173">
        <f t="shared" si="142"/>
        <v>64.566713</v>
      </c>
      <c r="I284" s="152">
        <f t="shared" si="142"/>
        <v>25.961193</v>
      </c>
      <c r="J284" s="152">
        <f t="shared" si="142"/>
        <v>16.97592</v>
      </c>
      <c r="K284" s="152">
        <f t="shared" si="142"/>
        <v>21.6296</v>
      </c>
      <c r="L284" s="173">
        <f t="shared" si="142"/>
        <v>30.97418</v>
      </c>
      <c r="M284" s="152">
        <f t="shared" si="142"/>
        <v>22.75494</v>
      </c>
      <c r="N284" s="152">
        <f t="shared" si="142"/>
        <v>8.21924</v>
      </c>
      <c r="O284" s="173">
        <f t="shared" si="142"/>
        <v>54.745944</v>
      </c>
      <c r="P284" s="152">
        <f t="shared" si="142"/>
        <v>39.962584</v>
      </c>
      <c r="Q284" s="152">
        <f t="shared" si="142"/>
        <v>14.78336</v>
      </c>
      <c r="R284" s="152">
        <f t="shared" si="142"/>
        <v>18.6486</v>
      </c>
      <c r="S284" s="173">
        <f t="shared" si="142"/>
        <v>205.552516</v>
      </c>
      <c r="T284" s="152">
        <f t="shared" si="142"/>
        <v>57.3398</v>
      </c>
      <c r="U284" s="152">
        <f t="shared" si="142"/>
        <v>64.082216</v>
      </c>
      <c r="V284" s="152">
        <f t="shared" si="142"/>
        <v>23.0124</v>
      </c>
      <c r="W284" s="152">
        <f t="shared" si="142"/>
        <v>31.9263</v>
      </c>
      <c r="X284" s="152">
        <f t="shared" si="142"/>
        <v>9.7022</v>
      </c>
      <c r="Y284" s="152">
        <f t="shared" si="142"/>
        <v>19.4896</v>
      </c>
    </row>
    <row r="285" spans="1:25">
      <c r="A285" s="149"/>
      <c r="B285" s="156" t="s">
        <v>132</v>
      </c>
      <c r="C285" s="152">
        <f t="shared" si="114"/>
        <v>0</v>
      </c>
      <c r="D285" s="152">
        <f t="shared" ref="D285:Y285" si="143">D199/10000</f>
        <v>0</v>
      </c>
      <c r="E285" s="152">
        <f t="shared" si="143"/>
        <v>0</v>
      </c>
      <c r="F285" s="152">
        <f t="shared" si="143"/>
        <v>0</v>
      </c>
      <c r="G285" s="173">
        <f t="shared" si="143"/>
        <v>0</v>
      </c>
      <c r="H285" s="173">
        <f t="shared" si="143"/>
        <v>0</v>
      </c>
      <c r="I285" s="152">
        <f t="shared" si="143"/>
        <v>0</v>
      </c>
      <c r="J285" s="152">
        <f t="shared" si="143"/>
        <v>0</v>
      </c>
      <c r="K285" s="152">
        <f t="shared" si="143"/>
        <v>0</v>
      </c>
      <c r="L285" s="173">
        <f t="shared" si="143"/>
        <v>0</v>
      </c>
      <c r="M285" s="152">
        <f t="shared" si="143"/>
        <v>0</v>
      </c>
      <c r="N285" s="152">
        <f t="shared" si="143"/>
        <v>0</v>
      </c>
      <c r="O285" s="173">
        <f t="shared" si="143"/>
        <v>0</v>
      </c>
      <c r="P285" s="152">
        <f t="shared" si="143"/>
        <v>0</v>
      </c>
      <c r="Q285" s="152">
        <f t="shared" si="143"/>
        <v>0</v>
      </c>
      <c r="R285" s="152">
        <f t="shared" si="143"/>
        <v>0</v>
      </c>
      <c r="S285" s="173">
        <f t="shared" si="143"/>
        <v>0</v>
      </c>
      <c r="T285" s="152">
        <f t="shared" si="143"/>
        <v>0</v>
      </c>
      <c r="U285" s="152">
        <f t="shared" si="143"/>
        <v>0</v>
      </c>
      <c r="V285" s="152">
        <f t="shared" si="143"/>
        <v>0</v>
      </c>
      <c r="W285" s="152">
        <f t="shared" si="143"/>
        <v>0</v>
      </c>
      <c r="X285" s="152">
        <f t="shared" si="143"/>
        <v>0</v>
      </c>
      <c r="Y285" s="152">
        <f t="shared" si="143"/>
        <v>0</v>
      </c>
    </row>
    <row r="286" spans="1:25">
      <c r="A286" s="149"/>
      <c r="B286" s="156" t="s">
        <v>133</v>
      </c>
      <c r="C286" s="152">
        <f t="shared" si="114"/>
        <v>127.917028</v>
      </c>
      <c r="D286" s="152">
        <f t="shared" ref="D286:Y286" si="144">D200/10000</f>
        <v>0</v>
      </c>
      <c r="E286" s="152">
        <f t="shared" si="144"/>
        <v>18.891968</v>
      </c>
      <c r="F286" s="152">
        <f t="shared" si="144"/>
        <v>0.348499</v>
      </c>
      <c r="G286" s="173">
        <f t="shared" si="144"/>
        <v>82.862068</v>
      </c>
      <c r="H286" s="173">
        <f t="shared" si="144"/>
        <v>3.131193</v>
      </c>
      <c r="I286" s="152">
        <f t="shared" si="144"/>
        <v>1.224457</v>
      </c>
      <c r="J286" s="152">
        <f t="shared" si="144"/>
        <v>0.62016</v>
      </c>
      <c r="K286" s="152">
        <f t="shared" si="144"/>
        <v>1.286576</v>
      </c>
      <c r="L286" s="173">
        <f t="shared" si="144"/>
        <v>8.080196</v>
      </c>
      <c r="M286" s="152">
        <f t="shared" si="144"/>
        <v>7.696196</v>
      </c>
      <c r="N286" s="152">
        <f t="shared" si="144"/>
        <v>0.384</v>
      </c>
      <c r="O286" s="173">
        <f t="shared" si="144"/>
        <v>1.876124</v>
      </c>
      <c r="P286" s="152">
        <f t="shared" si="144"/>
        <v>1.328624</v>
      </c>
      <c r="Q286" s="152">
        <f t="shared" si="144"/>
        <v>0.5475</v>
      </c>
      <c r="R286" s="152">
        <f t="shared" si="144"/>
        <v>0.836064</v>
      </c>
      <c r="S286" s="173">
        <f t="shared" si="144"/>
        <v>12.72698</v>
      </c>
      <c r="T286" s="152">
        <f t="shared" si="144"/>
        <v>3.649092</v>
      </c>
      <c r="U286" s="152">
        <f t="shared" si="144"/>
        <v>2.930614</v>
      </c>
      <c r="V286" s="152">
        <f t="shared" si="144"/>
        <v>1.389401</v>
      </c>
      <c r="W286" s="152">
        <f t="shared" si="144"/>
        <v>2.904941</v>
      </c>
      <c r="X286" s="152">
        <f t="shared" si="144"/>
        <v>-0.056295</v>
      </c>
      <c r="Y286" s="152">
        <f t="shared" si="144"/>
        <v>1.909227</v>
      </c>
    </row>
    <row r="287" spans="1:25">
      <c r="A287" s="149"/>
      <c r="B287" s="156" t="s">
        <v>134</v>
      </c>
      <c r="C287" s="152">
        <f t="shared" si="114"/>
        <v>766.558456</v>
      </c>
      <c r="D287" s="152">
        <f t="shared" ref="D287:Y287" si="145">D201/10000</f>
        <v>0</v>
      </c>
      <c r="E287" s="152">
        <f t="shared" si="145"/>
        <v>324.857635</v>
      </c>
      <c r="F287" s="152">
        <f t="shared" si="145"/>
        <v>3.705753</v>
      </c>
      <c r="G287" s="173">
        <f t="shared" si="145"/>
        <v>223.826915</v>
      </c>
      <c r="H287" s="173">
        <f t="shared" si="145"/>
        <v>14.08787</v>
      </c>
      <c r="I287" s="152">
        <f t="shared" si="145"/>
        <v>5.141724</v>
      </c>
      <c r="J287" s="152">
        <f t="shared" si="145"/>
        <v>3.565093</v>
      </c>
      <c r="K287" s="152">
        <f t="shared" si="145"/>
        <v>5.381053</v>
      </c>
      <c r="L287" s="173">
        <f t="shared" si="145"/>
        <v>23.465153</v>
      </c>
      <c r="M287" s="152">
        <f t="shared" si="145"/>
        <v>21.930949</v>
      </c>
      <c r="N287" s="152">
        <f t="shared" si="145"/>
        <v>1.534204</v>
      </c>
      <c r="O287" s="173">
        <f t="shared" si="145"/>
        <v>12.683784</v>
      </c>
      <c r="P287" s="152">
        <f t="shared" si="145"/>
        <v>9.738013</v>
      </c>
      <c r="Q287" s="152">
        <f t="shared" si="145"/>
        <v>2.945771</v>
      </c>
      <c r="R287" s="152">
        <f t="shared" si="145"/>
        <v>2.742928</v>
      </c>
      <c r="S287" s="173">
        <f t="shared" si="145"/>
        <v>163.931346</v>
      </c>
      <c r="T287" s="152">
        <f t="shared" si="145"/>
        <v>97.224525</v>
      </c>
      <c r="U287" s="152">
        <f t="shared" si="145"/>
        <v>25.782485</v>
      </c>
      <c r="V287" s="152">
        <f t="shared" si="145"/>
        <v>6.532405</v>
      </c>
      <c r="W287" s="152">
        <f t="shared" si="145"/>
        <v>28.59572</v>
      </c>
      <c r="X287" s="152">
        <f t="shared" si="145"/>
        <v>1.829447</v>
      </c>
      <c r="Y287" s="152">
        <f t="shared" si="145"/>
        <v>3.966764</v>
      </c>
    </row>
    <row r="288" spans="1:25">
      <c r="A288" s="149"/>
      <c r="B288" s="156" t="s">
        <v>135</v>
      </c>
      <c r="C288" s="152">
        <f t="shared" si="114"/>
        <v>912.868792</v>
      </c>
      <c r="D288" s="152">
        <f t="shared" ref="D288:Y288" si="146">D202/10000</f>
        <v>0</v>
      </c>
      <c r="E288" s="152">
        <f t="shared" si="146"/>
        <v>305.502535</v>
      </c>
      <c r="F288" s="152">
        <f t="shared" si="146"/>
        <v>0</v>
      </c>
      <c r="G288" s="173">
        <f t="shared" si="146"/>
        <v>478.574581</v>
      </c>
      <c r="H288" s="173">
        <f t="shared" si="146"/>
        <v>4.502439</v>
      </c>
      <c r="I288" s="152">
        <f t="shared" si="146"/>
        <v>4.502439</v>
      </c>
      <c r="J288" s="152">
        <f t="shared" si="146"/>
        <v>0</v>
      </c>
      <c r="K288" s="152">
        <f t="shared" si="146"/>
        <v>0</v>
      </c>
      <c r="L288" s="173">
        <f t="shared" si="146"/>
        <v>0</v>
      </c>
      <c r="M288" s="152">
        <f t="shared" si="146"/>
        <v>0</v>
      </c>
      <c r="N288" s="152">
        <f t="shared" si="146"/>
        <v>0</v>
      </c>
      <c r="O288" s="173">
        <f t="shared" si="146"/>
        <v>26.59225</v>
      </c>
      <c r="P288" s="152">
        <f t="shared" si="146"/>
        <v>26.59225</v>
      </c>
      <c r="Q288" s="152">
        <f t="shared" si="146"/>
        <v>0</v>
      </c>
      <c r="R288" s="152">
        <f t="shared" si="146"/>
        <v>15.675</v>
      </c>
      <c r="S288" s="173">
        <f t="shared" si="146"/>
        <v>97.696987</v>
      </c>
      <c r="T288" s="152">
        <f t="shared" si="146"/>
        <v>5.50025</v>
      </c>
      <c r="U288" s="152">
        <f t="shared" si="146"/>
        <v>25.558503</v>
      </c>
      <c r="V288" s="152">
        <f t="shared" si="146"/>
        <v>5.0365</v>
      </c>
      <c r="W288" s="152">
        <f t="shared" si="146"/>
        <v>0</v>
      </c>
      <c r="X288" s="152">
        <f t="shared" si="146"/>
        <v>5.545332</v>
      </c>
      <c r="Y288" s="152">
        <f t="shared" si="146"/>
        <v>56.056402</v>
      </c>
    </row>
    <row r="289" spans="1:25">
      <c r="A289" s="149"/>
      <c r="B289" s="156" t="s">
        <v>136</v>
      </c>
      <c r="C289" s="152">
        <f t="shared" ref="C289:C334" si="147">C203/10000</f>
        <v>12.108113</v>
      </c>
      <c r="D289" s="152">
        <f t="shared" ref="D289:Y289" si="148">D203/10000</f>
        <v>0</v>
      </c>
      <c r="E289" s="152">
        <f t="shared" si="148"/>
        <v>0.190189</v>
      </c>
      <c r="F289" s="152">
        <f t="shared" si="148"/>
        <v>0</v>
      </c>
      <c r="G289" s="173">
        <f t="shared" si="148"/>
        <v>10.477924</v>
      </c>
      <c r="H289" s="173">
        <f t="shared" si="148"/>
        <v>0.36</v>
      </c>
      <c r="I289" s="152">
        <f t="shared" si="148"/>
        <v>0</v>
      </c>
      <c r="J289" s="152">
        <f t="shared" si="148"/>
        <v>0.36</v>
      </c>
      <c r="K289" s="152">
        <f t="shared" si="148"/>
        <v>0</v>
      </c>
      <c r="L289" s="173">
        <f t="shared" si="148"/>
        <v>0.54</v>
      </c>
      <c r="M289" s="152">
        <f t="shared" si="148"/>
        <v>0.36</v>
      </c>
      <c r="N289" s="152">
        <f t="shared" si="148"/>
        <v>0.18</v>
      </c>
      <c r="O289" s="173">
        <f t="shared" si="148"/>
        <v>0.54</v>
      </c>
      <c r="P289" s="152">
        <f t="shared" si="148"/>
        <v>0.36</v>
      </c>
      <c r="Q289" s="152">
        <f t="shared" si="148"/>
        <v>0.18</v>
      </c>
      <c r="R289" s="152">
        <f t="shared" si="148"/>
        <v>0.190189</v>
      </c>
      <c r="S289" s="173">
        <f t="shared" si="148"/>
        <v>0</v>
      </c>
      <c r="T289" s="152">
        <f t="shared" si="148"/>
        <v>0</v>
      </c>
      <c r="U289" s="152">
        <f t="shared" si="148"/>
        <v>0</v>
      </c>
      <c r="V289" s="152">
        <f t="shared" si="148"/>
        <v>0</v>
      </c>
      <c r="W289" s="152">
        <f t="shared" si="148"/>
        <v>0</v>
      </c>
      <c r="X289" s="152">
        <f t="shared" si="148"/>
        <v>0</v>
      </c>
      <c r="Y289" s="152">
        <f t="shared" si="148"/>
        <v>0</v>
      </c>
    </row>
    <row r="290" spans="1:25">
      <c r="A290" s="149"/>
      <c r="B290" s="175" t="s">
        <v>122</v>
      </c>
      <c r="C290" s="173">
        <f t="shared" si="147"/>
        <v>37212.160746</v>
      </c>
      <c r="D290" s="173">
        <f t="shared" ref="D290:Y290" si="149">D204/10000</f>
        <v>0</v>
      </c>
      <c r="E290" s="173">
        <f t="shared" si="149"/>
        <v>18354.793782</v>
      </c>
      <c r="F290" s="173">
        <f t="shared" si="149"/>
        <v>218.734244</v>
      </c>
      <c r="G290" s="173">
        <f t="shared" si="149"/>
        <v>12795.073264</v>
      </c>
      <c r="H290" s="173">
        <f t="shared" si="149"/>
        <v>919.046207</v>
      </c>
      <c r="I290" s="173">
        <f t="shared" si="149"/>
        <v>370.555318</v>
      </c>
      <c r="J290" s="173">
        <f t="shared" si="149"/>
        <v>225.613115</v>
      </c>
      <c r="K290" s="173">
        <f t="shared" si="149"/>
        <v>322.877774</v>
      </c>
      <c r="L290" s="173">
        <f t="shared" si="149"/>
        <v>423.259394</v>
      </c>
      <c r="M290" s="173">
        <f t="shared" si="149"/>
        <v>315.02122</v>
      </c>
      <c r="N290" s="173">
        <f t="shared" si="149"/>
        <v>108.238174</v>
      </c>
      <c r="O290" s="173">
        <f t="shared" si="149"/>
        <v>855.769149</v>
      </c>
      <c r="P290" s="173">
        <f t="shared" si="149"/>
        <v>655.721414</v>
      </c>
      <c r="Q290" s="173">
        <f t="shared" si="149"/>
        <v>200.047735</v>
      </c>
      <c r="R290" s="173">
        <f t="shared" si="149"/>
        <v>272.810195</v>
      </c>
      <c r="S290" s="173">
        <f t="shared" si="149"/>
        <v>3645.484706</v>
      </c>
      <c r="T290" s="173">
        <f t="shared" si="149"/>
        <v>965.748429</v>
      </c>
      <c r="U290" s="173">
        <f t="shared" si="149"/>
        <v>1384.742308</v>
      </c>
      <c r="V290" s="173">
        <f t="shared" si="149"/>
        <v>350.001098</v>
      </c>
      <c r="W290" s="173">
        <f t="shared" si="149"/>
        <v>453.674212</v>
      </c>
      <c r="X290" s="173">
        <f t="shared" si="149"/>
        <v>141.804947</v>
      </c>
      <c r="Y290" s="173">
        <f t="shared" si="149"/>
        <v>349.513712</v>
      </c>
    </row>
    <row r="291" spans="1:25">
      <c r="A291" s="149" t="s">
        <v>137</v>
      </c>
      <c r="B291" s="156" t="s">
        <v>138</v>
      </c>
      <c r="C291" s="152">
        <f t="shared" si="147"/>
        <v>688.973418</v>
      </c>
      <c r="D291" s="152">
        <f t="shared" ref="D291:Y291" si="150">D205/10000</f>
        <v>0</v>
      </c>
      <c r="E291" s="152">
        <f t="shared" si="150"/>
        <v>139.816009</v>
      </c>
      <c r="F291" s="152">
        <f t="shared" si="150"/>
        <v>24.01515</v>
      </c>
      <c r="G291" s="173">
        <f t="shared" si="150"/>
        <v>131.551875</v>
      </c>
      <c r="H291" s="173">
        <f t="shared" si="150"/>
        <v>33.026132</v>
      </c>
      <c r="I291" s="152">
        <f t="shared" si="150"/>
        <v>11.874777</v>
      </c>
      <c r="J291" s="152">
        <f t="shared" si="150"/>
        <v>8.236895</v>
      </c>
      <c r="K291" s="152">
        <f t="shared" si="150"/>
        <v>12.91446</v>
      </c>
      <c r="L291" s="173">
        <f t="shared" si="150"/>
        <v>19.860459</v>
      </c>
      <c r="M291" s="152">
        <f t="shared" si="150"/>
        <v>9.51647</v>
      </c>
      <c r="N291" s="152">
        <f t="shared" si="150"/>
        <v>10.343989</v>
      </c>
      <c r="O291" s="173">
        <f t="shared" si="150"/>
        <v>17.647363</v>
      </c>
      <c r="P291" s="152">
        <f t="shared" si="150"/>
        <v>10.558034</v>
      </c>
      <c r="Q291" s="152">
        <f t="shared" si="150"/>
        <v>7.089329</v>
      </c>
      <c r="R291" s="152">
        <f t="shared" si="150"/>
        <v>10.064823</v>
      </c>
      <c r="S291" s="173">
        <f t="shared" si="150"/>
        <v>323.05643</v>
      </c>
      <c r="T291" s="152">
        <f t="shared" si="150"/>
        <v>139.203553</v>
      </c>
      <c r="U291" s="152">
        <f t="shared" si="150"/>
        <v>60.467986</v>
      </c>
      <c r="V291" s="152">
        <f t="shared" si="150"/>
        <v>45.006259</v>
      </c>
      <c r="W291" s="152">
        <f t="shared" si="150"/>
        <v>50.637175</v>
      </c>
      <c r="X291" s="152">
        <f t="shared" si="150"/>
        <v>10.382167</v>
      </c>
      <c r="Y291" s="152">
        <f t="shared" si="150"/>
        <v>17.35929</v>
      </c>
    </row>
    <row r="292" spans="1:25">
      <c r="A292" s="149"/>
      <c r="B292" s="156" t="s">
        <v>139</v>
      </c>
      <c r="C292" s="152">
        <f t="shared" si="147"/>
        <v>3.850025</v>
      </c>
      <c r="D292" s="152">
        <f t="shared" ref="D292:Y292" si="151">D206/10000</f>
        <v>0</v>
      </c>
      <c r="E292" s="152">
        <f t="shared" si="151"/>
        <v>1.863766</v>
      </c>
      <c r="F292" s="152">
        <f t="shared" si="151"/>
        <v>0</v>
      </c>
      <c r="G292" s="173">
        <f t="shared" si="151"/>
        <v>1.167578</v>
      </c>
      <c r="H292" s="173">
        <f t="shared" si="151"/>
        <v>0.2476</v>
      </c>
      <c r="I292" s="152">
        <f t="shared" si="151"/>
        <v>0</v>
      </c>
      <c r="J292" s="152">
        <f t="shared" si="151"/>
        <v>0.2476</v>
      </c>
      <c r="K292" s="152">
        <f t="shared" si="151"/>
        <v>0</v>
      </c>
      <c r="L292" s="173">
        <f t="shared" si="151"/>
        <v>0.08335</v>
      </c>
      <c r="M292" s="152">
        <f t="shared" si="151"/>
        <v>0.0125</v>
      </c>
      <c r="N292" s="152">
        <f t="shared" si="151"/>
        <v>0.07085</v>
      </c>
      <c r="O292" s="173">
        <f t="shared" si="151"/>
        <v>0</v>
      </c>
      <c r="P292" s="152">
        <f t="shared" si="151"/>
        <v>0</v>
      </c>
      <c r="Q292" s="152">
        <f t="shared" si="151"/>
        <v>0</v>
      </c>
      <c r="R292" s="152">
        <f t="shared" si="151"/>
        <v>0.12415</v>
      </c>
      <c r="S292" s="173">
        <f t="shared" si="151"/>
        <v>0.487731</v>
      </c>
      <c r="T292" s="152">
        <f t="shared" si="151"/>
        <v>0.025231</v>
      </c>
      <c r="U292" s="152">
        <f t="shared" si="151"/>
        <v>0.0362</v>
      </c>
      <c r="V292" s="152">
        <f t="shared" si="151"/>
        <v>0.0775</v>
      </c>
      <c r="W292" s="152">
        <f t="shared" si="151"/>
        <v>0</v>
      </c>
      <c r="X292" s="152">
        <f t="shared" si="151"/>
        <v>0</v>
      </c>
      <c r="Y292" s="152">
        <f t="shared" si="151"/>
        <v>0.3488</v>
      </c>
    </row>
    <row r="293" spans="1:25">
      <c r="A293" s="149"/>
      <c r="B293" s="156" t="s">
        <v>140</v>
      </c>
      <c r="C293" s="152">
        <f t="shared" si="147"/>
        <v>1194.231446</v>
      </c>
      <c r="D293" s="152">
        <f t="shared" ref="D293:Y293" si="152">D207/10000</f>
        <v>0</v>
      </c>
      <c r="E293" s="152">
        <f t="shared" si="152"/>
        <v>123.642284</v>
      </c>
      <c r="F293" s="152">
        <f t="shared" si="152"/>
        <v>13.32505</v>
      </c>
      <c r="G293" s="173">
        <f t="shared" si="152"/>
        <v>648.592136</v>
      </c>
      <c r="H293" s="173">
        <f t="shared" si="152"/>
        <v>63.146918</v>
      </c>
      <c r="I293" s="152">
        <f t="shared" si="152"/>
        <v>18.897186</v>
      </c>
      <c r="J293" s="152">
        <f t="shared" si="152"/>
        <v>18.005634</v>
      </c>
      <c r="K293" s="152">
        <f t="shared" si="152"/>
        <v>26.244098</v>
      </c>
      <c r="L293" s="173">
        <f t="shared" si="152"/>
        <v>23.000861</v>
      </c>
      <c r="M293" s="152">
        <f t="shared" si="152"/>
        <v>12.989111</v>
      </c>
      <c r="N293" s="152">
        <f t="shared" si="152"/>
        <v>10.01175</v>
      </c>
      <c r="O293" s="173">
        <f t="shared" si="152"/>
        <v>8.962188</v>
      </c>
      <c r="P293" s="152">
        <f t="shared" si="152"/>
        <v>5.172578</v>
      </c>
      <c r="Q293" s="152">
        <f t="shared" si="152"/>
        <v>3.78961</v>
      </c>
      <c r="R293" s="152">
        <f t="shared" si="152"/>
        <v>6.217977</v>
      </c>
      <c r="S293" s="173">
        <f t="shared" si="152"/>
        <v>313.562009</v>
      </c>
      <c r="T293" s="152">
        <f t="shared" si="152"/>
        <v>210.336124</v>
      </c>
      <c r="U293" s="152">
        <f t="shared" si="152"/>
        <v>32.868975</v>
      </c>
      <c r="V293" s="152">
        <f t="shared" si="152"/>
        <v>33.772741</v>
      </c>
      <c r="W293" s="152">
        <f t="shared" si="152"/>
        <v>14.641947</v>
      </c>
      <c r="X293" s="152">
        <f t="shared" si="152"/>
        <v>13.494482</v>
      </c>
      <c r="Y293" s="152">
        <f t="shared" si="152"/>
        <v>8.44774</v>
      </c>
    </row>
    <row r="294" spans="1:25">
      <c r="A294" s="149"/>
      <c r="B294" s="153" t="s">
        <v>141</v>
      </c>
      <c r="C294" s="152">
        <f t="shared" si="147"/>
        <v>197.551359</v>
      </c>
      <c r="D294" s="152">
        <f t="shared" ref="D294:Y294" si="153">D208/10000</f>
        <v>0</v>
      </c>
      <c r="E294" s="152">
        <f t="shared" si="153"/>
        <v>67.950224</v>
      </c>
      <c r="F294" s="152">
        <f t="shared" si="153"/>
        <v>1.328667</v>
      </c>
      <c r="G294" s="173">
        <f t="shared" si="153"/>
        <v>104.822152</v>
      </c>
      <c r="H294" s="173">
        <f t="shared" si="153"/>
        <v>4.947935</v>
      </c>
      <c r="I294" s="152">
        <f t="shared" si="153"/>
        <v>1.665001</v>
      </c>
      <c r="J294" s="152">
        <f t="shared" si="153"/>
        <v>2.227674</v>
      </c>
      <c r="K294" s="152">
        <f t="shared" si="153"/>
        <v>1.05526</v>
      </c>
      <c r="L294" s="173">
        <f t="shared" si="153"/>
        <v>4.476679</v>
      </c>
      <c r="M294" s="152">
        <f t="shared" si="153"/>
        <v>2.835753</v>
      </c>
      <c r="N294" s="152">
        <f t="shared" si="153"/>
        <v>1.640926</v>
      </c>
      <c r="O294" s="173">
        <f t="shared" si="153"/>
        <v>3.947837</v>
      </c>
      <c r="P294" s="152">
        <f t="shared" si="153"/>
        <v>2.298052</v>
      </c>
      <c r="Q294" s="152">
        <f t="shared" si="153"/>
        <v>1.649785</v>
      </c>
      <c r="R294" s="152">
        <f t="shared" si="153"/>
        <v>1.004004</v>
      </c>
      <c r="S294" s="173">
        <f t="shared" si="153"/>
        <v>10.077865</v>
      </c>
      <c r="T294" s="152">
        <f t="shared" si="153"/>
        <v>4.514077</v>
      </c>
      <c r="U294" s="152">
        <f t="shared" si="153"/>
        <v>1.030637</v>
      </c>
      <c r="V294" s="152">
        <f t="shared" si="153"/>
        <v>0.480113</v>
      </c>
      <c r="W294" s="152">
        <f t="shared" si="153"/>
        <v>1.389334</v>
      </c>
      <c r="X294" s="152">
        <f t="shared" si="153"/>
        <v>0.802222</v>
      </c>
      <c r="Y294" s="152">
        <f t="shared" si="153"/>
        <v>1.861482</v>
      </c>
    </row>
    <row r="295" spans="1:25">
      <c r="A295" s="149"/>
      <c r="B295" s="153" t="s">
        <v>142</v>
      </c>
      <c r="C295" s="152">
        <f t="shared" si="147"/>
        <v>-0.113208</v>
      </c>
      <c r="D295" s="152">
        <f t="shared" ref="D295:Y295" si="154">D209/10000</f>
        <v>0</v>
      </c>
      <c r="E295" s="152">
        <f t="shared" si="154"/>
        <v>-0.113208</v>
      </c>
      <c r="F295" s="152">
        <f t="shared" si="154"/>
        <v>0</v>
      </c>
      <c r="G295" s="173">
        <f t="shared" si="154"/>
        <v>0</v>
      </c>
      <c r="H295" s="173">
        <f t="shared" si="154"/>
        <v>0</v>
      </c>
      <c r="I295" s="152">
        <f t="shared" si="154"/>
        <v>0</v>
      </c>
      <c r="J295" s="152">
        <f t="shared" si="154"/>
        <v>0</v>
      </c>
      <c r="K295" s="152">
        <f t="shared" si="154"/>
        <v>0</v>
      </c>
      <c r="L295" s="173">
        <f t="shared" si="154"/>
        <v>0</v>
      </c>
      <c r="M295" s="152">
        <f t="shared" si="154"/>
        <v>0</v>
      </c>
      <c r="N295" s="152">
        <f t="shared" si="154"/>
        <v>0</v>
      </c>
      <c r="O295" s="173">
        <f t="shared" si="154"/>
        <v>0</v>
      </c>
      <c r="P295" s="152">
        <f t="shared" si="154"/>
        <v>0</v>
      </c>
      <c r="Q295" s="152">
        <f t="shared" si="154"/>
        <v>0</v>
      </c>
      <c r="R295" s="152">
        <f t="shared" si="154"/>
        <v>0</v>
      </c>
      <c r="S295" s="173">
        <f t="shared" si="154"/>
        <v>0</v>
      </c>
      <c r="T295" s="152">
        <f t="shared" si="154"/>
        <v>0</v>
      </c>
      <c r="U295" s="152">
        <f t="shared" si="154"/>
        <v>0</v>
      </c>
      <c r="V295" s="152">
        <f t="shared" si="154"/>
        <v>0</v>
      </c>
      <c r="W295" s="152">
        <f t="shared" si="154"/>
        <v>0</v>
      </c>
      <c r="X295" s="152">
        <f t="shared" si="154"/>
        <v>0</v>
      </c>
      <c r="Y295" s="152">
        <f t="shared" si="154"/>
        <v>0</v>
      </c>
    </row>
    <row r="296" spans="1:25">
      <c r="A296" s="149"/>
      <c r="B296" s="153" t="s">
        <v>143</v>
      </c>
      <c r="C296" s="152">
        <f t="shared" si="147"/>
        <v>242.386792</v>
      </c>
      <c r="D296" s="152">
        <f t="shared" ref="D296:Y296" si="155">D210/10000</f>
        <v>0</v>
      </c>
      <c r="E296" s="152">
        <f t="shared" si="155"/>
        <v>175.486792</v>
      </c>
      <c r="F296" s="152">
        <f t="shared" si="155"/>
        <v>0</v>
      </c>
      <c r="G296" s="173">
        <f t="shared" si="155"/>
        <v>61.9</v>
      </c>
      <c r="H296" s="173">
        <f t="shared" si="155"/>
        <v>0</v>
      </c>
      <c r="I296" s="152">
        <f t="shared" si="155"/>
        <v>0</v>
      </c>
      <c r="J296" s="152">
        <f t="shared" si="155"/>
        <v>0</v>
      </c>
      <c r="K296" s="152">
        <f t="shared" si="155"/>
        <v>0</v>
      </c>
      <c r="L296" s="173">
        <f t="shared" si="155"/>
        <v>5</v>
      </c>
      <c r="M296" s="152">
        <f t="shared" si="155"/>
        <v>5</v>
      </c>
      <c r="N296" s="152">
        <f t="shared" si="155"/>
        <v>0</v>
      </c>
      <c r="O296" s="173">
        <f t="shared" si="155"/>
        <v>0</v>
      </c>
      <c r="P296" s="152">
        <f t="shared" si="155"/>
        <v>0</v>
      </c>
      <c r="Q296" s="152">
        <f t="shared" si="155"/>
        <v>0</v>
      </c>
      <c r="R296" s="152">
        <f t="shared" si="155"/>
        <v>0.8</v>
      </c>
      <c r="S296" s="173">
        <f t="shared" si="155"/>
        <v>0</v>
      </c>
      <c r="T296" s="152">
        <f t="shared" si="155"/>
        <v>0</v>
      </c>
      <c r="U296" s="152">
        <f t="shared" si="155"/>
        <v>0</v>
      </c>
      <c r="V296" s="152">
        <f t="shared" si="155"/>
        <v>0</v>
      </c>
      <c r="W296" s="152">
        <f t="shared" si="155"/>
        <v>0</v>
      </c>
      <c r="X296" s="152">
        <f t="shared" si="155"/>
        <v>0</v>
      </c>
      <c r="Y296" s="152">
        <f t="shared" si="155"/>
        <v>0</v>
      </c>
    </row>
    <row r="297" spans="1:25">
      <c r="A297" s="149"/>
      <c r="B297" s="153" t="s">
        <v>144</v>
      </c>
      <c r="C297" s="152">
        <f t="shared" si="147"/>
        <v>57.944468</v>
      </c>
      <c r="D297" s="152">
        <f t="shared" ref="D297:Y297" si="156">D211/10000</f>
        <v>0</v>
      </c>
      <c r="E297" s="152">
        <f t="shared" si="156"/>
        <v>49.389508</v>
      </c>
      <c r="F297" s="152">
        <f t="shared" si="156"/>
        <v>0</v>
      </c>
      <c r="G297" s="173">
        <f t="shared" si="156"/>
        <v>8.55496</v>
      </c>
      <c r="H297" s="173">
        <f t="shared" si="156"/>
        <v>0</v>
      </c>
      <c r="I297" s="152">
        <f t="shared" si="156"/>
        <v>0</v>
      </c>
      <c r="J297" s="152">
        <f t="shared" si="156"/>
        <v>0</v>
      </c>
      <c r="K297" s="152">
        <f t="shared" si="156"/>
        <v>0</v>
      </c>
      <c r="L297" s="173">
        <f t="shared" si="156"/>
        <v>0</v>
      </c>
      <c r="M297" s="152">
        <f t="shared" si="156"/>
        <v>0</v>
      </c>
      <c r="N297" s="152">
        <f t="shared" si="156"/>
        <v>0</v>
      </c>
      <c r="O297" s="173">
        <f t="shared" si="156"/>
        <v>0</v>
      </c>
      <c r="P297" s="152">
        <f t="shared" si="156"/>
        <v>0</v>
      </c>
      <c r="Q297" s="152">
        <f t="shared" si="156"/>
        <v>0</v>
      </c>
      <c r="R297" s="152">
        <f t="shared" si="156"/>
        <v>16.532765</v>
      </c>
      <c r="S297" s="173">
        <f t="shared" si="156"/>
        <v>0</v>
      </c>
      <c r="T297" s="152">
        <f t="shared" si="156"/>
        <v>0</v>
      </c>
      <c r="U297" s="152">
        <f t="shared" si="156"/>
        <v>0</v>
      </c>
      <c r="V297" s="152">
        <f t="shared" si="156"/>
        <v>0</v>
      </c>
      <c r="W297" s="152">
        <f t="shared" si="156"/>
        <v>0</v>
      </c>
      <c r="X297" s="152">
        <f t="shared" si="156"/>
        <v>0</v>
      </c>
      <c r="Y297" s="152">
        <f t="shared" si="156"/>
        <v>0</v>
      </c>
    </row>
    <row r="298" spans="1:25">
      <c r="A298" s="149"/>
      <c r="B298" s="153" t="s">
        <v>145</v>
      </c>
      <c r="C298" s="152">
        <f t="shared" si="147"/>
        <v>66.031285</v>
      </c>
      <c r="D298" s="152">
        <f t="shared" ref="D298:Y298" si="157">D212/10000</f>
        <v>0</v>
      </c>
      <c r="E298" s="152">
        <f t="shared" si="157"/>
        <v>63.641343</v>
      </c>
      <c r="F298" s="152">
        <f t="shared" si="157"/>
        <v>0</v>
      </c>
      <c r="G298" s="173">
        <f t="shared" si="157"/>
        <v>2.389942</v>
      </c>
      <c r="H298" s="173">
        <f t="shared" si="157"/>
        <v>0</v>
      </c>
      <c r="I298" s="152">
        <f t="shared" si="157"/>
        <v>0</v>
      </c>
      <c r="J298" s="152">
        <f t="shared" si="157"/>
        <v>0</v>
      </c>
      <c r="K298" s="152">
        <f t="shared" si="157"/>
        <v>0</v>
      </c>
      <c r="L298" s="173">
        <f t="shared" si="157"/>
        <v>0</v>
      </c>
      <c r="M298" s="152">
        <f t="shared" si="157"/>
        <v>0</v>
      </c>
      <c r="N298" s="152">
        <f t="shared" si="157"/>
        <v>0</v>
      </c>
      <c r="O298" s="173">
        <f t="shared" si="157"/>
        <v>0</v>
      </c>
      <c r="P298" s="152">
        <f t="shared" si="157"/>
        <v>0</v>
      </c>
      <c r="Q298" s="152">
        <f t="shared" si="157"/>
        <v>0</v>
      </c>
      <c r="R298" s="152">
        <f t="shared" si="157"/>
        <v>0</v>
      </c>
      <c r="S298" s="173">
        <f t="shared" si="157"/>
        <v>0</v>
      </c>
      <c r="T298" s="152">
        <f t="shared" si="157"/>
        <v>0</v>
      </c>
      <c r="U298" s="152">
        <f t="shared" si="157"/>
        <v>0</v>
      </c>
      <c r="V298" s="152">
        <f t="shared" si="157"/>
        <v>0</v>
      </c>
      <c r="W298" s="152">
        <f t="shared" si="157"/>
        <v>0</v>
      </c>
      <c r="X298" s="152">
        <f t="shared" si="157"/>
        <v>0</v>
      </c>
      <c r="Y298" s="152">
        <f t="shared" si="157"/>
        <v>0</v>
      </c>
    </row>
    <row r="299" spans="1:25">
      <c r="A299" s="149"/>
      <c r="B299" s="153" t="s">
        <v>146</v>
      </c>
      <c r="C299" s="152">
        <f t="shared" si="147"/>
        <v>40.385035</v>
      </c>
      <c r="D299" s="152">
        <f t="shared" ref="D299:Y299" si="158">D213/10000</f>
        <v>0</v>
      </c>
      <c r="E299" s="152">
        <f t="shared" si="158"/>
        <v>8.117087</v>
      </c>
      <c r="F299" s="152">
        <f t="shared" si="158"/>
        <v>0.360292</v>
      </c>
      <c r="G299" s="173">
        <f t="shared" si="158"/>
        <v>8.613432</v>
      </c>
      <c r="H299" s="173">
        <f t="shared" si="158"/>
        <v>7.83695</v>
      </c>
      <c r="I299" s="152">
        <f t="shared" si="158"/>
        <v>0.114234</v>
      </c>
      <c r="J299" s="152">
        <f t="shared" si="158"/>
        <v>0.1042</v>
      </c>
      <c r="K299" s="152">
        <f t="shared" si="158"/>
        <v>7.618516</v>
      </c>
      <c r="L299" s="173">
        <f t="shared" si="158"/>
        <v>0.2286</v>
      </c>
      <c r="M299" s="152">
        <f t="shared" si="158"/>
        <v>0.1991</v>
      </c>
      <c r="N299" s="152">
        <f t="shared" si="158"/>
        <v>0.0295</v>
      </c>
      <c r="O299" s="173">
        <f t="shared" si="158"/>
        <v>0.025743</v>
      </c>
      <c r="P299" s="152">
        <f t="shared" si="158"/>
        <v>0.0105</v>
      </c>
      <c r="Q299" s="152">
        <f t="shared" si="158"/>
        <v>0.015243</v>
      </c>
      <c r="R299" s="152">
        <f t="shared" si="158"/>
        <v>0.0605</v>
      </c>
      <c r="S299" s="173">
        <f t="shared" si="158"/>
        <v>15.202931</v>
      </c>
      <c r="T299" s="152">
        <f t="shared" si="158"/>
        <v>11.213431</v>
      </c>
      <c r="U299" s="152">
        <f t="shared" si="158"/>
        <v>1.240941</v>
      </c>
      <c r="V299" s="152">
        <f t="shared" si="158"/>
        <v>0.537602</v>
      </c>
      <c r="W299" s="152">
        <f t="shared" si="158"/>
        <v>0.267724</v>
      </c>
      <c r="X299" s="152">
        <f t="shared" si="158"/>
        <v>0.206322</v>
      </c>
      <c r="Y299" s="152">
        <f t="shared" si="158"/>
        <v>1.736911</v>
      </c>
    </row>
    <row r="300" spans="1:25">
      <c r="A300" s="149"/>
      <c r="B300" s="153" t="s">
        <v>147</v>
      </c>
      <c r="C300" s="152">
        <f t="shared" si="147"/>
        <v>226.724176</v>
      </c>
      <c r="D300" s="152">
        <f t="shared" ref="D300:Y300" si="159">D214/10000</f>
        <v>0</v>
      </c>
      <c r="E300" s="152">
        <f t="shared" si="159"/>
        <v>119.125802</v>
      </c>
      <c r="F300" s="152">
        <f t="shared" si="159"/>
        <v>0</v>
      </c>
      <c r="G300" s="173">
        <f t="shared" si="159"/>
        <v>98.938374</v>
      </c>
      <c r="H300" s="173">
        <f t="shared" si="159"/>
        <v>0</v>
      </c>
      <c r="I300" s="152">
        <f t="shared" si="159"/>
        <v>0</v>
      </c>
      <c r="J300" s="152">
        <f t="shared" si="159"/>
        <v>0</v>
      </c>
      <c r="K300" s="152">
        <f t="shared" si="159"/>
        <v>0</v>
      </c>
      <c r="L300" s="173">
        <f t="shared" si="159"/>
        <v>0</v>
      </c>
      <c r="M300" s="152">
        <f t="shared" si="159"/>
        <v>0</v>
      </c>
      <c r="N300" s="152">
        <f t="shared" si="159"/>
        <v>0</v>
      </c>
      <c r="O300" s="173">
        <f t="shared" si="159"/>
        <v>0</v>
      </c>
      <c r="P300" s="152">
        <f t="shared" si="159"/>
        <v>0</v>
      </c>
      <c r="Q300" s="152">
        <f t="shared" si="159"/>
        <v>0</v>
      </c>
      <c r="R300" s="152">
        <f t="shared" si="159"/>
        <v>0</v>
      </c>
      <c r="S300" s="173">
        <f t="shared" si="159"/>
        <v>8.66</v>
      </c>
      <c r="T300" s="152">
        <f t="shared" si="159"/>
        <v>8.66</v>
      </c>
      <c r="U300" s="152">
        <f t="shared" si="159"/>
        <v>0</v>
      </c>
      <c r="V300" s="152">
        <f t="shared" si="159"/>
        <v>0</v>
      </c>
      <c r="W300" s="152">
        <f t="shared" si="159"/>
        <v>0</v>
      </c>
      <c r="X300" s="152">
        <f t="shared" si="159"/>
        <v>0</v>
      </c>
      <c r="Y300" s="152">
        <f t="shared" si="159"/>
        <v>0</v>
      </c>
    </row>
    <row r="301" spans="1:25">
      <c r="A301" s="149"/>
      <c r="B301" s="156" t="s">
        <v>148</v>
      </c>
      <c r="C301" s="152">
        <f t="shared" si="147"/>
        <v>79.56022</v>
      </c>
      <c r="D301" s="152">
        <f t="shared" ref="D301:Y301" si="160">D215/10000</f>
        <v>0</v>
      </c>
      <c r="E301" s="152">
        <f t="shared" si="160"/>
        <v>45.87712</v>
      </c>
      <c r="F301" s="152">
        <f t="shared" si="160"/>
        <v>0</v>
      </c>
      <c r="G301" s="173">
        <f t="shared" si="160"/>
        <v>33.6831</v>
      </c>
      <c r="H301" s="173">
        <f t="shared" si="160"/>
        <v>0</v>
      </c>
      <c r="I301" s="152">
        <f t="shared" si="160"/>
        <v>0</v>
      </c>
      <c r="J301" s="152">
        <f t="shared" si="160"/>
        <v>0</v>
      </c>
      <c r="K301" s="152">
        <f t="shared" si="160"/>
        <v>0</v>
      </c>
      <c r="L301" s="173">
        <f t="shared" si="160"/>
        <v>0</v>
      </c>
      <c r="M301" s="152">
        <f t="shared" si="160"/>
        <v>0</v>
      </c>
      <c r="N301" s="152">
        <f t="shared" si="160"/>
        <v>0</v>
      </c>
      <c r="O301" s="173">
        <f t="shared" si="160"/>
        <v>0</v>
      </c>
      <c r="P301" s="152">
        <f t="shared" si="160"/>
        <v>0</v>
      </c>
      <c r="Q301" s="152">
        <f t="shared" si="160"/>
        <v>0</v>
      </c>
      <c r="R301" s="152">
        <f t="shared" si="160"/>
        <v>0</v>
      </c>
      <c r="S301" s="173">
        <f t="shared" si="160"/>
        <v>0</v>
      </c>
      <c r="T301" s="152">
        <f t="shared" si="160"/>
        <v>0</v>
      </c>
      <c r="U301" s="152">
        <f t="shared" si="160"/>
        <v>0</v>
      </c>
      <c r="V301" s="152">
        <f t="shared" si="160"/>
        <v>0</v>
      </c>
      <c r="W301" s="152">
        <f t="shared" si="160"/>
        <v>0</v>
      </c>
      <c r="X301" s="152">
        <f t="shared" si="160"/>
        <v>0</v>
      </c>
      <c r="Y301" s="152">
        <f t="shared" si="160"/>
        <v>0</v>
      </c>
    </row>
    <row r="302" spans="1:25">
      <c r="A302" s="149"/>
      <c r="B302" s="156" t="s">
        <v>149</v>
      </c>
      <c r="C302" s="152">
        <f t="shared" si="147"/>
        <v>156.300562</v>
      </c>
      <c r="D302" s="152">
        <f t="shared" ref="D302:Y302" si="161">D216/10000</f>
        <v>0</v>
      </c>
      <c r="E302" s="152">
        <f t="shared" si="161"/>
        <v>56.506115</v>
      </c>
      <c r="F302" s="152">
        <f t="shared" si="161"/>
        <v>0.213446</v>
      </c>
      <c r="G302" s="173">
        <f t="shared" si="161"/>
        <v>82.982685</v>
      </c>
      <c r="H302" s="173">
        <f t="shared" si="161"/>
        <v>10.880782</v>
      </c>
      <c r="I302" s="152">
        <f t="shared" si="161"/>
        <v>0.359226</v>
      </c>
      <c r="J302" s="152">
        <f t="shared" si="161"/>
        <v>0.706849</v>
      </c>
      <c r="K302" s="152">
        <f t="shared" si="161"/>
        <v>9.814707</v>
      </c>
      <c r="L302" s="173">
        <f t="shared" si="161"/>
        <v>1.79697</v>
      </c>
      <c r="M302" s="152">
        <f t="shared" si="161"/>
        <v>1.305915</v>
      </c>
      <c r="N302" s="152">
        <f t="shared" si="161"/>
        <v>0.491055</v>
      </c>
      <c r="O302" s="173">
        <f t="shared" si="161"/>
        <v>0.920926</v>
      </c>
      <c r="P302" s="152">
        <f t="shared" si="161"/>
        <v>0.568307</v>
      </c>
      <c r="Q302" s="152">
        <f t="shared" si="161"/>
        <v>0.352619</v>
      </c>
      <c r="R302" s="152">
        <f t="shared" si="161"/>
        <v>25.041529</v>
      </c>
      <c r="S302" s="173">
        <f t="shared" si="161"/>
        <v>2.999638</v>
      </c>
      <c r="T302" s="152">
        <f t="shared" si="161"/>
        <v>0.687576</v>
      </c>
      <c r="U302" s="152">
        <f t="shared" si="161"/>
        <v>0.41881</v>
      </c>
      <c r="V302" s="152">
        <f t="shared" si="161"/>
        <v>0.21545</v>
      </c>
      <c r="W302" s="152">
        <f t="shared" si="161"/>
        <v>0.908052</v>
      </c>
      <c r="X302" s="152">
        <f t="shared" si="161"/>
        <v>0.245277</v>
      </c>
      <c r="Y302" s="152">
        <f t="shared" si="161"/>
        <v>0.524473</v>
      </c>
    </row>
    <row r="303" spans="1:25">
      <c r="A303" s="149"/>
      <c r="B303" s="160" t="s">
        <v>150</v>
      </c>
      <c r="C303" s="152">
        <f t="shared" si="147"/>
        <v>341.15194</v>
      </c>
      <c r="D303" s="152">
        <f t="shared" ref="D303:Y303" si="162">D217/10000</f>
        <v>0</v>
      </c>
      <c r="E303" s="152">
        <f t="shared" si="162"/>
        <v>104.689262</v>
      </c>
      <c r="F303" s="152">
        <f t="shared" si="162"/>
        <v>0</v>
      </c>
      <c r="G303" s="173">
        <f t="shared" si="162"/>
        <v>159.851577</v>
      </c>
      <c r="H303" s="173">
        <f t="shared" si="162"/>
        <v>5.963903</v>
      </c>
      <c r="I303" s="152">
        <f t="shared" si="162"/>
        <v>2.825981</v>
      </c>
      <c r="J303" s="152">
        <f t="shared" si="162"/>
        <v>1.961201</v>
      </c>
      <c r="K303" s="152">
        <f t="shared" si="162"/>
        <v>1.176721</v>
      </c>
      <c r="L303" s="173">
        <f t="shared" si="162"/>
        <v>25.161458</v>
      </c>
      <c r="M303" s="152">
        <f t="shared" si="162"/>
        <v>23.592497</v>
      </c>
      <c r="N303" s="152">
        <f t="shared" si="162"/>
        <v>1.568961</v>
      </c>
      <c r="O303" s="173">
        <f t="shared" si="162"/>
        <v>37.822531</v>
      </c>
      <c r="P303" s="152">
        <f t="shared" si="162"/>
        <v>36.237838</v>
      </c>
      <c r="Q303" s="152">
        <f t="shared" si="162"/>
        <v>1.584693</v>
      </c>
      <c r="R303" s="152">
        <f t="shared" si="162"/>
        <v>1.176721</v>
      </c>
      <c r="S303" s="173">
        <f t="shared" si="162"/>
        <v>7.663209</v>
      </c>
      <c r="T303" s="152">
        <f t="shared" si="162"/>
        <v>3.762216</v>
      </c>
      <c r="U303" s="152">
        <f t="shared" si="162"/>
        <v>1.568961</v>
      </c>
      <c r="V303" s="152">
        <f t="shared" si="162"/>
        <v>0.78448</v>
      </c>
      <c r="W303" s="152">
        <f t="shared" si="162"/>
        <v>0.763072</v>
      </c>
      <c r="X303" s="152">
        <f t="shared" si="162"/>
        <v>0.39224</v>
      </c>
      <c r="Y303" s="152">
        <f t="shared" si="162"/>
        <v>0.39224</v>
      </c>
    </row>
    <row r="304" spans="1:25">
      <c r="A304" s="149"/>
      <c r="B304" s="160" t="s">
        <v>151</v>
      </c>
      <c r="C304" s="152">
        <f t="shared" si="147"/>
        <v>109.384381</v>
      </c>
      <c r="D304" s="152">
        <f t="shared" ref="D304:Y304" si="163">D218/10000</f>
        <v>0</v>
      </c>
      <c r="E304" s="152">
        <f t="shared" si="163"/>
        <v>51.886791</v>
      </c>
      <c r="F304" s="152">
        <f t="shared" si="163"/>
        <v>0</v>
      </c>
      <c r="G304" s="173">
        <f t="shared" si="163"/>
        <v>31.52887</v>
      </c>
      <c r="H304" s="173">
        <f t="shared" si="163"/>
        <v>5.641509</v>
      </c>
      <c r="I304" s="152">
        <f t="shared" si="163"/>
        <v>0</v>
      </c>
      <c r="J304" s="152">
        <f t="shared" si="163"/>
        <v>0.924528</v>
      </c>
      <c r="K304" s="152">
        <f t="shared" si="163"/>
        <v>4.716981</v>
      </c>
      <c r="L304" s="173">
        <f t="shared" si="163"/>
        <v>0</v>
      </c>
      <c r="M304" s="152">
        <f t="shared" si="163"/>
        <v>0</v>
      </c>
      <c r="N304" s="152">
        <f t="shared" si="163"/>
        <v>0</v>
      </c>
      <c r="O304" s="173">
        <f t="shared" si="163"/>
        <v>16.981134</v>
      </c>
      <c r="P304" s="152">
        <f t="shared" si="163"/>
        <v>0</v>
      </c>
      <c r="Q304" s="152">
        <f t="shared" si="163"/>
        <v>16.981134</v>
      </c>
      <c r="R304" s="152">
        <f t="shared" si="163"/>
        <v>0</v>
      </c>
      <c r="S304" s="173">
        <f t="shared" si="163"/>
        <v>3.346077</v>
      </c>
      <c r="T304" s="152">
        <f t="shared" si="163"/>
        <v>2.830188</v>
      </c>
      <c r="U304" s="152">
        <f t="shared" si="163"/>
        <v>0</v>
      </c>
      <c r="V304" s="152">
        <f t="shared" si="163"/>
        <v>0.515889</v>
      </c>
      <c r="W304" s="152">
        <f t="shared" si="163"/>
        <v>0</v>
      </c>
      <c r="X304" s="152">
        <f t="shared" si="163"/>
        <v>0</v>
      </c>
      <c r="Y304" s="152">
        <f t="shared" si="163"/>
        <v>0</v>
      </c>
    </row>
    <row r="305" spans="1:25">
      <c r="A305" s="149"/>
      <c r="B305" s="160" t="s">
        <v>152</v>
      </c>
      <c r="C305" s="152">
        <f t="shared" si="147"/>
        <v>69.4948</v>
      </c>
      <c r="D305" s="152">
        <f t="shared" ref="D305:Y305" si="164">D219/10000</f>
        <v>0</v>
      </c>
      <c r="E305" s="152">
        <f t="shared" si="164"/>
        <v>0</v>
      </c>
      <c r="F305" s="152">
        <f t="shared" si="164"/>
        <v>0</v>
      </c>
      <c r="G305" s="173">
        <f t="shared" si="164"/>
        <v>0</v>
      </c>
      <c r="H305" s="173">
        <f t="shared" si="164"/>
        <v>0</v>
      </c>
      <c r="I305" s="152">
        <f t="shared" si="164"/>
        <v>0</v>
      </c>
      <c r="J305" s="152">
        <f t="shared" si="164"/>
        <v>0</v>
      </c>
      <c r="K305" s="152">
        <f t="shared" si="164"/>
        <v>0</v>
      </c>
      <c r="L305" s="173">
        <f t="shared" si="164"/>
        <v>44.5835</v>
      </c>
      <c r="M305" s="152">
        <f t="shared" si="164"/>
        <v>44.5835</v>
      </c>
      <c r="N305" s="152">
        <f t="shared" si="164"/>
        <v>0</v>
      </c>
      <c r="O305" s="173">
        <f t="shared" si="164"/>
        <v>24.9113</v>
      </c>
      <c r="P305" s="152">
        <f t="shared" si="164"/>
        <v>0</v>
      </c>
      <c r="Q305" s="152">
        <f t="shared" si="164"/>
        <v>24.9113</v>
      </c>
      <c r="R305" s="152">
        <f t="shared" si="164"/>
        <v>0</v>
      </c>
      <c r="S305" s="173">
        <f t="shared" si="164"/>
        <v>0</v>
      </c>
      <c r="T305" s="152">
        <f t="shared" si="164"/>
        <v>0</v>
      </c>
      <c r="U305" s="152">
        <f t="shared" si="164"/>
        <v>0</v>
      </c>
      <c r="V305" s="152">
        <f t="shared" si="164"/>
        <v>0</v>
      </c>
      <c r="W305" s="152">
        <f t="shared" si="164"/>
        <v>0</v>
      </c>
      <c r="X305" s="152">
        <f t="shared" si="164"/>
        <v>0</v>
      </c>
      <c r="Y305" s="152">
        <f t="shared" si="164"/>
        <v>0</v>
      </c>
    </row>
    <row r="306" spans="1:25">
      <c r="A306" s="149"/>
      <c r="B306" s="160" t="s">
        <v>153</v>
      </c>
      <c r="C306" s="152">
        <f t="shared" si="147"/>
        <v>22.04435</v>
      </c>
      <c r="D306" s="152">
        <f t="shared" ref="D306:Y306" si="165">D220/10000</f>
        <v>0</v>
      </c>
      <c r="E306" s="152">
        <f t="shared" si="165"/>
        <v>22.04435</v>
      </c>
      <c r="F306" s="152">
        <f t="shared" si="165"/>
        <v>0</v>
      </c>
      <c r="G306" s="173">
        <f t="shared" si="165"/>
        <v>0</v>
      </c>
      <c r="H306" s="173">
        <f t="shared" si="165"/>
        <v>0</v>
      </c>
      <c r="I306" s="152">
        <f t="shared" si="165"/>
        <v>0</v>
      </c>
      <c r="J306" s="152">
        <f t="shared" si="165"/>
        <v>0</v>
      </c>
      <c r="K306" s="152">
        <f t="shared" si="165"/>
        <v>0</v>
      </c>
      <c r="L306" s="173">
        <f t="shared" si="165"/>
        <v>0</v>
      </c>
      <c r="M306" s="152">
        <f t="shared" si="165"/>
        <v>0</v>
      </c>
      <c r="N306" s="152">
        <f t="shared" si="165"/>
        <v>0</v>
      </c>
      <c r="O306" s="173">
        <f t="shared" si="165"/>
        <v>0</v>
      </c>
      <c r="P306" s="152">
        <f t="shared" si="165"/>
        <v>0</v>
      </c>
      <c r="Q306" s="152">
        <f t="shared" si="165"/>
        <v>0</v>
      </c>
      <c r="R306" s="152">
        <f t="shared" si="165"/>
        <v>0</v>
      </c>
      <c r="S306" s="173">
        <f t="shared" si="165"/>
        <v>0</v>
      </c>
      <c r="T306" s="152">
        <f t="shared" si="165"/>
        <v>0</v>
      </c>
      <c r="U306" s="152">
        <f t="shared" si="165"/>
        <v>0</v>
      </c>
      <c r="V306" s="152">
        <f t="shared" si="165"/>
        <v>0</v>
      </c>
      <c r="W306" s="152">
        <f t="shared" si="165"/>
        <v>0</v>
      </c>
      <c r="X306" s="152">
        <f t="shared" si="165"/>
        <v>0</v>
      </c>
      <c r="Y306" s="152">
        <f t="shared" si="165"/>
        <v>0</v>
      </c>
    </row>
    <row r="307" spans="1:25">
      <c r="A307" s="149"/>
      <c r="B307" s="156" t="s">
        <v>154</v>
      </c>
      <c r="C307" s="152">
        <f t="shared" si="147"/>
        <v>11.045834</v>
      </c>
      <c r="D307" s="152">
        <f t="shared" ref="D307:Y307" si="166">D221/10000</f>
        <v>0</v>
      </c>
      <c r="E307" s="152">
        <f t="shared" si="166"/>
        <v>6.514905</v>
      </c>
      <c r="F307" s="152">
        <f t="shared" si="166"/>
        <v>0</v>
      </c>
      <c r="G307" s="173">
        <f t="shared" si="166"/>
        <v>3.623808</v>
      </c>
      <c r="H307" s="173">
        <f t="shared" si="166"/>
        <v>0.29501</v>
      </c>
      <c r="I307" s="152">
        <f t="shared" si="166"/>
        <v>0.03081</v>
      </c>
      <c r="J307" s="152">
        <f t="shared" si="166"/>
        <v>0</v>
      </c>
      <c r="K307" s="152">
        <f t="shared" si="166"/>
        <v>0.2642</v>
      </c>
      <c r="L307" s="173">
        <f t="shared" si="166"/>
        <v>0.06765</v>
      </c>
      <c r="M307" s="152">
        <f t="shared" si="166"/>
        <v>0.06765</v>
      </c>
      <c r="N307" s="152">
        <f t="shared" si="166"/>
        <v>0</v>
      </c>
      <c r="O307" s="173">
        <f t="shared" si="166"/>
        <v>0.03451</v>
      </c>
      <c r="P307" s="152">
        <f t="shared" si="166"/>
        <v>0</v>
      </c>
      <c r="Q307" s="152">
        <f t="shared" si="166"/>
        <v>0.03451</v>
      </c>
      <c r="R307" s="152">
        <f t="shared" si="166"/>
        <v>1.742052</v>
      </c>
      <c r="S307" s="173">
        <f t="shared" si="166"/>
        <v>0.509951</v>
      </c>
      <c r="T307" s="152">
        <f t="shared" si="166"/>
        <v>0</v>
      </c>
      <c r="U307" s="152">
        <f t="shared" si="166"/>
        <v>0.224181</v>
      </c>
      <c r="V307" s="152">
        <f t="shared" si="166"/>
        <v>0</v>
      </c>
      <c r="W307" s="152">
        <f t="shared" si="166"/>
        <v>0.07767</v>
      </c>
      <c r="X307" s="152">
        <f t="shared" si="166"/>
        <v>0.090478</v>
      </c>
      <c r="Y307" s="152">
        <f t="shared" si="166"/>
        <v>0.117622</v>
      </c>
    </row>
    <row r="308" spans="1:25">
      <c r="A308" s="149"/>
      <c r="B308" s="156" t="s">
        <v>155</v>
      </c>
      <c r="C308" s="152">
        <f t="shared" si="147"/>
        <v>0</v>
      </c>
      <c r="D308" s="152">
        <f t="shared" ref="D308:Y308" si="167">D222/10000</f>
        <v>0</v>
      </c>
      <c r="E308" s="152">
        <f t="shared" si="167"/>
        <v>0</v>
      </c>
      <c r="F308" s="152">
        <f t="shared" si="167"/>
        <v>0</v>
      </c>
      <c r="G308" s="173">
        <f t="shared" si="167"/>
        <v>0</v>
      </c>
      <c r="H308" s="173">
        <f t="shared" si="167"/>
        <v>0</v>
      </c>
      <c r="I308" s="152">
        <f t="shared" si="167"/>
        <v>0</v>
      </c>
      <c r="J308" s="152">
        <f t="shared" si="167"/>
        <v>0</v>
      </c>
      <c r="K308" s="152">
        <f t="shared" si="167"/>
        <v>0</v>
      </c>
      <c r="L308" s="173">
        <f t="shared" si="167"/>
        <v>0</v>
      </c>
      <c r="M308" s="152">
        <f t="shared" si="167"/>
        <v>0</v>
      </c>
      <c r="N308" s="152">
        <f t="shared" si="167"/>
        <v>0</v>
      </c>
      <c r="O308" s="173">
        <f t="shared" si="167"/>
        <v>0</v>
      </c>
      <c r="P308" s="152">
        <f t="shared" si="167"/>
        <v>0</v>
      </c>
      <c r="Q308" s="152">
        <f t="shared" si="167"/>
        <v>0</v>
      </c>
      <c r="R308" s="152">
        <f t="shared" si="167"/>
        <v>0</v>
      </c>
      <c r="S308" s="173">
        <f t="shared" si="167"/>
        <v>0</v>
      </c>
      <c r="T308" s="152">
        <f t="shared" si="167"/>
        <v>0</v>
      </c>
      <c r="U308" s="152">
        <f t="shared" si="167"/>
        <v>0</v>
      </c>
      <c r="V308" s="152">
        <f t="shared" si="167"/>
        <v>0</v>
      </c>
      <c r="W308" s="152">
        <f t="shared" si="167"/>
        <v>0</v>
      </c>
      <c r="X308" s="152">
        <f t="shared" si="167"/>
        <v>0</v>
      </c>
      <c r="Y308" s="152">
        <f t="shared" si="167"/>
        <v>0</v>
      </c>
    </row>
    <row r="309" spans="1:25">
      <c r="A309" s="149"/>
      <c r="B309" s="156" t="s">
        <v>156</v>
      </c>
      <c r="C309" s="152">
        <f t="shared" si="147"/>
        <v>54.603991</v>
      </c>
      <c r="D309" s="152">
        <f t="shared" ref="D309:Y309" si="168">D223/10000</f>
        <v>0</v>
      </c>
      <c r="E309" s="152">
        <f t="shared" si="168"/>
        <v>4.494538</v>
      </c>
      <c r="F309" s="152">
        <f t="shared" si="168"/>
        <v>0.409909</v>
      </c>
      <c r="G309" s="173">
        <f t="shared" si="168"/>
        <v>44.643763</v>
      </c>
      <c r="H309" s="173">
        <f t="shared" si="168"/>
        <v>0.909085</v>
      </c>
      <c r="I309" s="152">
        <f t="shared" si="168"/>
        <v>0.274162</v>
      </c>
      <c r="J309" s="152">
        <f t="shared" si="168"/>
        <v>0.543757</v>
      </c>
      <c r="K309" s="152">
        <f t="shared" si="168"/>
        <v>0.091166</v>
      </c>
      <c r="L309" s="173">
        <f t="shared" si="168"/>
        <v>0</v>
      </c>
      <c r="M309" s="152">
        <f t="shared" si="168"/>
        <v>0</v>
      </c>
      <c r="N309" s="152">
        <f t="shared" si="168"/>
        <v>0</v>
      </c>
      <c r="O309" s="173">
        <f t="shared" si="168"/>
        <v>0.091166</v>
      </c>
      <c r="P309" s="152">
        <f t="shared" si="168"/>
        <v>0.091166</v>
      </c>
      <c r="Q309" s="152">
        <f t="shared" si="168"/>
        <v>0</v>
      </c>
      <c r="R309" s="152">
        <f t="shared" si="168"/>
        <v>0.999589</v>
      </c>
      <c r="S309" s="173">
        <f t="shared" si="168"/>
        <v>4.05553</v>
      </c>
      <c r="T309" s="152">
        <f t="shared" si="168"/>
        <v>1.183664</v>
      </c>
      <c r="U309" s="152">
        <f t="shared" si="168"/>
        <v>1.499584</v>
      </c>
      <c r="V309" s="152">
        <f t="shared" si="168"/>
        <v>0</v>
      </c>
      <c r="W309" s="152">
        <f t="shared" si="168"/>
        <v>0.984996</v>
      </c>
      <c r="X309" s="152">
        <f t="shared" si="168"/>
        <v>0</v>
      </c>
      <c r="Y309" s="152">
        <f t="shared" si="168"/>
        <v>0.387286</v>
      </c>
    </row>
    <row r="310" spans="1:25">
      <c r="A310" s="149"/>
      <c r="B310" s="156" t="s">
        <v>157</v>
      </c>
      <c r="C310" s="152">
        <f t="shared" si="147"/>
        <v>0</v>
      </c>
      <c r="D310" s="152">
        <f t="shared" ref="D310:Y310" si="169">D224/10000</f>
        <v>0</v>
      </c>
      <c r="E310" s="152">
        <f t="shared" si="169"/>
        <v>0</v>
      </c>
      <c r="F310" s="152">
        <f t="shared" si="169"/>
        <v>0</v>
      </c>
      <c r="G310" s="173">
        <f t="shared" si="169"/>
        <v>0</v>
      </c>
      <c r="H310" s="173">
        <f t="shared" si="169"/>
        <v>0</v>
      </c>
      <c r="I310" s="152">
        <f t="shared" si="169"/>
        <v>0</v>
      </c>
      <c r="J310" s="152">
        <f t="shared" si="169"/>
        <v>0</v>
      </c>
      <c r="K310" s="152">
        <f t="shared" si="169"/>
        <v>0</v>
      </c>
      <c r="L310" s="173">
        <f t="shared" si="169"/>
        <v>0</v>
      </c>
      <c r="M310" s="152">
        <f t="shared" si="169"/>
        <v>0</v>
      </c>
      <c r="N310" s="152">
        <f t="shared" si="169"/>
        <v>0</v>
      </c>
      <c r="O310" s="173">
        <f t="shared" si="169"/>
        <v>0</v>
      </c>
      <c r="P310" s="152">
        <f t="shared" si="169"/>
        <v>0</v>
      </c>
      <c r="Q310" s="152">
        <f t="shared" si="169"/>
        <v>0</v>
      </c>
      <c r="R310" s="152">
        <f t="shared" si="169"/>
        <v>0</v>
      </c>
      <c r="S310" s="173">
        <f t="shared" si="169"/>
        <v>0</v>
      </c>
      <c r="T310" s="152">
        <f t="shared" si="169"/>
        <v>0</v>
      </c>
      <c r="U310" s="152">
        <f t="shared" si="169"/>
        <v>0</v>
      </c>
      <c r="V310" s="152">
        <f t="shared" si="169"/>
        <v>0</v>
      </c>
      <c r="W310" s="152">
        <f t="shared" si="169"/>
        <v>0</v>
      </c>
      <c r="X310" s="152">
        <f t="shared" si="169"/>
        <v>0</v>
      </c>
      <c r="Y310" s="152">
        <f t="shared" si="169"/>
        <v>0</v>
      </c>
    </row>
    <row r="311" spans="1:25">
      <c r="A311" s="149"/>
      <c r="B311" s="156" t="s">
        <v>158</v>
      </c>
      <c r="C311" s="152">
        <f t="shared" si="147"/>
        <v>0</v>
      </c>
      <c r="D311" s="152">
        <f t="shared" ref="D311:Y311" si="170">D225/10000</f>
        <v>0</v>
      </c>
      <c r="E311" s="152">
        <f t="shared" si="170"/>
        <v>0</v>
      </c>
      <c r="F311" s="152">
        <f t="shared" si="170"/>
        <v>0</v>
      </c>
      <c r="G311" s="173">
        <f t="shared" si="170"/>
        <v>0</v>
      </c>
      <c r="H311" s="173">
        <f t="shared" si="170"/>
        <v>0</v>
      </c>
      <c r="I311" s="152">
        <f t="shared" si="170"/>
        <v>0</v>
      </c>
      <c r="J311" s="152">
        <f t="shared" si="170"/>
        <v>0</v>
      </c>
      <c r="K311" s="152">
        <f t="shared" si="170"/>
        <v>0</v>
      </c>
      <c r="L311" s="173">
        <f t="shared" si="170"/>
        <v>0</v>
      </c>
      <c r="M311" s="152">
        <f t="shared" si="170"/>
        <v>0</v>
      </c>
      <c r="N311" s="152">
        <f t="shared" si="170"/>
        <v>0</v>
      </c>
      <c r="O311" s="173">
        <f t="shared" si="170"/>
        <v>0</v>
      </c>
      <c r="P311" s="152">
        <f t="shared" si="170"/>
        <v>0</v>
      </c>
      <c r="Q311" s="152">
        <f t="shared" si="170"/>
        <v>0</v>
      </c>
      <c r="R311" s="152">
        <f t="shared" si="170"/>
        <v>0</v>
      </c>
      <c r="S311" s="173">
        <f t="shared" si="170"/>
        <v>0</v>
      </c>
      <c r="T311" s="152">
        <f t="shared" si="170"/>
        <v>0</v>
      </c>
      <c r="U311" s="152">
        <f t="shared" si="170"/>
        <v>0</v>
      </c>
      <c r="V311" s="152">
        <f t="shared" si="170"/>
        <v>0</v>
      </c>
      <c r="W311" s="152">
        <f t="shared" si="170"/>
        <v>0</v>
      </c>
      <c r="X311" s="152">
        <f t="shared" si="170"/>
        <v>0</v>
      </c>
      <c r="Y311" s="152">
        <f t="shared" si="170"/>
        <v>0</v>
      </c>
    </row>
    <row r="312" spans="1:25">
      <c r="A312" s="149"/>
      <c r="B312" s="156" t="s">
        <v>159</v>
      </c>
      <c r="C312" s="152">
        <f t="shared" si="147"/>
        <v>7.76699</v>
      </c>
      <c r="D312" s="152">
        <f t="shared" ref="D312:Y312" si="171">D226/10000</f>
        <v>0</v>
      </c>
      <c r="E312" s="152">
        <f t="shared" si="171"/>
        <v>0</v>
      </c>
      <c r="F312" s="152">
        <f t="shared" si="171"/>
        <v>0</v>
      </c>
      <c r="G312" s="173">
        <f t="shared" si="171"/>
        <v>0</v>
      </c>
      <c r="H312" s="173">
        <f t="shared" si="171"/>
        <v>0</v>
      </c>
      <c r="I312" s="152">
        <f t="shared" si="171"/>
        <v>0</v>
      </c>
      <c r="J312" s="152">
        <f t="shared" si="171"/>
        <v>0</v>
      </c>
      <c r="K312" s="152">
        <f t="shared" si="171"/>
        <v>0</v>
      </c>
      <c r="L312" s="173">
        <f t="shared" si="171"/>
        <v>0</v>
      </c>
      <c r="M312" s="152">
        <f t="shared" si="171"/>
        <v>0</v>
      </c>
      <c r="N312" s="152">
        <f t="shared" si="171"/>
        <v>0</v>
      </c>
      <c r="O312" s="173">
        <f t="shared" si="171"/>
        <v>7.76699</v>
      </c>
      <c r="P312" s="152">
        <f t="shared" si="171"/>
        <v>7.76699</v>
      </c>
      <c r="Q312" s="152">
        <f t="shared" si="171"/>
        <v>0</v>
      </c>
      <c r="R312" s="152">
        <f t="shared" si="171"/>
        <v>0</v>
      </c>
      <c r="S312" s="173">
        <f t="shared" si="171"/>
        <v>0</v>
      </c>
      <c r="T312" s="152">
        <f t="shared" si="171"/>
        <v>0</v>
      </c>
      <c r="U312" s="152">
        <f t="shared" si="171"/>
        <v>0</v>
      </c>
      <c r="V312" s="152">
        <f t="shared" si="171"/>
        <v>0</v>
      </c>
      <c r="W312" s="152">
        <f t="shared" si="171"/>
        <v>0</v>
      </c>
      <c r="X312" s="152">
        <f t="shared" si="171"/>
        <v>0</v>
      </c>
      <c r="Y312" s="152">
        <f t="shared" si="171"/>
        <v>0</v>
      </c>
    </row>
    <row r="313" spans="1:25">
      <c r="A313" s="149"/>
      <c r="B313" s="176" t="s">
        <v>122</v>
      </c>
      <c r="C313" s="173">
        <f t="shared" si="147"/>
        <v>3569.317864</v>
      </c>
      <c r="D313" s="173">
        <f t="shared" ref="D313:Y313" si="172">D227/10000</f>
        <v>0</v>
      </c>
      <c r="E313" s="173">
        <f t="shared" si="172"/>
        <v>1040.932688</v>
      </c>
      <c r="F313" s="173">
        <f t="shared" si="172"/>
        <v>39.652514</v>
      </c>
      <c r="G313" s="173">
        <f t="shared" si="172"/>
        <v>1422.844252</v>
      </c>
      <c r="H313" s="173">
        <f t="shared" si="172"/>
        <v>132.895824</v>
      </c>
      <c r="I313" s="173">
        <f t="shared" si="172"/>
        <v>36.041377</v>
      </c>
      <c r="J313" s="173">
        <f t="shared" si="172"/>
        <v>32.958338</v>
      </c>
      <c r="K313" s="173">
        <f t="shared" si="172"/>
        <v>63.896109</v>
      </c>
      <c r="L313" s="173">
        <f t="shared" si="172"/>
        <v>124.259527</v>
      </c>
      <c r="M313" s="173">
        <f t="shared" si="172"/>
        <v>100.102496</v>
      </c>
      <c r="N313" s="173">
        <f t="shared" si="172"/>
        <v>24.157031</v>
      </c>
      <c r="O313" s="173">
        <f t="shared" si="172"/>
        <v>119.111688</v>
      </c>
      <c r="P313" s="173">
        <f t="shared" si="172"/>
        <v>62.703465</v>
      </c>
      <c r="Q313" s="173">
        <f t="shared" si="172"/>
        <v>56.408223</v>
      </c>
      <c r="R313" s="173">
        <f t="shared" si="172"/>
        <v>63.76411</v>
      </c>
      <c r="S313" s="173">
        <f t="shared" si="172"/>
        <v>689.621371</v>
      </c>
      <c r="T313" s="173">
        <f t="shared" si="172"/>
        <v>382.41606</v>
      </c>
      <c r="U313" s="173">
        <f t="shared" si="172"/>
        <v>99.356275</v>
      </c>
      <c r="V313" s="173">
        <f t="shared" si="172"/>
        <v>81.390034</v>
      </c>
      <c r="W313" s="173">
        <f t="shared" si="172"/>
        <v>69.66997</v>
      </c>
      <c r="X313" s="173">
        <f t="shared" si="172"/>
        <v>25.613188</v>
      </c>
      <c r="Y313" s="173">
        <f t="shared" si="172"/>
        <v>31.175844</v>
      </c>
    </row>
    <row r="314" spans="1:25">
      <c r="A314" s="149" t="s">
        <v>160</v>
      </c>
      <c r="B314" s="153" t="s">
        <v>161</v>
      </c>
      <c r="C314" s="152">
        <f t="shared" si="147"/>
        <v>160.050103</v>
      </c>
      <c r="D314" s="152">
        <f t="shared" ref="D314:Y314" si="173">D228/10000</f>
        <v>0</v>
      </c>
      <c r="E314" s="152">
        <f t="shared" si="173"/>
        <v>141.89385</v>
      </c>
      <c r="F314" s="152">
        <f t="shared" si="173"/>
        <v>0</v>
      </c>
      <c r="G314" s="173">
        <f t="shared" si="173"/>
        <v>2.452827</v>
      </c>
      <c r="H314" s="173">
        <f t="shared" si="173"/>
        <v>0</v>
      </c>
      <c r="I314" s="152">
        <f t="shared" si="173"/>
        <v>0</v>
      </c>
      <c r="J314" s="152">
        <f t="shared" si="173"/>
        <v>0</v>
      </c>
      <c r="K314" s="152">
        <f t="shared" si="173"/>
        <v>0</v>
      </c>
      <c r="L314" s="173">
        <f t="shared" si="173"/>
        <v>0</v>
      </c>
      <c r="M314" s="152">
        <f t="shared" si="173"/>
        <v>0</v>
      </c>
      <c r="N314" s="152">
        <f t="shared" si="173"/>
        <v>0</v>
      </c>
      <c r="O314" s="173">
        <f t="shared" si="173"/>
        <v>0</v>
      </c>
      <c r="P314" s="152">
        <f t="shared" si="173"/>
        <v>0</v>
      </c>
      <c r="Q314" s="152">
        <f t="shared" si="173"/>
        <v>0</v>
      </c>
      <c r="R314" s="152">
        <f t="shared" si="173"/>
        <v>0</v>
      </c>
      <c r="S314" s="173">
        <f t="shared" si="173"/>
        <v>15.703426</v>
      </c>
      <c r="T314" s="152">
        <f t="shared" si="173"/>
        <v>15.703426</v>
      </c>
      <c r="U314" s="152">
        <f t="shared" si="173"/>
        <v>0</v>
      </c>
      <c r="V314" s="152">
        <f t="shared" si="173"/>
        <v>0</v>
      </c>
      <c r="W314" s="152">
        <f t="shared" si="173"/>
        <v>0</v>
      </c>
      <c r="X314" s="152">
        <f t="shared" si="173"/>
        <v>0</v>
      </c>
      <c r="Y314" s="152">
        <f t="shared" si="173"/>
        <v>0</v>
      </c>
    </row>
    <row r="315" spans="1:25">
      <c r="A315" s="149"/>
      <c r="B315" s="156" t="s">
        <v>162</v>
      </c>
      <c r="C315" s="152">
        <f t="shared" si="147"/>
        <v>322.34469</v>
      </c>
      <c r="D315" s="152">
        <f t="shared" ref="D315:Y315" si="174">D229/10000</f>
        <v>0</v>
      </c>
      <c r="E315" s="152">
        <f t="shared" si="174"/>
        <v>101.922727</v>
      </c>
      <c r="F315" s="152">
        <f t="shared" si="174"/>
        <v>0</v>
      </c>
      <c r="G315" s="173">
        <f t="shared" si="174"/>
        <v>208.999279</v>
      </c>
      <c r="H315" s="173">
        <f t="shared" si="174"/>
        <v>0</v>
      </c>
      <c r="I315" s="152">
        <f t="shared" si="174"/>
        <v>0</v>
      </c>
      <c r="J315" s="152">
        <f t="shared" si="174"/>
        <v>0</v>
      </c>
      <c r="K315" s="152">
        <f t="shared" si="174"/>
        <v>0</v>
      </c>
      <c r="L315" s="173">
        <f t="shared" si="174"/>
        <v>0</v>
      </c>
      <c r="M315" s="152">
        <f t="shared" si="174"/>
        <v>0</v>
      </c>
      <c r="N315" s="152">
        <f t="shared" si="174"/>
        <v>0</v>
      </c>
      <c r="O315" s="173">
        <f t="shared" si="174"/>
        <v>0</v>
      </c>
      <c r="P315" s="152">
        <f t="shared" si="174"/>
        <v>0</v>
      </c>
      <c r="Q315" s="152">
        <f t="shared" si="174"/>
        <v>0</v>
      </c>
      <c r="R315" s="152">
        <f t="shared" si="174"/>
        <v>11.007882</v>
      </c>
      <c r="S315" s="173">
        <f t="shared" si="174"/>
        <v>11.422684</v>
      </c>
      <c r="T315" s="152">
        <f t="shared" si="174"/>
        <v>4.513188</v>
      </c>
      <c r="U315" s="152">
        <f t="shared" si="174"/>
        <v>3.194976</v>
      </c>
      <c r="V315" s="152">
        <f t="shared" si="174"/>
        <v>0</v>
      </c>
      <c r="W315" s="152">
        <f t="shared" si="174"/>
        <v>3.316182</v>
      </c>
      <c r="X315" s="152">
        <f t="shared" si="174"/>
        <v>0.122944</v>
      </c>
      <c r="Y315" s="152">
        <f t="shared" si="174"/>
        <v>0.275394</v>
      </c>
    </row>
    <row r="316" spans="1:25">
      <c r="A316" s="149"/>
      <c r="B316" s="156" t="s">
        <v>163</v>
      </c>
      <c r="C316" s="152">
        <f t="shared" si="147"/>
        <v>3755.35289</v>
      </c>
      <c r="D316" s="152">
        <f t="shared" ref="D316:Y316" si="175">D230/10000</f>
        <v>0</v>
      </c>
      <c r="E316" s="152">
        <f t="shared" si="175"/>
        <v>733.977576</v>
      </c>
      <c r="F316" s="152">
        <f t="shared" si="175"/>
        <v>0</v>
      </c>
      <c r="G316" s="173">
        <f t="shared" si="175"/>
        <v>2384.547408</v>
      </c>
      <c r="H316" s="173">
        <f t="shared" si="175"/>
        <v>66.676573</v>
      </c>
      <c r="I316" s="152">
        <f t="shared" si="175"/>
        <v>17.6</v>
      </c>
      <c r="J316" s="152">
        <f t="shared" si="175"/>
        <v>49.076573</v>
      </c>
      <c r="K316" s="152">
        <f t="shared" si="175"/>
        <v>0</v>
      </c>
      <c r="L316" s="173">
        <f t="shared" si="175"/>
        <v>145.218857</v>
      </c>
      <c r="M316" s="152">
        <f t="shared" si="175"/>
        <v>113.10343</v>
      </c>
      <c r="N316" s="152">
        <f t="shared" si="175"/>
        <v>32.115427</v>
      </c>
      <c r="O316" s="173">
        <f t="shared" si="175"/>
        <v>156.671999</v>
      </c>
      <c r="P316" s="152">
        <f t="shared" si="175"/>
        <v>116.454857</v>
      </c>
      <c r="Q316" s="152">
        <f t="shared" si="175"/>
        <v>40.217142</v>
      </c>
      <c r="R316" s="152">
        <f t="shared" si="175"/>
        <v>656.20162</v>
      </c>
      <c r="S316" s="173">
        <f t="shared" si="175"/>
        <v>268.260477</v>
      </c>
      <c r="T316" s="152">
        <f t="shared" si="175"/>
        <v>47.910262</v>
      </c>
      <c r="U316" s="152">
        <f t="shared" si="175"/>
        <v>56.458285</v>
      </c>
      <c r="V316" s="152">
        <f t="shared" si="175"/>
        <v>0</v>
      </c>
      <c r="W316" s="152">
        <f t="shared" si="175"/>
        <v>149.942238</v>
      </c>
      <c r="X316" s="152">
        <f t="shared" si="175"/>
        <v>7.503702</v>
      </c>
      <c r="Y316" s="152">
        <f t="shared" si="175"/>
        <v>6.44599</v>
      </c>
    </row>
    <row r="317" spans="1:25">
      <c r="A317" s="149"/>
      <c r="B317" s="156" t="s">
        <v>181</v>
      </c>
      <c r="C317" s="152">
        <f t="shared" si="147"/>
        <v>437.547138</v>
      </c>
      <c r="D317" s="152">
        <f t="shared" ref="D317:Y317" si="176">D231/10000</f>
        <v>0</v>
      </c>
      <c r="E317" s="152">
        <f t="shared" si="176"/>
        <v>119.525721</v>
      </c>
      <c r="F317" s="152">
        <f t="shared" si="176"/>
        <v>0</v>
      </c>
      <c r="G317" s="173">
        <f t="shared" si="176"/>
        <v>256.768179</v>
      </c>
      <c r="H317" s="173">
        <f t="shared" si="176"/>
        <v>7.160376</v>
      </c>
      <c r="I317" s="152">
        <f t="shared" si="176"/>
        <v>1.917736</v>
      </c>
      <c r="J317" s="152">
        <f t="shared" si="176"/>
        <v>5.24264</v>
      </c>
      <c r="K317" s="152">
        <f t="shared" si="176"/>
        <v>0</v>
      </c>
      <c r="L317" s="173">
        <f t="shared" si="176"/>
        <v>14.304875</v>
      </c>
      <c r="M317" s="152">
        <f t="shared" si="176"/>
        <v>10.874124</v>
      </c>
      <c r="N317" s="152">
        <f t="shared" si="176"/>
        <v>3.430751</v>
      </c>
      <c r="O317" s="173">
        <f t="shared" si="176"/>
        <v>15.877363</v>
      </c>
      <c r="P317" s="152">
        <f t="shared" si="176"/>
        <v>12.440379</v>
      </c>
      <c r="Q317" s="152">
        <f t="shared" si="176"/>
        <v>3.436984</v>
      </c>
      <c r="R317" s="152">
        <f t="shared" si="176"/>
        <v>70.316809</v>
      </c>
      <c r="S317" s="173">
        <f t="shared" si="176"/>
        <v>23.910624</v>
      </c>
      <c r="T317" s="152">
        <f t="shared" si="176"/>
        <v>5.480883</v>
      </c>
      <c r="U317" s="152">
        <f t="shared" si="176"/>
        <v>5.049255</v>
      </c>
      <c r="V317" s="152">
        <f t="shared" si="176"/>
        <v>0</v>
      </c>
      <c r="W317" s="152">
        <f t="shared" si="176"/>
        <v>11.753089</v>
      </c>
      <c r="X317" s="152">
        <f t="shared" si="176"/>
        <v>0.73515</v>
      </c>
      <c r="Y317" s="152">
        <f t="shared" si="176"/>
        <v>0.892247</v>
      </c>
    </row>
    <row r="318" spans="1:25">
      <c r="A318" s="149"/>
      <c r="B318" s="156" t="s">
        <v>165</v>
      </c>
      <c r="C318" s="152">
        <f t="shared" si="147"/>
        <v>158.498853</v>
      </c>
      <c r="D318" s="152">
        <f t="shared" ref="D318:Y318" si="177">D232/10000</f>
        <v>0</v>
      </c>
      <c r="E318" s="152">
        <f t="shared" si="177"/>
        <v>31.16554</v>
      </c>
      <c r="F318" s="152">
        <f t="shared" si="177"/>
        <v>0</v>
      </c>
      <c r="G318" s="173">
        <f t="shared" si="177"/>
        <v>127.311138</v>
      </c>
      <c r="H318" s="173">
        <f t="shared" si="177"/>
        <v>0</v>
      </c>
      <c r="I318" s="152">
        <f t="shared" si="177"/>
        <v>0</v>
      </c>
      <c r="J318" s="152">
        <f t="shared" si="177"/>
        <v>0</v>
      </c>
      <c r="K318" s="152">
        <f t="shared" si="177"/>
        <v>0</v>
      </c>
      <c r="L318" s="173">
        <f t="shared" si="177"/>
        <v>0</v>
      </c>
      <c r="M318" s="152">
        <f t="shared" si="177"/>
        <v>0</v>
      </c>
      <c r="N318" s="152">
        <f t="shared" si="177"/>
        <v>0</v>
      </c>
      <c r="O318" s="173">
        <f t="shared" si="177"/>
        <v>0</v>
      </c>
      <c r="P318" s="152">
        <f t="shared" si="177"/>
        <v>0</v>
      </c>
      <c r="Q318" s="152">
        <f t="shared" si="177"/>
        <v>0</v>
      </c>
      <c r="R318" s="152">
        <f t="shared" si="177"/>
        <v>0</v>
      </c>
      <c r="S318" s="173">
        <f t="shared" si="177"/>
        <v>0.022175</v>
      </c>
      <c r="T318" s="152">
        <f t="shared" si="177"/>
        <v>0.001126</v>
      </c>
      <c r="U318" s="152">
        <f t="shared" si="177"/>
        <v>0.003255</v>
      </c>
      <c r="V318" s="152">
        <f t="shared" si="177"/>
        <v>0</v>
      </c>
      <c r="W318" s="152">
        <f t="shared" si="177"/>
        <v>0.017092</v>
      </c>
      <c r="X318" s="152">
        <f t="shared" si="177"/>
        <v>0</v>
      </c>
      <c r="Y318" s="152">
        <f t="shared" si="177"/>
        <v>0.000702</v>
      </c>
    </row>
    <row r="319" spans="1:25">
      <c r="A319" s="149"/>
      <c r="B319" s="156" t="s">
        <v>166</v>
      </c>
      <c r="C319" s="152">
        <f t="shared" si="147"/>
        <v>30.851796</v>
      </c>
      <c r="D319" s="152">
        <f t="shared" ref="D319:Y319" si="178">D233/10000</f>
        <v>0</v>
      </c>
      <c r="E319" s="152">
        <f t="shared" si="178"/>
        <v>12.01351</v>
      </c>
      <c r="F319" s="152">
        <f t="shared" si="178"/>
        <v>0</v>
      </c>
      <c r="G319" s="173">
        <f t="shared" si="178"/>
        <v>18.482286</v>
      </c>
      <c r="H319" s="173">
        <f t="shared" si="178"/>
        <v>0.352</v>
      </c>
      <c r="I319" s="152">
        <f t="shared" si="178"/>
        <v>0.001</v>
      </c>
      <c r="J319" s="152">
        <f t="shared" si="178"/>
        <v>0.351</v>
      </c>
      <c r="K319" s="152">
        <f t="shared" si="178"/>
        <v>0</v>
      </c>
      <c r="L319" s="173">
        <f t="shared" si="178"/>
        <v>0.002</v>
      </c>
      <c r="M319" s="152">
        <f t="shared" si="178"/>
        <v>0.001</v>
      </c>
      <c r="N319" s="152">
        <f t="shared" si="178"/>
        <v>0.001</v>
      </c>
      <c r="O319" s="173">
        <f t="shared" si="178"/>
        <v>0.002</v>
      </c>
      <c r="P319" s="152">
        <f t="shared" si="178"/>
        <v>0.001</v>
      </c>
      <c r="Q319" s="152">
        <f t="shared" si="178"/>
        <v>0.001</v>
      </c>
      <c r="R319" s="152">
        <f t="shared" si="178"/>
        <v>0.029849</v>
      </c>
      <c r="S319" s="173">
        <f t="shared" si="178"/>
        <v>0</v>
      </c>
      <c r="T319" s="152">
        <f t="shared" si="178"/>
        <v>0</v>
      </c>
      <c r="U319" s="152">
        <f t="shared" si="178"/>
        <v>0</v>
      </c>
      <c r="V319" s="152">
        <f t="shared" si="178"/>
        <v>0</v>
      </c>
      <c r="W319" s="152">
        <f t="shared" si="178"/>
        <v>0</v>
      </c>
      <c r="X319" s="152">
        <f t="shared" si="178"/>
        <v>0</v>
      </c>
      <c r="Y319" s="152">
        <f t="shared" si="178"/>
        <v>0</v>
      </c>
    </row>
    <row r="320" spans="1:25">
      <c r="A320" s="149"/>
      <c r="B320" s="156" t="s">
        <v>167</v>
      </c>
      <c r="C320" s="152">
        <f t="shared" si="147"/>
        <v>15.730894</v>
      </c>
      <c r="D320" s="152">
        <f t="shared" ref="D320:Y320" si="179">D234/10000</f>
        <v>0</v>
      </c>
      <c r="E320" s="152">
        <f t="shared" si="179"/>
        <v>10.786525</v>
      </c>
      <c r="F320" s="152">
        <f t="shared" si="179"/>
        <v>0</v>
      </c>
      <c r="G320" s="173">
        <f t="shared" si="179"/>
        <v>4.854369</v>
      </c>
      <c r="H320" s="173">
        <f t="shared" si="179"/>
        <v>0</v>
      </c>
      <c r="I320" s="152">
        <f t="shared" si="179"/>
        <v>0</v>
      </c>
      <c r="J320" s="152">
        <f t="shared" si="179"/>
        <v>0</v>
      </c>
      <c r="K320" s="152">
        <f t="shared" si="179"/>
        <v>0</v>
      </c>
      <c r="L320" s="173">
        <f t="shared" si="179"/>
        <v>0</v>
      </c>
      <c r="M320" s="152">
        <f t="shared" si="179"/>
        <v>0</v>
      </c>
      <c r="N320" s="152">
        <f t="shared" si="179"/>
        <v>0</v>
      </c>
      <c r="O320" s="173">
        <f t="shared" si="179"/>
        <v>0</v>
      </c>
      <c r="P320" s="152">
        <f t="shared" si="179"/>
        <v>0</v>
      </c>
      <c r="Q320" s="152">
        <f t="shared" si="179"/>
        <v>0</v>
      </c>
      <c r="R320" s="152">
        <f t="shared" si="179"/>
        <v>0</v>
      </c>
      <c r="S320" s="173">
        <f t="shared" si="179"/>
        <v>0.09</v>
      </c>
      <c r="T320" s="152">
        <f t="shared" si="179"/>
        <v>0.09</v>
      </c>
      <c r="U320" s="152">
        <f t="shared" si="179"/>
        <v>0</v>
      </c>
      <c r="V320" s="152">
        <f t="shared" si="179"/>
        <v>0</v>
      </c>
      <c r="W320" s="152">
        <f t="shared" si="179"/>
        <v>0</v>
      </c>
      <c r="X320" s="152">
        <f t="shared" si="179"/>
        <v>0</v>
      </c>
      <c r="Y320" s="152">
        <f t="shared" si="179"/>
        <v>0</v>
      </c>
    </row>
    <row r="321" spans="1:25">
      <c r="A321" s="149"/>
      <c r="B321" s="156" t="s">
        <v>168</v>
      </c>
      <c r="C321" s="152">
        <f t="shared" si="147"/>
        <v>2304.561378</v>
      </c>
      <c r="D321" s="152">
        <f t="shared" ref="D321:Y321" si="180">D235/10000</f>
        <v>0</v>
      </c>
      <c r="E321" s="152">
        <f t="shared" si="180"/>
        <v>923.088205</v>
      </c>
      <c r="F321" s="152">
        <f t="shared" si="180"/>
        <v>0</v>
      </c>
      <c r="G321" s="173">
        <f t="shared" si="180"/>
        <v>1367.466814</v>
      </c>
      <c r="H321" s="173">
        <f t="shared" si="180"/>
        <v>5.515961</v>
      </c>
      <c r="I321" s="152">
        <f t="shared" si="180"/>
        <v>2.403891</v>
      </c>
      <c r="J321" s="152">
        <f t="shared" si="180"/>
        <v>3.11207</v>
      </c>
      <c r="K321" s="152">
        <f t="shared" si="180"/>
        <v>0</v>
      </c>
      <c r="L321" s="173">
        <f t="shared" si="180"/>
        <v>6.086508</v>
      </c>
      <c r="M321" s="152">
        <f t="shared" si="180"/>
        <v>4.884564</v>
      </c>
      <c r="N321" s="152">
        <f t="shared" si="180"/>
        <v>1.201944</v>
      </c>
      <c r="O321" s="173">
        <f t="shared" si="180"/>
        <v>2.40389</v>
      </c>
      <c r="P321" s="152">
        <f t="shared" si="180"/>
        <v>2.40389</v>
      </c>
      <c r="Q321" s="152">
        <f t="shared" si="180"/>
        <v>0</v>
      </c>
      <c r="R321" s="152">
        <f t="shared" si="180"/>
        <v>25.596905</v>
      </c>
      <c r="S321" s="173">
        <f t="shared" si="180"/>
        <v>0</v>
      </c>
      <c r="T321" s="152">
        <f t="shared" si="180"/>
        <v>0</v>
      </c>
      <c r="U321" s="152">
        <f t="shared" si="180"/>
        <v>0</v>
      </c>
      <c r="V321" s="152">
        <f t="shared" si="180"/>
        <v>0</v>
      </c>
      <c r="W321" s="152">
        <f t="shared" si="180"/>
        <v>0</v>
      </c>
      <c r="X321" s="152">
        <f t="shared" si="180"/>
        <v>0</v>
      </c>
      <c r="Y321" s="152">
        <f t="shared" si="180"/>
        <v>0</v>
      </c>
    </row>
    <row r="322" spans="1:25">
      <c r="A322" s="149"/>
      <c r="B322" s="156" t="s">
        <v>169</v>
      </c>
      <c r="C322" s="152">
        <f t="shared" si="147"/>
        <v>702.288558</v>
      </c>
      <c r="D322" s="152">
        <f t="shared" ref="D322:Y322" si="181">D236/10000</f>
        <v>0</v>
      </c>
      <c r="E322" s="152">
        <f t="shared" si="181"/>
        <v>181.608675</v>
      </c>
      <c r="F322" s="152">
        <f t="shared" si="181"/>
        <v>0</v>
      </c>
      <c r="G322" s="173">
        <f t="shared" si="181"/>
        <v>456.203198</v>
      </c>
      <c r="H322" s="173">
        <f t="shared" si="181"/>
        <v>14.419811</v>
      </c>
      <c r="I322" s="152">
        <f t="shared" si="181"/>
        <v>9.716982</v>
      </c>
      <c r="J322" s="152">
        <f t="shared" si="181"/>
        <v>3.004717</v>
      </c>
      <c r="K322" s="152">
        <f t="shared" si="181"/>
        <v>1.698112</v>
      </c>
      <c r="L322" s="173">
        <f t="shared" si="181"/>
        <v>41.503515</v>
      </c>
      <c r="M322" s="152">
        <f t="shared" si="181"/>
        <v>39.827269</v>
      </c>
      <c r="N322" s="152">
        <f t="shared" si="181"/>
        <v>1.676246</v>
      </c>
      <c r="O322" s="173">
        <f t="shared" si="181"/>
        <v>7.765095</v>
      </c>
      <c r="P322" s="152">
        <f t="shared" si="181"/>
        <v>7.075473</v>
      </c>
      <c r="Q322" s="152">
        <f t="shared" si="181"/>
        <v>0.689622</v>
      </c>
      <c r="R322" s="152">
        <f t="shared" si="181"/>
        <v>0</v>
      </c>
      <c r="S322" s="173">
        <f t="shared" si="181"/>
        <v>0.788264</v>
      </c>
      <c r="T322" s="152">
        <f t="shared" si="181"/>
        <v>0</v>
      </c>
      <c r="U322" s="152">
        <f t="shared" si="181"/>
        <v>0</v>
      </c>
      <c r="V322" s="152">
        <f t="shared" si="181"/>
        <v>0.1</v>
      </c>
      <c r="W322" s="152">
        <f t="shared" si="181"/>
        <v>0.026</v>
      </c>
      <c r="X322" s="152">
        <f t="shared" si="181"/>
        <v>0.226415</v>
      </c>
      <c r="Y322" s="152">
        <f t="shared" si="181"/>
        <v>0.435849</v>
      </c>
    </row>
    <row r="323" spans="1:25">
      <c r="A323" s="149"/>
      <c r="B323" s="156" t="s">
        <v>170</v>
      </c>
      <c r="C323" s="152">
        <f t="shared" si="147"/>
        <v>0</v>
      </c>
      <c r="D323" s="152">
        <f t="shared" ref="D323:Y323" si="182">D237/10000</f>
        <v>0</v>
      </c>
      <c r="E323" s="152">
        <f t="shared" si="182"/>
        <v>0</v>
      </c>
      <c r="F323" s="152">
        <f t="shared" si="182"/>
        <v>0</v>
      </c>
      <c r="G323" s="173">
        <f t="shared" si="182"/>
        <v>0</v>
      </c>
      <c r="H323" s="173">
        <f t="shared" si="182"/>
        <v>0</v>
      </c>
      <c r="I323" s="152">
        <f t="shared" si="182"/>
        <v>0</v>
      </c>
      <c r="J323" s="152">
        <f t="shared" si="182"/>
        <v>0</v>
      </c>
      <c r="K323" s="152">
        <f t="shared" si="182"/>
        <v>0</v>
      </c>
      <c r="L323" s="173">
        <f t="shared" si="182"/>
        <v>0</v>
      </c>
      <c r="M323" s="152">
        <f t="shared" si="182"/>
        <v>0</v>
      </c>
      <c r="N323" s="152">
        <f t="shared" si="182"/>
        <v>0</v>
      </c>
      <c r="O323" s="173">
        <f t="shared" si="182"/>
        <v>0</v>
      </c>
      <c r="P323" s="152">
        <f t="shared" si="182"/>
        <v>0</v>
      </c>
      <c r="Q323" s="152">
        <f t="shared" si="182"/>
        <v>0</v>
      </c>
      <c r="R323" s="152">
        <f t="shared" si="182"/>
        <v>0</v>
      </c>
      <c r="S323" s="173">
        <f t="shared" si="182"/>
        <v>0</v>
      </c>
      <c r="T323" s="152">
        <f t="shared" si="182"/>
        <v>0</v>
      </c>
      <c r="U323" s="152">
        <f t="shared" si="182"/>
        <v>0</v>
      </c>
      <c r="V323" s="152">
        <f t="shared" si="182"/>
        <v>0</v>
      </c>
      <c r="W323" s="152">
        <f t="shared" si="182"/>
        <v>0</v>
      </c>
      <c r="X323" s="152">
        <f t="shared" si="182"/>
        <v>0</v>
      </c>
      <c r="Y323" s="152">
        <f t="shared" si="182"/>
        <v>0</v>
      </c>
    </row>
    <row r="324" spans="1:25">
      <c r="A324" s="149"/>
      <c r="B324" s="156" t="s">
        <v>171</v>
      </c>
      <c r="C324" s="152">
        <f t="shared" si="147"/>
        <v>1202.66341</v>
      </c>
      <c r="D324" s="152">
        <f t="shared" ref="D324:Y324" si="183">D238/10000</f>
        <v>-833.333332</v>
      </c>
      <c r="E324" s="152">
        <f t="shared" si="183"/>
        <v>868.676199</v>
      </c>
      <c r="F324" s="152">
        <f t="shared" si="183"/>
        <v>0</v>
      </c>
      <c r="G324" s="173">
        <f t="shared" si="183"/>
        <v>1150.83397</v>
      </c>
      <c r="H324" s="173">
        <f t="shared" si="183"/>
        <v>2.921355</v>
      </c>
      <c r="I324" s="152">
        <f t="shared" si="183"/>
        <v>0.369668</v>
      </c>
      <c r="J324" s="152">
        <f t="shared" si="183"/>
        <v>2.551687</v>
      </c>
      <c r="K324" s="152">
        <f t="shared" si="183"/>
        <v>0</v>
      </c>
      <c r="L324" s="173">
        <f t="shared" si="183"/>
        <v>7.255353</v>
      </c>
      <c r="M324" s="152">
        <f t="shared" si="183"/>
        <v>4.937412</v>
      </c>
      <c r="N324" s="152">
        <f t="shared" si="183"/>
        <v>2.317941</v>
      </c>
      <c r="O324" s="173">
        <f t="shared" si="183"/>
        <v>6.309865</v>
      </c>
      <c r="P324" s="152">
        <f t="shared" si="183"/>
        <v>5.381301</v>
      </c>
      <c r="Q324" s="152">
        <f t="shared" si="183"/>
        <v>0.928564</v>
      </c>
      <c r="R324" s="152">
        <f t="shared" si="183"/>
        <v>36.741711</v>
      </c>
      <c r="S324" s="173">
        <f t="shared" si="183"/>
        <v>0</v>
      </c>
      <c r="T324" s="152">
        <f t="shared" si="183"/>
        <v>0</v>
      </c>
      <c r="U324" s="152">
        <f t="shared" si="183"/>
        <v>0</v>
      </c>
      <c r="V324" s="152">
        <f t="shared" si="183"/>
        <v>0</v>
      </c>
      <c r="W324" s="152">
        <f t="shared" si="183"/>
        <v>0</v>
      </c>
      <c r="X324" s="152">
        <f t="shared" si="183"/>
        <v>0</v>
      </c>
      <c r="Y324" s="152">
        <f t="shared" si="183"/>
        <v>0</v>
      </c>
    </row>
    <row r="325" spans="1:25">
      <c r="A325" s="149"/>
      <c r="B325" s="156" t="s">
        <v>172</v>
      </c>
      <c r="C325" s="152">
        <f t="shared" si="147"/>
        <v>1253.329004</v>
      </c>
      <c r="D325" s="152">
        <f t="shared" ref="D325:Y325" si="184">D239/10000</f>
        <v>0</v>
      </c>
      <c r="E325" s="152">
        <f t="shared" si="184"/>
        <v>1196.293212</v>
      </c>
      <c r="F325" s="152">
        <f t="shared" si="184"/>
        <v>0</v>
      </c>
      <c r="G325" s="173">
        <f t="shared" si="184"/>
        <v>45.873882</v>
      </c>
      <c r="H325" s="173">
        <f t="shared" si="184"/>
        <v>0</v>
      </c>
      <c r="I325" s="152">
        <f t="shared" si="184"/>
        <v>0</v>
      </c>
      <c r="J325" s="152">
        <f t="shared" si="184"/>
        <v>0</v>
      </c>
      <c r="K325" s="152">
        <f t="shared" si="184"/>
        <v>0</v>
      </c>
      <c r="L325" s="173">
        <f t="shared" si="184"/>
        <v>11.16191</v>
      </c>
      <c r="M325" s="152">
        <f t="shared" si="184"/>
        <v>11.16191</v>
      </c>
      <c r="N325" s="152">
        <f t="shared" si="184"/>
        <v>0</v>
      </c>
      <c r="O325" s="173">
        <f t="shared" si="184"/>
        <v>0</v>
      </c>
      <c r="P325" s="152">
        <f t="shared" si="184"/>
        <v>0</v>
      </c>
      <c r="Q325" s="152">
        <f t="shared" si="184"/>
        <v>0</v>
      </c>
      <c r="R325" s="152">
        <f t="shared" si="184"/>
        <v>0</v>
      </c>
      <c r="S325" s="173">
        <f t="shared" si="184"/>
        <v>0</v>
      </c>
      <c r="T325" s="152">
        <f t="shared" si="184"/>
        <v>0</v>
      </c>
      <c r="U325" s="152">
        <f t="shared" si="184"/>
        <v>0</v>
      </c>
      <c r="V325" s="152">
        <f t="shared" si="184"/>
        <v>0</v>
      </c>
      <c r="W325" s="152">
        <f t="shared" si="184"/>
        <v>0</v>
      </c>
      <c r="X325" s="152">
        <f t="shared" si="184"/>
        <v>0</v>
      </c>
      <c r="Y325" s="152">
        <f t="shared" si="184"/>
        <v>0</v>
      </c>
    </row>
    <row r="326" spans="1:25">
      <c r="A326" s="149"/>
      <c r="B326" s="156" t="s">
        <v>173</v>
      </c>
      <c r="C326" s="152">
        <f t="shared" si="147"/>
        <v>1000.437273</v>
      </c>
      <c r="D326" s="152">
        <f t="shared" ref="D326:Y326" si="185">D240/10000</f>
        <v>0</v>
      </c>
      <c r="E326" s="152">
        <f t="shared" si="185"/>
        <v>317.29321</v>
      </c>
      <c r="F326" s="152">
        <f t="shared" si="185"/>
        <v>0</v>
      </c>
      <c r="G326" s="173">
        <f t="shared" si="185"/>
        <v>554.354507</v>
      </c>
      <c r="H326" s="173">
        <f t="shared" si="185"/>
        <v>10.703388</v>
      </c>
      <c r="I326" s="152">
        <f t="shared" si="185"/>
        <v>2.646444</v>
      </c>
      <c r="J326" s="152">
        <f t="shared" si="185"/>
        <v>7.13341</v>
      </c>
      <c r="K326" s="152">
        <f t="shared" si="185"/>
        <v>0.923534</v>
      </c>
      <c r="L326" s="173">
        <f t="shared" si="185"/>
        <v>20.055017</v>
      </c>
      <c r="M326" s="152">
        <f t="shared" si="185"/>
        <v>15.036517</v>
      </c>
      <c r="N326" s="152">
        <f t="shared" si="185"/>
        <v>5.0185</v>
      </c>
      <c r="O326" s="173">
        <f t="shared" si="185"/>
        <v>22.58701</v>
      </c>
      <c r="P326" s="152">
        <f t="shared" si="185"/>
        <v>16.54909</v>
      </c>
      <c r="Q326" s="152">
        <f t="shared" si="185"/>
        <v>6.03792</v>
      </c>
      <c r="R326" s="152">
        <f t="shared" si="185"/>
        <v>84.932116</v>
      </c>
      <c r="S326" s="173">
        <f t="shared" si="185"/>
        <v>75.444141</v>
      </c>
      <c r="T326" s="152">
        <f t="shared" si="185"/>
        <v>12.373953</v>
      </c>
      <c r="U326" s="152">
        <f t="shared" si="185"/>
        <v>10.252103</v>
      </c>
      <c r="V326" s="152">
        <f t="shared" si="185"/>
        <v>0</v>
      </c>
      <c r="W326" s="152">
        <f t="shared" si="185"/>
        <v>44.075458</v>
      </c>
      <c r="X326" s="152">
        <f t="shared" si="185"/>
        <v>3.495824</v>
      </c>
      <c r="Y326" s="152">
        <f t="shared" si="185"/>
        <v>5.246803</v>
      </c>
    </row>
    <row r="327" spans="1:25">
      <c r="A327" s="149"/>
      <c r="B327" s="156" t="s">
        <v>174</v>
      </c>
      <c r="C327" s="152">
        <f t="shared" si="147"/>
        <v>0</v>
      </c>
      <c r="D327" s="152">
        <f t="shared" ref="D327:Y327" si="186">D241/10000</f>
        <v>0</v>
      </c>
      <c r="E327" s="152">
        <f t="shared" si="186"/>
        <v>0</v>
      </c>
      <c r="F327" s="152">
        <f t="shared" si="186"/>
        <v>0</v>
      </c>
      <c r="G327" s="173">
        <f t="shared" si="186"/>
        <v>0</v>
      </c>
      <c r="H327" s="173">
        <f t="shared" si="186"/>
        <v>0</v>
      </c>
      <c r="I327" s="152">
        <f t="shared" si="186"/>
        <v>0</v>
      </c>
      <c r="J327" s="152">
        <f t="shared" si="186"/>
        <v>0</v>
      </c>
      <c r="K327" s="152">
        <f t="shared" si="186"/>
        <v>0</v>
      </c>
      <c r="L327" s="173">
        <f t="shared" si="186"/>
        <v>0</v>
      </c>
      <c r="M327" s="152">
        <f t="shared" si="186"/>
        <v>0</v>
      </c>
      <c r="N327" s="152">
        <f t="shared" si="186"/>
        <v>0</v>
      </c>
      <c r="O327" s="173">
        <f t="shared" si="186"/>
        <v>0</v>
      </c>
      <c r="P327" s="152">
        <f t="shared" si="186"/>
        <v>0</v>
      </c>
      <c r="Q327" s="152">
        <f t="shared" si="186"/>
        <v>0</v>
      </c>
      <c r="R327" s="152">
        <f t="shared" si="186"/>
        <v>0</v>
      </c>
      <c r="S327" s="173">
        <f t="shared" si="186"/>
        <v>0</v>
      </c>
      <c r="T327" s="152">
        <f t="shared" si="186"/>
        <v>0</v>
      </c>
      <c r="U327" s="152">
        <f t="shared" si="186"/>
        <v>0</v>
      </c>
      <c r="V327" s="152">
        <f t="shared" si="186"/>
        <v>0</v>
      </c>
      <c r="W327" s="152">
        <f t="shared" si="186"/>
        <v>0</v>
      </c>
      <c r="X327" s="152">
        <f t="shared" si="186"/>
        <v>0</v>
      </c>
      <c r="Y327" s="152">
        <f t="shared" si="186"/>
        <v>0</v>
      </c>
    </row>
    <row r="328" spans="1:25">
      <c r="A328" s="149"/>
      <c r="B328" s="176" t="s">
        <v>122</v>
      </c>
      <c r="C328" s="173">
        <f t="shared" si="147"/>
        <v>11343.655987</v>
      </c>
      <c r="D328" s="173">
        <f t="shared" ref="D328:Y328" si="187">D242/10000</f>
        <v>-833.333332</v>
      </c>
      <c r="E328" s="173">
        <f t="shared" si="187"/>
        <v>4638.24495</v>
      </c>
      <c r="F328" s="173">
        <f t="shared" si="187"/>
        <v>0</v>
      </c>
      <c r="G328" s="173">
        <f t="shared" si="187"/>
        <v>6578.147857</v>
      </c>
      <c r="H328" s="173">
        <f t="shared" si="187"/>
        <v>107.749464</v>
      </c>
      <c r="I328" s="173">
        <f t="shared" si="187"/>
        <v>34.655721</v>
      </c>
      <c r="J328" s="173">
        <f t="shared" si="187"/>
        <v>70.472097</v>
      </c>
      <c r="K328" s="173">
        <f t="shared" si="187"/>
        <v>2.621646</v>
      </c>
      <c r="L328" s="173">
        <f t="shared" si="187"/>
        <v>245.588035</v>
      </c>
      <c r="M328" s="173">
        <f t="shared" si="187"/>
        <v>199.826226</v>
      </c>
      <c r="N328" s="173">
        <f t="shared" si="187"/>
        <v>45.761809</v>
      </c>
      <c r="O328" s="173">
        <f t="shared" si="187"/>
        <v>211.617222</v>
      </c>
      <c r="P328" s="173">
        <f t="shared" si="187"/>
        <v>160.30599</v>
      </c>
      <c r="Q328" s="173">
        <f t="shared" si="187"/>
        <v>51.311232</v>
      </c>
      <c r="R328" s="173">
        <f t="shared" si="187"/>
        <v>884.826892</v>
      </c>
      <c r="S328" s="173">
        <f t="shared" si="187"/>
        <v>395.641791</v>
      </c>
      <c r="T328" s="173">
        <f t="shared" si="187"/>
        <v>86.072838</v>
      </c>
      <c r="U328" s="173">
        <f t="shared" si="187"/>
        <v>74.957874</v>
      </c>
      <c r="V328" s="173">
        <f t="shared" si="187"/>
        <v>0.1</v>
      </c>
      <c r="W328" s="173">
        <f t="shared" si="187"/>
        <v>209.130059</v>
      </c>
      <c r="X328" s="173">
        <f t="shared" si="187"/>
        <v>12.084035</v>
      </c>
      <c r="Y328" s="173">
        <f t="shared" si="187"/>
        <v>13.296985</v>
      </c>
    </row>
    <row r="329" spans="1:25">
      <c r="A329" s="149" t="s">
        <v>175</v>
      </c>
      <c r="B329" s="153" t="s">
        <v>176</v>
      </c>
      <c r="C329" s="152">
        <f t="shared" si="147"/>
        <v>0</v>
      </c>
      <c r="D329" s="152">
        <f t="shared" ref="D329:Y329" si="188">D243/10000</f>
        <v>0</v>
      </c>
      <c r="E329" s="152">
        <f t="shared" si="188"/>
        <v>0</v>
      </c>
      <c r="F329" s="152">
        <f t="shared" si="188"/>
        <v>0</v>
      </c>
      <c r="G329" s="173">
        <f t="shared" si="188"/>
        <v>0</v>
      </c>
      <c r="H329" s="173">
        <f t="shared" si="188"/>
        <v>0</v>
      </c>
      <c r="I329" s="152">
        <f t="shared" si="188"/>
        <v>0</v>
      </c>
      <c r="J329" s="152">
        <f t="shared" si="188"/>
        <v>0</v>
      </c>
      <c r="K329" s="152">
        <f t="shared" si="188"/>
        <v>0</v>
      </c>
      <c r="L329" s="173">
        <f t="shared" si="188"/>
        <v>0</v>
      </c>
      <c r="M329" s="152">
        <f t="shared" si="188"/>
        <v>0</v>
      </c>
      <c r="N329" s="152">
        <f t="shared" si="188"/>
        <v>0</v>
      </c>
      <c r="O329" s="173">
        <f t="shared" si="188"/>
        <v>0</v>
      </c>
      <c r="P329" s="152">
        <f t="shared" si="188"/>
        <v>0</v>
      </c>
      <c r="Q329" s="152">
        <f t="shared" si="188"/>
        <v>0</v>
      </c>
      <c r="R329" s="152">
        <f t="shared" si="188"/>
        <v>0</v>
      </c>
      <c r="S329" s="173">
        <f t="shared" si="188"/>
        <v>0</v>
      </c>
      <c r="T329" s="152">
        <f t="shared" si="188"/>
        <v>0</v>
      </c>
      <c r="U329" s="152">
        <f t="shared" si="188"/>
        <v>0</v>
      </c>
      <c r="V329" s="152">
        <f t="shared" si="188"/>
        <v>0</v>
      </c>
      <c r="W329" s="152">
        <f t="shared" si="188"/>
        <v>0</v>
      </c>
      <c r="X329" s="152">
        <f t="shared" si="188"/>
        <v>0</v>
      </c>
      <c r="Y329" s="152">
        <f t="shared" si="188"/>
        <v>0</v>
      </c>
    </row>
    <row r="330" spans="1:25">
      <c r="A330" s="149"/>
      <c r="B330" s="153" t="s">
        <v>177</v>
      </c>
      <c r="C330" s="152">
        <f t="shared" si="147"/>
        <v>0</v>
      </c>
      <c r="D330" s="152">
        <f t="shared" ref="D330:Y330" si="189">D244/10000</f>
        <v>0</v>
      </c>
      <c r="E330" s="152">
        <f t="shared" si="189"/>
        <v>0</v>
      </c>
      <c r="F330" s="152">
        <f t="shared" si="189"/>
        <v>0</v>
      </c>
      <c r="G330" s="173">
        <f t="shared" si="189"/>
        <v>0</v>
      </c>
      <c r="H330" s="173">
        <f t="shared" si="189"/>
        <v>0</v>
      </c>
      <c r="I330" s="152">
        <f t="shared" si="189"/>
        <v>0</v>
      </c>
      <c r="J330" s="152">
        <f t="shared" si="189"/>
        <v>0</v>
      </c>
      <c r="K330" s="152">
        <f t="shared" si="189"/>
        <v>0</v>
      </c>
      <c r="L330" s="173">
        <f t="shared" si="189"/>
        <v>0</v>
      </c>
      <c r="M330" s="152">
        <f t="shared" si="189"/>
        <v>0</v>
      </c>
      <c r="N330" s="152">
        <f t="shared" si="189"/>
        <v>0</v>
      </c>
      <c r="O330" s="173">
        <f t="shared" si="189"/>
        <v>0</v>
      </c>
      <c r="P330" s="152">
        <f t="shared" si="189"/>
        <v>0</v>
      </c>
      <c r="Q330" s="152">
        <f t="shared" si="189"/>
        <v>0</v>
      </c>
      <c r="R330" s="152">
        <f t="shared" si="189"/>
        <v>0</v>
      </c>
      <c r="S330" s="173">
        <f t="shared" si="189"/>
        <v>0</v>
      </c>
      <c r="T330" s="152">
        <f t="shared" si="189"/>
        <v>0</v>
      </c>
      <c r="U330" s="152">
        <f t="shared" si="189"/>
        <v>0</v>
      </c>
      <c r="V330" s="152">
        <f t="shared" si="189"/>
        <v>0</v>
      </c>
      <c r="W330" s="152">
        <f t="shared" si="189"/>
        <v>0</v>
      </c>
      <c r="X330" s="152">
        <f t="shared" si="189"/>
        <v>0</v>
      </c>
      <c r="Y330" s="152">
        <f t="shared" si="189"/>
        <v>0</v>
      </c>
    </row>
    <row r="331" spans="1:25">
      <c r="A331" s="149"/>
      <c r="B331" s="153" t="s">
        <v>178</v>
      </c>
      <c r="C331" s="152">
        <f t="shared" si="147"/>
        <v>395.405492</v>
      </c>
      <c r="D331" s="152">
        <f t="shared" ref="D331:Y331" si="190">D245/10000</f>
        <v>0</v>
      </c>
      <c r="E331" s="152">
        <f t="shared" si="190"/>
        <v>163.597628</v>
      </c>
      <c r="F331" s="152">
        <f t="shared" si="190"/>
        <v>0</v>
      </c>
      <c r="G331" s="173">
        <f t="shared" si="190"/>
        <v>142.351446</v>
      </c>
      <c r="H331" s="173">
        <f t="shared" si="190"/>
        <v>12.908813</v>
      </c>
      <c r="I331" s="152">
        <f t="shared" si="190"/>
        <v>5.692793</v>
      </c>
      <c r="J331" s="152">
        <f t="shared" si="190"/>
        <v>3.267572</v>
      </c>
      <c r="K331" s="152">
        <f t="shared" si="190"/>
        <v>3.948448</v>
      </c>
      <c r="L331" s="173">
        <f t="shared" si="190"/>
        <v>4.020345</v>
      </c>
      <c r="M331" s="152">
        <f t="shared" si="190"/>
        <v>3.121236</v>
      </c>
      <c r="N331" s="152">
        <f t="shared" si="190"/>
        <v>0.899109</v>
      </c>
      <c r="O331" s="173">
        <f t="shared" si="190"/>
        <v>9.333801</v>
      </c>
      <c r="P331" s="152">
        <f t="shared" si="190"/>
        <v>7.184046</v>
      </c>
      <c r="Q331" s="152">
        <f t="shared" si="190"/>
        <v>2.149755</v>
      </c>
      <c r="R331" s="152">
        <f t="shared" si="190"/>
        <v>1.69666</v>
      </c>
      <c r="S331" s="173">
        <f t="shared" si="190"/>
        <v>63.193459</v>
      </c>
      <c r="T331" s="152">
        <f t="shared" si="190"/>
        <v>30.85742</v>
      </c>
      <c r="U331" s="152">
        <f t="shared" si="190"/>
        <v>10.558871</v>
      </c>
      <c r="V331" s="152">
        <f t="shared" si="190"/>
        <v>6.972926</v>
      </c>
      <c r="W331" s="152">
        <f t="shared" si="190"/>
        <v>8.660109</v>
      </c>
      <c r="X331" s="152">
        <f t="shared" si="190"/>
        <v>0</v>
      </c>
      <c r="Y331" s="152">
        <f t="shared" si="190"/>
        <v>6.144133</v>
      </c>
    </row>
    <row r="332" spans="1:25">
      <c r="A332" s="149"/>
      <c r="B332" s="153" t="s">
        <v>179</v>
      </c>
      <c r="C332" s="152">
        <f t="shared" si="147"/>
        <v>14.547332</v>
      </c>
      <c r="D332" s="152">
        <f t="shared" ref="D332:Y332" si="191">D246/10000</f>
        <v>0</v>
      </c>
      <c r="E332" s="152">
        <f t="shared" si="191"/>
        <v>0</v>
      </c>
      <c r="F332" s="152">
        <f t="shared" si="191"/>
        <v>0</v>
      </c>
      <c r="G332" s="173">
        <f t="shared" si="191"/>
        <v>14.547332</v>
      </c>
      <c r="H332" s="173">
        <f t="shared" si="191"/>
        <v>0</v>
      </c>
      <c r="I332" s="152">
        <f t="shared" si="191"/>
        <v>0</v>
      </c>
      <c r="J332" s="152">
        <f t="shared" si="191"/>
        <v>0</v>
      </c>
      <c r="K332" s="152">
        <f t="shared" si="191"/>
        <v>0</v>
      </c>
      <c r="L332" s="173">
        <f t="shared" si="191"/>
        <v>0</v>
      </c>
      <c r="M332" s="152">
        <f t="shared" si="191"/>
        <v>0</v>
      </c>
      <c r="N332" s="152">
        <f t="shared" si="191"/>
        <v>0</v>
      </c>
      <c r="O332" s="173">
        <f t="shared" si="191"/>
        <v>0</v>
      </c>
      <c r="P332" s="152">
        <f t="shared" si="191"/>
        <v>0</v>
      </c>
      <c r="Q332" s="152">
        <f t="shared" si="191"/>
        <v>0</v>
      </c>
      <c r="R332" s="152">
        <f t="shared" si="191"/>
        <v>0</v>
      </c>
      <c r="S332" s="173">
        <f t="shared" si="191"/>
        <v>0</v>
      </c>
      <c r="T332" s="152">
        <f t="shared" si="191"/>
        <v>0</v>
      </c>
      <c r="U332" s="152">
        <f t="shared" si="191"/>
        <v>0</v>
      </c>
      <c r="V332" s="152">
        <f t="shared" si="191"/>
        <v>0</v>
      </c>
      <c r="W332" s="152">
        <f t="shared" si="191"/>
        <v>0</v>
      </c>
      <c r="X332" s="152">
        <f t="shared" si="191"/>
        <v>0</v>
      </c>
      <c r="Y332" s="152">
        <f t="shared" si="191"/>
        <v>0</v>
      </c>
    </row>
    <row r="333" spans="1:25">
      <c r="A333" s="149"/>
      <c r="B333" s="176" t="s">
        <v>122</v>
      </c>
      <c r="C333" s="173">
        <f t="shared" si="147"/>
        <v>409.952824</v>
      </c>
      <c r="D333" s="173">
        <f t="shared" ref="D333:Y333" si="192">D247/10000</f>
        <v>0</v>
      </c>
      <c r="E333" s="173">
        <f t="shared" si="192"/>
        <v>163.597628</v>
      </c>
      <c r="F333" s="173">
        <f t="shared" si="192"/>
        <v>0</v>
      </c>
      <c r="G333" s="173">
        <f t="shared" si="192"/>
        <v>156.898778</v>
      </c>
      <c r="H333" s="173">
        <f t="shared" si="192"/>
        <v>12.908813</v>
      </c>
      <c r="I333" s="173">
        <f t="shared" si="192"/>
        <v>5.692793</v>
      </c>
      <c r="J333" s="173">
        <f t="shared" si="192"/>
        <v>3.267572</v>
      </c>
      <c r="K333" s="173">
        <f t="shared" si="192"/>
        <v>3.948448</v>
      </c>
      <c r="L333" s="173">
        <f t="shared" si="192"/>
        <v>4.020345</v>
      </c>
      <c r="M333" s="173">
        <f t="shared" si="192"/>
        <v>3.121236</v>
      </c>
      <c r="N333" s="173">
        <f t="shared" si="192"/>
        <v>0.899109</v>
      </c>
      <c r="O333" s="173">
        <f t="shared" si="192"/>
        <v>9.333801</v>
      </c>
      <c r="P333" s="173">
        <f t="shared" si="192"/>
        <v>7.184046</v>
      </c>
      <c r="Q333" s="173">
        <f t="shared" si="192"/>
        <v>2.149755</v>
      </c>
      <c r="R333" s="173">
        <f t="shared" si="192"/>
        <v>1.69666</v>
      </c>
      <c r="S333" s="173">
        <f t="shared" si="192"/>
        <v>63.193459</v>
      </c>
      <c r="T333" s="173">
        <f t="shared" si="192"/>
        <v>30.85742</v>
      </c>
      <c r="U333" s="173">
        <f t="shared" si="192"/>
        <v>10.558871</v>
      </c>
      <c r="V333" s="173">
        <f t="shared" si="192"/>
        <v>6.972926</v>
      </c>
      <c r="W333" s="173">
        <f t="shared" si="192"/>
        <v>8.660109</v>
      </c>
      <c r="X333" s="173">
        <f t="shared" si="192"/>
        <v>0</v>
      </c>
      <c r="Y333" s="173">
        <f t="shared" si="192"/>
        <v>6.144133</v>
      </c>
    </row>
    <row r="334" spans="1:25">
      <c r="A334" s="177" t="s">
        <v>2</v>
      </c>
      <c r="B334" s="177"/>
      <c r="C334" s="173">
        <f t="shared" si="147"/>
        <v>69388.999916</v>
      </c>
      <c r="D334" s="173">
        <f t="shared" ref="D334:Y334" si="193">D248/10000</f>
        <v>-838.624857</v>
      </c>
      <c r="E334" s="173">
        <f t="shared" si="193"/>
        <v>23875.802837</v>
      </c>
      <c r="F334" s="173">
        <f t="shared" si="193"/>
        <v>258.38806</v>
      </c>
      <c r="G334" s="173">
        <f t="shared" si="193"/>
        <v>31583.864418</v>
      </c>
      <c r="H334" s="173">
        <f t="shared" si="193"/>
        <v>1307.583744</v>
      </c>
      <c r="I334" s="173">
        <f t="shared" si="193"/>
        <v>489.640653</v>
      </c>
      <c r="J334" s="173">
        <f t="shared" si="193"/>
        <v>363.724911</v>
      </c>
      <c r="K334" s="173">
        <f t="shared" si="193"/>
        <v>454.218179</v>
      </c>
      <c r="L334" s="173">
        <f t="shared" si="193"/>
        <v>960.728661</v>
      </c>
      <c r="M334" s="173">
        <f t="shared" si="193"/>
        <v>731.306706</v>
      </c>
      <c r="N334" s="173">
        <f t="shared" si="193"/>
        <v>229.421954</v>
      </c>
      <c r="O334" s="173">
        <f t="shared" si="193"/>
        <v>1241.547543</v>
      </c>
      <c r="P334" s="173">
        <f t="shared" si="193"/>
        <v>912.941974</v>
      </c>
      <c r="Q334" s="173">
        <f t="shared" si="193"/>
        <v>328.605569</v>
      </c>
      <c r="R334" s="173">
        <f t="shared" si="193"/>
        <v>1223.101326</v>
      </c>
      <c r="S334" s="173">
        <f t="shared" si="193"/>
        <v>10999.709511</v>
      </c>
      <c r="T334" s="173">
        <f t="shared" si="193"/>
        <v>6099.766152</v>
      </c>
      <c r="U334" s="173">
        <f t="shared" si="193"/>
        <v>1842.256218</v>
      </c>
      <c r="V334" s="173">
        <f t="shared" si="193"/>
        <v>551.618038</v>
      </c>
      <c r="W334" s="173">
        <f t="shared" si="193"/>
        <v>1926.311863</v>
      </c>
      <c r="X334" s="173">
        <f t="shared" si="193"/>
        <v>179.50217</v>
      </c>
      <c r="Y334" s="173">
        <f t="shared" si="193"/>
        <v>400.255071</v>
      </c>
    </row>
  </sheetData>
  <mergeCells count="28">
    <mergeCell ref="A2:B2"/>
    <mergeCell ref="A82:B82"/>
    <mergeCell ref="A86:B86"/>
    <mergeCell ref="A166:B166"/>
    <mergeCell ref="A168:B168"/>
    <mergeCell ref="A248:B248"/>
    <mergeCell ref="A254:B254"/>
    <mergeCell ref="A334:B334"/>
    <mergeCell ref="A4:A24"/>
    <mergeCell ref="A25:A38"/>
    <mergeCell ref="A39:A61"/>
    <mergeCell ref="A62:A76"/>
    <mergeCell ref="A77:A81"/>
    <mergeCell ref="A88:A108"/>
    <mergeCell ref="A109:A122"/>
    <mergeCell ref="A123:A145"/>
    <mergeCell ref="A146:A160"/>
    <mergeCell ref="A161:A165"/>
    <mergeCell ref="A170:A190"/>
    <mergeCell ref="A191:A204"/>
    <mergeCell ref="A205:A227"/>
    <mergeCell ref="A228:A242"/>
    <mergeCell ref="A243:A247"/>
    <mergeCell ref="A256:A276"/>
    <mergeCell ref="A277:A290"/>
    <mergeCell ref="A291:A313"/>
    <mergeCell ref="A314:A328"/>
    <mergeCell ref="A329:A333"/>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DU126"/>
  <sheetViews>
    <sheetView workbookViewId="0">
      <pane xSplit="1" ySplit="1" topLeftCell="B41" activePane="bottomRight" state="frozen"/>
      <selection/>
      <selection pane="topRight"/>
      <selection pane="bottomLeft"/>
      <selection pane="bottomRight" activeCell="D68" sqref="D68"/>
    </sheetView>
  </sheetViews>
  <sheetFormatPr defaultColWidth="9" defaultRowHeight="12"/>
  <cols>
    <col min="1" max="1" width="35.5" style="117" customWidth="1"/>
    <col min="2" max="3" width="18.375" style="117" customWidth="1"/>
    <col min="4" max="8" width="15.5" style="117" customWidth="1"/>
    <col min="9" max="9" width="19.375" style="117" customWidth="1"/>
    <col min="10" max="10" width="11.5" style="117" customWidth="1"/>
    <col min="11" max="11" width="13.875" style="117" customWidth="1"/>
    <col min="12" max="12" width="11.5" style="117" customWidth="1"/>
    <col min="13" max="13" width="17.25" style="117" customWidth="1"/>
    <col min="14" max="14" width="15.5" style="117" customWidth="1"/>
    <col min="15" max="15" width="18.375" style="117" customWidth="1"/>
    <col min="16" max="20" width="17.25" style="117" customWidth="1"/>
    <col min="21" max="21" width="16.125" style="117" customWidth="1"/>
    <col min="22" max="23" width="17.25" style="117" customWidth="1"/>
    <col min="24" max="37" width="12.625" style="117" customWidth="1"/>
    <col min="38" max="38" width="17.25" style="117" customWidth="1"/>
    <col min="39" max="40" width="17.375" style="117" customWidth="1"/>
    <col min="41" max="41" width="18.375" style="117" customWidth="1"/>
    <col min="42" max="42" width="16.125" style="117" customWidth="1"/>
    <col min="43" max="45" width="17.375" style="117" customWidth="1"/>
    <col min="46" max="47" width="16.25" style="117" customWidth="1"/>
    <col min="48" max="49" width="16.125" style="117" customWidth="1"/>
    <col min="50" max="50" width="16.25" style="117" customWidth="1"/>
    <col min="51" max="51" width="14.125" style="117" customWidth="1"/>
    <col min="52" max="52" width="17.25" style="117" customWidth="1"/>
    <col min="53" max="53" width="16.25" style="117" customWidth="1"/>
    <col min="54" max="55" width="16.125" style="117" customWidth="1"/>
    <col min="56" max="57" width="16.25" style="117" customWidth="1"/>
    <col min="58" max="58" width="17.375" style="117" customWidth="1"/>
    <col min="59" max="59" width="16.125" style="117" customWidth="1"/>
    <col min="60" max="60" width="14.125" style="117" customWidth="1"/>
    <col min="61" max="62" width="16.125" style="117" customWidth="1"/>
    <col min="63" max="63" width="16.25" style="117" customWidth="1"/>
    <col min="64" max="64" width="15.125" style="117" customWidth="1"/>
    <col min="65" max="65" width="14" style="117" customWidth="1"/>
    <col min="66" max="66" width="14.125" style="117" customWidth="1"/>
    <col min="67" max="67" width="15.125" style="117" customWidth="1"/>
    <col min="68" max="68" width="15.625" style="117" customWidth="1"/>
    <col min="69" max="69" width="14.125" style="117" customWidth="1"/>
    <col min="70" max="70" width="17.25" style="117" customWidth="1"/>
    <col min="71" max="72" width="15.125" style="117" customWidth="1"/>
    <col min="73" max="74" width="14" style="117" customWidth="1"/>
    <col min="75" max="75" width="15.125" style="117" customWidth="1"/>
    <col min="76" max="76" width="16.125" style="117" customWidth="1"/>
    <col min="77" max="77" width="17.25" style="117" customWidth="1"/>
    <col min="78" max="80" width="15" style="117" customWidth="1"/>
    <col min="81" max="81" width="15.125" style="117" customWidth="1"/>
    <col min="82" max="82" width="16.25" style="117" customWidth="1"/>
    <col min="83" max="83" width="15.625" style="117" customWidth="1"/>
    <col min="84" max="84" width="14.125" style="117" customWidth="1"/>
    <col min="85" max="85" width="15.125" style="117" customWidth="1"/>
    <col min="86" max="87" width="15" style="117" customWidth="1"/>
    <col min="88" max="88" width="15.125" style="117" customWidth="1"/>
    <col min="89" max="89" width="14" style="117" customWidth="1"/>
    <col min="90" max="90" width="15.125" style="117" customWidth="1"/>
    <col min="91" max="91" width="15" style="117" customWidth="1"/>
    <col min="92" max="93" width="15.125" style="117" customWidth="1"/>
    <col min="94" max="95" width="15" style="117" customWidth="1"/>
    <col min="96" max="96" width="15.125" style="117" customWidth="1"/>
    <col min="97" max="97" width="15" style="117" customWidth="1"/>
    <col min="98" max="98" width="15.125" style="117" customWidth="1"/>
    <col min="99" max="99" width="15" style="117" customWidth="1"/>
    <col min="100" max="100" width="15.125" style="117" customWidth="1"/>
    <col min="101" max="101" width="16.125" style="117" customWidth="1"/>
    <col min="102" max="102" width="15.125" style="117" customWidth="1"/>
    <col min="103" max="104" width="15" style="117" customWidth="1"/>
    <col min="105" max="105" width="16.125" style="117" customWidth="1"/>
    <col min="106" max="106" width="15.625" style="117" customWidth="1"/>
    <col min="107" max="108" width="15.125" style="117" customWidth="1"/>
    <col min="109" max="109" width="15" style="117" customWidth="1"/>
    <col min="110" max="110" width="20.625" style="117" customWidth="1"/>
    <col min="111" max="112" width="15.125" style="117" customWidth="1"/>
    <col min="113" max="113" width="15" style="117" customWidth="1"/>
    <col min="114" max="114" width="15.625" style="117" customWidth="1"/>
    <col min="115" max="115" width="15.125" style="117" customWidth="1"/>
    <col min="116" max="116" width="27.375" style="117" customWidth="1"/>
    <col min="117" max="117" width="20.625" style="117" customWidth="1"/>
    <col min="118" max="118" width="25.625" style="117" customWidth="1"/>
    <col min="119" max="119" width="25.5" style="117" customWidth="1"/>
    <col min="120" max="120" width="20.5" style="117" customWidth="1"/>
    <col min="121" max="121" width="23.875" style="117" customWidth="1"/>
    <col min="122" max="122" width="16.125" style="117" customWidth="1"/>
    <col min="123" max="123" width="10.5" style="117" customWidth="1"/>
    <col min="124" max="124" width="15" style="117" customWidth="1"/>
    <col min="125" max="125" width="12.75" style="117" customWidth="1"/>
    <col min="126" max="16384" width="9" style="117"/>
  </cols>
  <sheetData>
    <row r="1" s="114" customFormat="1" spans="1:121">
      <c r="A1" s="118" t="s">
        <v>1</v>
      </c>
      <c r="B1" s="119" t="s">
        <v>184</v>
      </c>
      <c r="C1" s="120" t="s">
        <v>185</v>
      </c>
      <c r="D1" s="119" t="s">
        <v>186</v>
      </c>
      <c r="E1" s="119" t="s">
        <v>187</v>
      </c>
      <c r="F1" s="119" t="s">
        <v>188</v>
      </c>
      <c r="G1" s="119" t="s">
        <v>189</v>
      </c>
      <c r="H1" s="119" t="s">
        <v>190</v>
      </c>
      <c r="I1" s="119" t="s">
        <v>4</v>
      </c>
      <c r="J1" s="119" t="s">
        <v>191</v>
      </c>
      <c r="K1" s="119" t="s">
        <v>192</v>
      </c>
      <c r="L1" s="119" t="s">
        <v>193</v>
      </c>
      <c r="M1" s="119" t="s">
        <v>194</v>
      </c>
      <c r="N1" s="119" t="s">
        <v>5</v>
      </c>
      <c r="O1" s="119" t="s">
        <v>6</v>
      </c>
      <c r="P1" s="119" t="s">
        <v>195</v>
      </c>
      <c r="Q1" s="119" t="s">
        <v>196</v>
      </c>
      <c r="R1" s="119" t="s">
        <v>197</v>
      </c>
      <c r="S1" s="119" t="s">
        <v>17</v>
      </c>
      <c r="T1" s="119" t="s">
        <v>12</v>
      </c>
      <c r="U1" s="119" t="s">
        <v>58</v>
      </c>
      <c r="V1" s="119" t="s">
        <v>15</v>
      </c>
      <c r="W1" s="119" t="s">
        <v>16</v>
      </c>
      <c r="X1" s="119" t="s">
        <v>24</v>
      </c>
      <c r="Y1" s="119" t="s">
        <v>23</v>
      </c>
      <c r="Z1" s="120" t="s">
        <v>19</v>
      </c>
      <c r="AA1" s="120" t="s">
        <v>20</v>
      </c>
      <c r="AB1" s="120" t="s">
        <v>21</v>
      </c>
      <c r="AC1" s="120" t="s">
        <v>22</v>
      </c>
      <c r="AD1" s="120" t="s">
        <v>10</v>
      </c>
      <c r="AE1" s="120" t="s">
        <v>8</v>
      </c>
      <c r="AF1" s="120" t="s">
        <v>9</v>
      </c>
      <c r="AG1" s="120" t="s">
        <v>198</v>
      </c>
      <c r="AH1" s="120" t="s">
        <v>199</v>
      </c>
      <c r="AI1" s="120" t="s">
        <v>200</v>
      </c>
      <c r="AJ1" s="120" t="s">
        <v>201</v>
      </c>
      <c r="AK1" s="120" t="s">
        <v>202</v>
      </c>
      <c r="AL1" s="120" t="s">
        <v>203</v>
      </c>
      <c r="AM1" s="119" t="s">
        <v>204</v>
      </c>
      <c r="AN1" s="119" t="s">
        <v>205</v>
      </c>
      <c r="AO1" s="119" t="s">
        <v>206</v>
      </c>
      <c r="AP1" s="119" t="s">
        <v>207</v>
      </c>
      <c r="AQ1" s="119" t="s">
        <v>208</v>
      </c>
      <c r="AR1" s="119" t="s">
        <v>209</v>
      </c>
      <c r="AS1" s="119" t="s">
        <v>210</v>
      </c>
      <c r="AT1" s="119" t="s">
        <v>211</v>
      </c>
      <c r="AU1" s="119" t="s">
        <v>212</v>
      </c>
      <c r="AV1" s="119" t="s">
        <v>213</v>
      </c>
      <c r="AW1" s="119" t="s">
        <v>214</v>
      </c>
      <c r="AX1" s="119" t="s">
        <v>215</v>
      </c>
      <c r="AY1" s="119" t="s">
        <v>216</v>
      </c>
      <c r="AZ1" s="119" t="s">
        <v>217</v>
      </c>
      <c r="BA1" s="119" t="s">
        <v>218</v>
      </c>
      <c r="BB1" s="119" t="s">
        <v>219</v>
      </c>
      <c r="BC1" s="119" t="s">
        <v>220</v>
      </c>
      <c r="BD1" s="119" t="s">
        <v>221</v>
      </c>
      <c r="BE1" s="119" t="s">
        <v>222</v>
      </c>
      <c r="BF1" s="119" t="s">
        <v>223</v>
      </c>
      <c r="BG1" s="119" t="s">
        <v>224</v>
      </c>
      <c r="BH1" s="119" t="s">
        <v>225</v>
      </c>
      <c r="BI1" s="119" t="s">
        <v>226</v>
      </c>
      <c r="BJ1" s="119" t="s">
        <v>227</v>
      </c>
      <c r="BK1" s="119" t="s">
        <v>228</v>
      </c>
      <c r="BL1" s="119" t="s">
        <v>229</v>
      </c>
      <c r="BM1" s="119" t="s">
        <v>230</v>
      </c>
      <c r="BN1" s="119" t="s">
        <v>231</v>
      </c>
      <c r="BO1" s="119" t="s">
        <v>232</v>
      </c>
      <c r="BP1" s="119" t="s">
        <v>233</v>
      </c>
      <c r="BQ1" s="119" t="s">
        <v>234</v>
      </c>
      <c r="BR1" s="119" t="s">
        <v>235</v>
      </c>
      <c r="BS1" s="119" t="s">
        <v>236</v>
      </c>
      <c r="BT1" s="119" t="s">
        <v>237</v>
      </c>
      <c r="BU1" s="119" t="s">
        <v>238</v>
      </c>
      <c r="BV1" s="119" t="s">
        <v>239</v>
      </c>
      <c r="BW1" s="119" t="s">
        <v>240</v>
      </c>
      <c r="BX1" s="119" t="s">
        <v>241</v>
      </c>
      <c r="BY1" s="119" t="s">
        <v>242</v>
      </c>
      <c r="BZ1" s="119" t="s">
        <v>243</v>
      </c>
      <c r="CA1" s="119" t="s">
        <v>244</v>
      </c>
      <c r="CB1" s="119" t="s">
        <v>245</v>
      </c>
      <c r="CC1" s="119" t="s">
        <v>246</v>
      </c>
      <c r="CD1" s="119" t="s">
        <v>247</v>
      </c>
      <c r="CE1" s="119" t="s">
        <v>248</v>
      </c>
      <c r="CF1" s="119" t="s">
        <v>249</v>
      </c>
      <c r="CG1" s="119" t="s">
        <v>250</v>
      </c>
      <c r="CH1" s="119" t="s">
        <v>251</v>
      </c>
      <c r="CI1" s="119" t="s">
        <v>252</v>
      </c>
      <c r="CJ1" s="119" t="s">
        <v>253</v>
      </c>
      <c r="CK1" s="119" t="s">
        <v>254</v>
      </c>
      <c r="CL1" s="119" t="s">
        <v>255</v>
      </c>
      <c r="CM1" s="119" t="s">
        <v>256</v>
      </c>
      <c r="CN1" s="119" t="s">
        <v>257</v>
      </c>
      <c r="CO1" s="119" t="s">
        <v>258</v>
      </c>
      <c r="CP1" s="119" t="s">
        <v>259</v>
      </c>
      <c r="CQ1" s="119" t="s">
        <v>260</v>
      </c>
      <c r="CR1" s="119" t="s">
        <v>261</v>
      </c>
      <c r="CS1" s="119" t="s">
        <v>262</v>
      </c>
      <c r="CT1" s="119" t="s">
        <v>263</v>
      </c>
      <c r="CU1" s="119" t="s">
        <v>264</v>
      </c>
      <c r="CV1" s="119" t="s">
        <v>265</v>
      </c>
      <c r="CW1" s="119" t="s">
        <v>266</v>
      </c>
      <c r="CX1" s="119" t="s">
        <v>267</v>
      </c>
      <c r="CY1" s="119" t="s">
        <v>268</v>
      </c>
      <c r="CZ1" s="119" t="s">
        <v>269</v>
      </c>
      <c r="DA1" s="119" t="s">
        <v>270</v>
      </c>
      <c r="DB1" s="119" t="s">
        <v>271</v>
      </c>
      <c r="DC1" s="119" t="s">
        <v>272</v>
      </c>
      <c r="DD1" s="119" t="s">
        <v>273</v>
      </c>
      <c r="DE1" s="119" t="s">
        <v>274</v>
      </c>
      <c r="DF1" s="119" t="s">
        <v>275</v>
      </c>
      <c r="DG1" s="119" t="s">
        <v>276</v>
      </c>
      <c r="DH1" s="119" t="s">
        <v>277</v>
      </c>
      <c r="DI1" s="119" t="s">
        <v>278</v>
      </c>
      <c r="DJ1" s="119" t="s">
        <v>279</v>
      </c>
      <c r="DK1" s="119" t="s">
        <v>280</v>
      </c>
      <c r="DL1" s="119" t="s">
        <v>281</v>
      </c>
      <c r="DM1" s="119"/>
      <c r="DN1" s="119"/>
      <c r="DO1" s="119"/>
      <c r="DP1" s="119"/>
      <c r="DQ1" s="135"/>
    </row>
    <row r="2" s="115" customFormat="1" spans="1:121">
      <c r="A2" s="121" t="s">
        <v>25</v>
      </c>
      <c r="B2" s="122">
        <v>1305584567.24</v>
      </c>
      <c r="C2" s="122">
        <v>1212212354.6</v>
      </c>
      <c r="D2" s="122">
        <v>74510893.04</v>
      </c>
      <c r="E2" s="122">
        <v>21977870.25</v>
      </c>
      <c r="F2" s="122">
        <v>3000086.95</v>
      </c>
      <c r="G2" s="122">
        <v>121646502.77</v>
      </c>
      <c r="H2" s="122">
        <v>-127763140.37</v>
      </c>
      <c r="I2" s="122">
        <v>-195686344.29</v>
      </c>
      <c r="J2" s="122">
        <v>0</v>
      </c>
      <c r="K2" s="122">
        <v>2733709.24</v>
      </c>
      <c r="L2" s="122">
        <v>0</v>
      </c>
      <c r="M2" s="122">
        <v>0</v>
      </c>
      <c r="N2" s="122">
        <v>1839.62</v>
      </c>
      <c r="O2" s="122">
        <v>819287011.81</v>
      </c>
      <c r="P2" s="122">
        <v>237602596.35</v>
      </c>
      <c r="Q2" s="122">
        <v>225756897.29</v>
      </c>
      <c r="R2" s="122">
        <v>122516644.58</v>
      </c>
      <c r="S2" s="122">
        <v>4904.12</v>
      </c>
      <c r="T2" s="122">
        <v>165844804.48</v>
      </c>
      <c r="U2" s="122">
        <v>2602407.36</v>
      </c>
      <c r="V2" s="122">
        <v>51436737.75</v>
      </c>
      <c r="W2" s="122">
        <v>17713742.64</v>
      </c>
      <c r="X2" s="122">
        <v>175814.44</v>
      </c>
      <c r="Y2" s="122">
        <v>0</v>
      </c>
      <c r="Z2" s="122">
        <v>171956229.01</v>
      </c>
      <c r="AA2" s="122">
        <v>10533076.35</v>
      </c>
      <c r="AB2" s="122">
        <v>6713962.22</v>
      </c>
      <c r="AC2" s="122">
        <v>36377815.27</v>
      </c>
      <c r="AD2" s="122">
        <v>9064292.44</v>
      </c>
      <c r="AE2" s="122">
        <v>61281710.94</v>
      </c>
      <c r="AF2" s="122">
        <v>52170641.2</v>
      </c>
      <c r="AG2" s="122">
        <v>2483529.04</v>
      </c>
      <c r="AH2" s="122">
        <v>315958591.23</v>
      </c>
      <c r="AI2" s="122">
        <v>0</v>
      </c>
      <c r="AJ2" s="122">
        <v>0</v>
      </c>
      <c r="AK2" s="122">
        <v>1355.71</v>
      </c>
      <c r="AL2" s="122">
        <v>985156.21</v>
      </c>
      <c r="AM2" s="122">
        <v>921.34</v>
      </c>
      <c r="AN2" s="122">
        <v>14186095.71</v>
      </c>
      <c r="AO2" s="122">
        <v>485671362.57</v>
      </c>
      <c r="AP2" s="122">
        <v>18181630.08</v>
      </c>
      <c r="AQ2" s="122">
        <v>17708338.93</v>
      </c>
      <c r="AR2" s="122">
        <v>18361581.81</v>
      </c>
      <c r="AS2" s="122">
        <v>13712582.02</v>
      </c>
      <c r="AT2" s="122">
        <v>22135584.1</v>
      </c>
      <c r="AU2" s="122">
        <v>21424383.26</v>
      </c>
      <c r="AV2" s="122">
        <v>7031781.55</v>
      </c>
      <c r="AW2" s="122">
        <v>22519541.27</v>
      </c>
      <c r="AX2" s="122">
        <v>7089470.66</v>
      </c>
      <c r="AY2" s="122">
        <v>5709184.17</v>
      </c>
      <c r="AZ2" s="122">
        <v>66131663.98</v>
      </c>
      <c r="BA2" s="122">
        <v>9479123.5</v>
      </c>
      <c r="BB2" s="122">
        <v>6852909.91</v>
      </c>
      <c r="BC2" s="122">
        <v>6375600.51</v>
      </c>
      <c r="BD2" s="122">
        <v>6474254.62</v>
      </c>
      <c r="BE2" s="122">
        <v>6102507.61</v>
      </c>
      <c r="BF2" s="122">
        <v>6410392.35</v>
      </c>
      <c r="BG2" s="122">
        <v>5184828.73</v>
      </c>
      <c r="BH2" s="122">
        <v>3916973.11</v>
      </c>
      <c r="BI2" s="122">
        <v>5173485.28</v>
      </c>
      <c r="BJ2" s="122">
        <v>7193023.12</v>
      </c>
      <c r="BK2" s="122">
        <v>1503708.25</v>
      </c>
      <c r="BL2" s="122">
        <v>2690138.41</v>
      </c>
      <c r="BM2" s="122">
        <v>1412675.57</v>
      </c>
      <c r="BN2" s="122">
        <v>2563547.69</v>
      </c>
      <c r="BO2" s="122">
        <v>1753585.21</v>
      </c>
      <c r="BP2" s="122">
        <v>3525900.61</v>
      </c>
      <c r="BQ2" s="122">
        <v>2139750.27</v>
      </c>
      <c r="BR2" s="122">
        <v>1427592.99</v>
      </c>
      <c r="BS2" s="122">
        <v>1150109.41</v>
      </c>
      <c r="BT2" s="122">
        <v>1501045.83</v>
      </c>
      <c r="BU2" s="122">
        <v>561864.01</v>
      </c>
      <c r="BV2" s="122">
        <v>1428122.94</v>
      </c>
      <c r="BW2" s="122">
        <v>2363399.09</v>
      </c>
      <c r="BX2" s="122">
        <v>4425128.48</v>
      </c>
      <c r="BY2" s="122">
        <v>135035580.49</v>
      </c>
      <c r="BZ2" s="122">
        <v>581654.17</v>
      </c>
      <c r="CA2" s="122">
        <v>276312.5</v>
      </c>
      <c r="CB2" s="122">
        <v>346947.39</v>
      </c>
      <c r="CC2" s="122">
        <v>911728.4</v>
      </c>
      <c r="CD2" s="122">
        <v>334556.9</v>
      </c>
      <c r="CE2" s="122">
        <v>1115829.36</v>
      </c>
      <c r="CF2" s="122">
        <v>2349106.64</v>
      </c>
      <c r="CG2" s="122">
        <v>567214.16</v>
      </c>
      <c r="CH2" s="122">
        <v>318499.47</v>
      </c>
      <c r="CI2" s="122">
        <v>900605.55</v>
      </c>
      <c r="CJ2" s="122">
        <v>1027445.27</v>
      </c>
      <c r="CK2" s="122">
        <v>865197.2</v>
      </c>
      <c r="CL2" s="122">
        <v>1000001.66</v>
      </c>
      <c r="CM2" s="122">
        <v>551224.01</v>
      </c>
      <c r="CN2" s="122">
        <v>266421.53</v>
      </c>
      <c r="CO2" s="122">
        <v>416335.03</v>
      </c>
      <c r="CP2" s="134">
        <v>914520.18</v>
      </c>
      <c r="CQ2" s="134">
        <v>278698.99</v>
      </c>
      <c r="CR2" s="134">
        <v>140279.37</v>
      </c>
      <c r="CS2" s="134">
        <v>311814.4</v>
      </c>
      <c r="CT2" s="134">
        <v>336330.29</v>
      </c>
      <c r="CU2" s="134">
        <v>733340.35</v>
      </c>
      <c r="CV2" s="134">
        <v>1639421.68</v>
      </c>
      <c r="CW2" s="134">
        <v>4115582.54</v>
      </c>
      <c r="CX2" s="134">
        <v>1659354.71</v>
      </c>
      <c r="CY2" s="134">
        <v>1013573.73</v>
      </c>
      <c r="CZ2" s="134">
        <v>741460.87</v>
      </c>
      <c r="DA2" s="134">
        <v>9521488.78</v>
      </c>
      <c r="DB2" s="134">
        <v>963657.02</v>
      </c>
      <c r="DC2" s="134">
        <v>423949.47</v>
      </c>
      <c r="DD2" s="134">
        <v>793159.35</v>
      </c>
      <c r="DE2" s="134">
        <v>253194.59</v>
      </c>
      <c r="DF2" s="134">
        <v>1744202.84</v>
      </c>
      <c r="DG2" s="134">
        <v>414102.73</v>
      </c>
      <c r="DH2" s="134">
        <v>25336.01</v>
      </c>
      <c r="DI2" s="134">
        <v>291934.4</v>
      </c>
      <c r="DJ2" s="134">
        <v>676642.39</v>
      </c>
      <c r="DK2" s="134">
        <v>144164.29</v>
      </c>
      <c r="DL2" s="134">
        <v>55084.53</v>
      </c>
      <c r="DM2" s="134"/>
      <c r="DN2" s="134"/>
      <c r="DO2" s="134"/>
      <c r="DP2" s="134"/>
      <c r="DQ2" s="136"/>
    </row>
    <row r="3" ht="12.75" spans="1:121">
      <c r="A3" s="123" t="s">
        <v>26</v>
      </c>
      <c r="B3" s="124">
        <v>256217804.17</v>
      </c>
      <c r="C3" s="125">
        <v>209812094.85</v>
      </c>
      <c r="D3" s="125">
        <v>7995861.05</v>
      </c>
      <c r="E3" s="125">
        <v>2051824.19</v>
      </c>
      <c r="F3" s="126">
        <v>361233.95</v>
      </c>
      <c r="G3" s="125">
        <v>34490400.38</v>
      </c>
      <c r="H3" s="125">
        <v>1506389.75000003</v>
      </c>
      <c r="I3" s="125">
        <v>-199415991.56</v>
      </c>
      <c r="J3" s="125">
        <v>0</v>
      </c>
      <c r="K3" s="125">
        <v>2733709.24</v>
      </c>
      <c r="L3" s="125">
        <v>0</v>
      </c>
      <c r="M3" s="125">
        <v>0</v>
      </c>
      <c r="N3" s="125">
        <v>0</v>
      </c>
      <c r="O3" s="125">
        <v>414394280.4</v>
      </c>
      <c r="P3" s="125">
        <v>-8125797.44</v>
      </c>
      <c r="Q3" s="125">
        <v>270.79</v>
      </c>
      <c r="R3" s="125">
        <v>225623.42</v>
      </c>
      <c r="S3" s="125">
        <v>6343.39</v>
      </c>
      <c r="T3" s="125">
        <v>-21316062.48</v>
      </c>
      <c r="U3" s="125">
        <v>0</v>
      </c>
      <c r="V3" s="125">
        <v>13183921.65</v>
      </c>
      <c r="W3" s="125">
        <v>0</v>
      </c>
      <c r="X3" s="125">
        <v>119.66</v>
      </c>
      <c r="Y3" s="125">
        <v>0</v>
      </c>
      <c r="Z3" s="125">
        <v>151.13</v>
      </c>
      <c r="AA3" s="125">
        <v>0</v>
      </c>
      <c r="AB3" s="125">
        <v>0</v>
      </c>
      <c r="AC3" s="125">
        <v>0</v>
      </c>
      <c r="AD3" s="125">
        <v>225296.81</v>
      </c>
      <c r="AE3" s="125">
        <v>326.61</v>
      </c>
      <c r="AF3" s="125">
        <v>0</v>
      </c>
      <c r="AG3" s="125">
        <v>0</v>
      </c>
      <c r="AH3" s="125">
        <v>313344517.14</v>
      </c>
      <c r="AI3" s="125">
        <v>0</v>
      </c>
      <c r="AJ3" s="125">
        <v>0</v>
      </c>
      <c r="AK3" s="125">
        <v>0</v>
      </c>
      <c r="AL3" s="125">
        <v>533.79</v>
      </c>
      <c r="AM3" s="125">
        <v>1495.09</v>
      </c>
      <c r="AN3" s="125">
        <v>4602635.62</v>
      </c>
      <c r="AO3" s="125">
        <v>96445098.76</v>
      </c>
      <c r="AP3" s="125">
        <v>4257840.16</v>
      </c>
      <c r="AQ3" s="125">
        <v>3792024.77</v>
      </c>
      <c r="AR3" s="125">
        <v>4551248.38</v>
      </c>
      <c r="AS3" s="125">
        <v>3343599.33</v>
      </c>
      <c r="AT3" s="125">
        <v>4047547.7</v>
      </c>
      <c r="AU3" s="125">
        <v>4322819.21</v>
      </c>
      <c r="AV3" s="125">
        <v>1128256.98</v>
      </c>
      <c r="AW3" s="125">
        <v>3758650.6</v>
      </c>
      <c r="AX3" s="125">
        <v>2321447.23</v>
      </c>
      <c r="AY3" s="125">
        <v>1846625.75</v>
      </c>
      <c r="AZ3" s="125">
        <v>12061775.71</v>
      </c>
      <c r="BA3" s="125">
        <v>2553434.74</v>
      </c>
      <c r="BB3" s="125">
        <v>2276363.93</v>
      </c>
      <c r="BC3" s="125">
        <v>1331871.83</v>
      </c>
      <c r="BD3" s="125">
        <v>986192.65</v>
      </c>
      <c r="BE3" s="125">
        <v>1238595</v>
      </c>
      <c r="BF3" s="125">
        <v>1219723.81</v>
      </c>
      <c r="BG3" s="125">
        <v>1063766.88</v>
      </c>
      <c r="BH3" s="125">
        <v>812864.03</v>
      </c>
      <c r="BI3" s="125">
        <v>985165.13</v>
      </c>
      <c r="BJ3" s="125">
        <v>1480007.43</v>
      </c>
      <c r="BK3" s="125">
        <v>421290.02</v>
      </c>
      <c r="BL3" s="125">
        <v>660056.66</v>
      </c>
      <c r="BM3" s="125">
        <v>286774.99</v>
      </c>
      <c r="BN3" s="125">
        <v>732932.08</v>
      </c>
      <c r="BO3" s="125">
        <v>332002.11</v>
      </c>
      <c r="BP3" s="125">
        <v>784721.83</v>
      </c>
      <c r="BQ3" s="125">
        <v>444020.36</v>
      </c>
      <c r="BR3" s="125">
        <v>816257.95</v>
      </c>
      <c r="BS3" s="125">
        <v>333956.27</v>
      </c>
      <c r="BT3" s="125">
        <v>330923.82</v>
      </c>
      <c r="BU3" s="125">
        <v>118477.46</v>
      </c>
      <c r="BV3" s="125">
        <v>305371.08</v>
      </c>
      <c r="BW3" s="125">
        <v>609887.36</v>
      </c>
      <c r="BX3" s="125">
        <v>551018.51</v>
      </c>
      <c r="BY3" s="125">
        <v>20433256.13</v>
      </c>
      <c r="BZ3" s="125">
        <v>195719.41</v>
      </c>
      <c r="CA3" s="125">
        <v>90914.06</v>
      </c>
      <c r="CB3" s="125">
        <v>88115.24</v>
      </c>
      <c r="CC3" s="125">
        <v>92518.56</v>
      </c>
      <c r="CD3" s="125">
        <v>88329.63</v>
      </c>
      <c r="CE3" s="125">
        <v>546378.54</v>
      </c>
      <c r="CF3" s="125">
        <v>495481.96</v>
      </c>
      <c r="CG3" s="125">
        <v>122084.05</v>
      </c>
      <c r="CH3" s="125">
        <v>157731.9</v>
      </c>
      <c r="CI3" s="125">
        <v>398327.87</v>
      </c>
      <c r="CJ3" s="125">
        <v>402633.46</v>
      </c>
      <c r="CK3" s="125">
        <v>129904.42</v>
      </c>
      <c r="CL3" s="125">
        <v>296987.19</v>
      </c>
      <c r="CM3" s="125">
        <v>202617.66</v>
      </c>
      <c r="CN3" s="125">
        <v>77228.83</v>
      </c>
      <c r="CO3" s="125">
        <v>78402.52</v>
      </c>
      <c r="CP3" s="125">
        <v>473040.9</v>
      </c>
      <c r="CQ3" s="125">
        <v>50465.18</v>
      </c>
      <c r="CR3" s="125">
        <v>26324.18</v>
      </c>
      <c r="CS3" s="125">
        <v>82211.93</v>
      </c>
      <c r="CT3" s="125">
        <v>115734.29</v>
      </c>
      <c r="CU3" s="125">
        <v>230526.86</v>
      </c>
      <c r="CV3" s="125">
        <v>456944.51</v>
      </c>
      <c r="CW3" s="125">
        <v>788232</v>
      </c>
      <c r="CX3" s="125">
        <v>384093.4</v>
      </c>
      <c r="CY3" s="125">
        <v>191863.93</v>
      </c>
      <c r="CZ3" s="125">
        <v>290415.13</v>
      </c>
      <c r="DA3" s="125">
        <v>1960556.55</v>
      </c>
      <c r="DB3" s="125">
        <v>239104.73</v>
      </c>
      <c r="DC3" s="125">
        <v>162222.55</v>
      </c>
      <c r="DD3" s="125">
        <v>48984.49</v>
      </c>
      <c r="DE3" s="125">
        <v>74806.11</v>
      </c>
      <c r="DF3" s="125">
        <v>64459.63</v>
      </c>
      <c r="DG3" s="125">
        <v>99329.43</v>
      </c>
      <c r="DH3" s="125">
        <v>14668.63</v>
      </c>
      <c r="DI3" s="125">
        <v>135829.76</v>
      </c>
      <c r="DJ3" s="125">
        <v>495494.28</v>
      </c>
      <c r="DK3" s="125">
        <v>49073.96</v>
      </c>
      <c r="DL3" s="125">
        <v>6573.15</v>
      </c>
      <c r="DM3" s="125"/>
      <c r="DN3" s="125"/>
      <c r="DO3" s="125"/>
      <c r="DP3" s="125"/>
      <c r="DQ3" s="137"/>
    </row>
    <row r="4" spans="1:121">
      <c r="A4" s="127" t="s">
        <v>27</v>
      </c>
      <c r="B4" s="124">
        <v>610892850.45</v>
      </c>
      <c r="C4" s="125">
        <v>564993111.8</v>
      </c>
      <c r="D4" s="125">
        <v>7995861.05</v>
      </c>
      <c r="E4" s="125">
        <v>2051824.19</v>
      </c>
      <c r="F4" s="126">
        <v>361233.95</v>
      </c>
      <c r="G4" s="125">
        <v>35490819.46</v>
      </c>
      <c r="H4" s="128">
        <v>0</v>
      </c>
      <c r="I4" s="125">
        <v>14075279.36</v>
      </c>
      <c r="J4" s="125">
        <v>0</v>
      </c>
      <c r="K4" s="125">
        <v>2733709.24</v>
      </c>
      <c r="L4" s="125">
        <v>0</v>
      </c>
      <c r="M4" s="125">
        <v>0</v>
      </c>
      <c r="N4" s="125">
        <v>0</v>
      </c>
      <c r="O4" s="125">
        <v>442756369.56</v>
      </c>
      <c r="P4" s="125">
        <v>105178042.53</v>
      </c>
      <c r="Q4" s="125">
        <v>270.79</v>
      </c>
      <c r="R4" s="125">
        <v>249440.32</v>
      </c>
      <c r="S4" s="125">
        <v>6343.39</v>
      </c>
      <c r="T4" s="125">
        <v>91987777.49</v>
      </c>
      <c r="U4" s="125">
        <v>0</v>
      </c>
      <c r="V4" s="125">
        <v>13183921.65</v>
      </c>
      <c r="W4" s="125">
        <v>0</v>
      </c>
      <c r="X4" s="125">
        <v>119.66</v>
      </c>
      <c r="Y4" s="125">
        <v>0</v>
      </c>
      <c r="Z4" s="125">
        <v>151.13</v>
      </c>
      <c r="AA4" s="125">
        <v>0</v>
      </c>
      <c r="AB4" s="125">
        <v>0</v>
      </c>
      <c r="AC4" s="125">
        <v>0</v>
      </c>
      <c r="AD4" s="125">
        <v>249113.71</v>
      </c>
      <c r="AE4" s="125">
        <v>326.61</v>
      </c>
      <c r="AF4" s="125">
        <v>0</v>
      </c>
      <c r="AG4" s="125">
        <v>0</v>
      </c>
      <c r="AH4" s="125">
        <v>322665767.85</v>
      </c>
      <c r="AI4" s="125">
        <v>0</v>
      </c>
      <c r="AJ4" s="125">
        <v>0</v>
      </c>
      <c r="AK4" s="125">
        <v>0</v>
      </c>
      <c r="AL4" s="125">
        <v>533.79</v>
      </c>
      <c r="AM4" s="125">
        <v>1495.09</v>
      </c>
      <c r="AN4" s="125">
        <v>5494240.96</v>
      </c>
      <c r="AO4" s="125">
        <v>114594331.87</v>
      </c>
      <c r="AP4" s="125">
        <v>5047821.73</v>
      </c>
      <c r="AQ4" s="125">
        <v>4556329.66</v>
      </c>
      <c r="AR4" s="125">
        <v>5422616.46</v>
      </c>
      <c r="AS4" s="125">
        <v>3964200.69</v>
      </c>
      <c r="AT4" s="125">
        <v>4780570.81</v>
      </c>
      <c r="AU4" s="125">
        <v>5100377.96</v>
      </c>
      <c r="AV4" s="125">
        <v>1329565.1</v>
      </c>
      <c r="AW4" s="125">
        <v>4428876.86</v>
      </c>
      <c r="AX4" s="125">
        <v>2733163.02</v>
      </c>
      <c r="AY4" s="125">
        <v>2172526.23</v>
      </c>
      <c r="AZ4" s="125">
        <v>14353543.94</v>
      </c>
      <c r="BA4" s="125">
        <v>3041247.27</v>
      </c>
      <c r="BB4" s="125">
        <v>2716899.21</v>
      </c>
      <c r="BC4" s="125">
        <v>1576323.12</v>
      </c>
      <c r="BD4" s="125">
        <v>1169113.39</v>
      </c>
      <c r="BE4" s="125">
        <v>1470120.01</v>
      </c>
      <c r="BF4" s="125">
        <v>1438468.59</v>
      </c>
      <c r="BG4" s="125">
        <v>1257969.97</v>
      </c>
      <c r="BH4" s="125">
        <v>961600.33</v>
      </c>
      <c r="BI4" s="125">
        <v>1163634.15</v>
      </c>
      <c r="BJ4" s="125">
        <v>1751956.3</v>
      </c>
      <c r="BK4" s="125">
        <v>499478.77</v>
      </c>
      <c r="BL4" s="125">
        <v>783046.85</v>
      </c>
      <c r="BM4" s="125">
        <v>339905.8</v>
      </c>
      <c r="BN4" s="125">
        <v>867064.39</v>
      </c>
      <c r="BO4" s="125">
        <v>393965.95</v>
      </c>
      <c r="BP4" s="125">
        <v>922141.4</v>
      </c>
      <c r="BQ4" s="125">
        <v>525913.32</v>
      </c>
      <c r="BR4" s="125">
        <v>968805.63</v>
      </c>
      <c r="BS4" s="125">
        <v>397169.95</v>
      </c>
      <c r="BT4" s="125">
        <v>395160.8</v>
      </c>
      <c r="BU4" s="125">
        <v>139184.75</v>
      </c>
      <c r="BV4" s="125">
        <v>364080.7</v>
      </c>
      <c r="BW4" s="125">
        <v>724442.26</v>
      </c>
      <c r="BX4" s="125">
        <v>659902.46</v>
      </c>
      <c r="BY4" s="125">
        <v>24319871.18</v>
      </c>
      <c r="BZ4" s="125">
        <v>233504.69</v>
      </c>
      <c r="CA4" s="125">
        <v>108074.48</v>
      </c>
      <c r="CB4" s="125">
        <v>104352.39</v>
      </c>
      <c r="CC4" s="125">
        <v>110796.4</v>
      </c>
      <c r="CD4" s="125">
        <v>104401.47</v>
      </c>
      <c r="CE4" s="125">
        <v>645934.32</v>
      </c>
      <c r="CF4" s="125">
        <v>590732.41</v>
      </c>
      <c r="CG4" s="125">
        <v>143463.05</v>
      </c>
      <c r="CH4" s="125">
        <v>189956.37</v>
      </c>
      <c r="CI4" s="125">
        <v>478200.76</v>
      </c>
      <c r="CJ4" s="125">
        <v>479124</v>
      </c>
      <c r="CK4" s="125">
        <v>153381.71</v>
      </c>
      <c r="CL4" s="125">
        <v>351256.14</v>
      </c>
      <c r="CM4" s="125">
        <v>239807.89</v>
      </c>
      <c r="CN4" s="125">
        <v>92146.84</v>
      </c>
      <c r="CO4" s="125">
        <v>92032.19</v>
      </c>
      <c r="CP4" s="125">
        <v>556381.63</v>
      </c>
      <c r="CQ4" s="125">
        <v>60511.73</v>
      </c>
      <c r="CR4" s="125">
        <v>31515.39</v>
      </c>
      <c r="CS4" s="125">
        <v>97642.41</v>
      </c>
      <c r="CT4" s="125">
        <v>136635.16</v>
      </c>
      <c r="CU4" s="125">
        <v>273830.04</v>
      </c>
      <c r="CV4" s="125">
        <v>539631.05</v>
      </c>
      <c r="CW4" s="125">
        <v>941470.05</v>
      </c>
      <c r="CX4" s="125">
        <v>457438.22</v>
      </c>
      <c r="CY4" s="125">
        <v>232018.86</v>
      </c>
      <c r="CZ4" s="125">
        <v>346329.62</v>
      </c>
      <c r="DA4" s="125">
        <v>2417325.29</v>
      </c>
      <c r="DB4" s="125">
        <v>282138.86</v>
      </c>
      <c r="DC4" s="125">
        <v>192904.39</v>
      </c>
      <c r="DD4" s="125">
        <v>58198.39</v>
      </c>
      <c r="DE4" s="125">
        <v>88876.56</v>
      </c>
      <c r="DF4" s="125">
        <v>76447.23</v>
      </c>
      <c r="DG4" s="125">
        <v>117283.53</v>
      </c>
      <c r="DH4" s="125">
        <v>17946.98</v>
      </c>
      <c r="DI4" s="125">
        <v>161784.01</v>
      </c>
      <c r="DJ4" s="125">
        <v>587426.14</v>
      </c>
      <c r="DK4" s="125">
        <v>58553.4</v>
      </c>
      <c r="DL4" s="125">
        <v>7818.81</v>
      </c>
      <c r="DM4" s="125"/>
      <c r="DN4" s="125"/>
      <c r="DO4" s="125"/>
      <c r="DP4" s="125"/>
      <c r="DQ4" s="137"/>
    </row>
    <row r="5" spans="1:121">
      <c r="A5" s="127" t="s">
        <v>28</v>
      </c>
      <c r="B5" s="124">
        <v>354675046.28</v>
      </c>
      <c r="C5" s="125">
        <v>355181016.95</v>
      </c>
      <c r="D5" s="125">
        <v>0</v>
      </c>
      <c r="E5" s="125">
        <v>0</v>
      </c>
      <c r="F5" s="126"/>
      <c r="G5" s="125">
        <v>1000419.08</v>
      </c>
      <c r="H5" s="128">
        <v>-1506389.75000003</v>
      </c>
      <c r="I5" s="125">
        <v>213491270.92</v>
      </c>
      <c r="J5" s="125">
        <v>0</v>
      </c>
      <c r="K5" s="125">
        <v>0</v>
      </c>
      <c r="L5" s="125">
        <v>0</v>
      </c>
      <c r="M5" s="125">
        <v>0</v>
      </c>
      <c r="N5" s="125">
        <v>0</v>
      </c>
      <c r="O5" s="125">
        <v>28362089.16</v>
      </c>
      <c r="P5" s="125">
        <v>113303839.97</v>
      </c>
      <c r="Q5" s="125">
        <v>0</v>
      </c>
      <c r="R5" s="125">
        <v>23816.9</v>
      </c>
      <c r="S5" s="125">
        <v>0</v>
      </c>
      <c r="T5" s="125">
        <v>113303839.97</v>
      </c>
      <c r="U5" s="125">
        <v>0</v>
      </c>
      <c r="V5" s="125">
        <v>0</v>
      </c>
      <c r="W5" s="125">
        <v>0</v>
      </c>
      <c r="X5" s="125">
        <v>0</v>
      </c>
      <c r="Y5" s="125">
        <v>0</v>
      </c>
      <c r="Z5" s="125">
        <v>0</v>
      </c>
      <c r="AA5" s="125">
        <v>0</v>
      </c>
      <c r="AB5" s="125">
        <v>0</v>
      </c>
      <c r="AC5" s="125">
        <v>0</v>
      </c>
      <c r="AD5" s="125">
        <v>23816.9</v>
      </c>
      <c r="AE5" s="125">
        <v>0</v>
      </c>
      <c r="AF5" s="125">
        <v>0</v>
      </c>
      <c r="AG5" s="125">
        <v>0</v>
      </c>
      <c r="AH5" s="125">
        <v>9321250.71</v>
      </c>
      <c r="AI5" s="125">
        <v>0</v>
      </c>
      <c r="AJ5" s="125">
        <v>0</v>
      </c>
      <c r="AK5" s="125">
        <v>0</v>
      </c>
      <c r="AL5" s="125">
        <v>0</v>
      </c>
      <c r="AM5" s="125">
        <v>0</v>
      </c>
      <c r="AN5" s="125">
        <v>891605.34</v>
      </c>
      <c r="AO5" s="125">
        <v>18149233.11</v>
      </c>
      <c r="AP5" s="125">
        <v>789981.57</v>
      </c>
      <c r="AQ5" s="125">
        <v>764304.89</v>
      </c>
      <c r="AR5" s="125">
        <v>871368.08</v>
      </c>
      <c r="AS5" s="125">
        <v>620601.36</v>
      </c>
      <c r="AT5" s="125">
        <v>733023.11</v>
      </c>
      <c r="AU5" s="125">
        <v>777558.75</v>
      </c>
      <c r="AV5" s="125">
        <v>201308.12</v>
      </c>
      <c r="AW5" s="125">
        <v>670226.26</v>
      </c>
      <c r="AX5" s="125">
        <v>411715.79</v>
      </c>
      <c r="AY5" s="125">
        <v>325900.48</v>
      </c>
      <c r="AZ5" s="125">
        <v>2291768.23</v>
      </c>
      <c r="BA5" s="125">
        <v>487812.53</v>
      </c>
      <c r="BB5" s="125">
        <v>440535.28</v>
      </c>
      <c r="BC5" s="125">
        <v>244451.29</v>
      </c>
      <c r="BD5" s="125">
        <v>182920.74</v>
      </c>
      <c r="BE5" s="125">
        <v>231525.01</v>
      </c>
      <c r="BF5" s="125">
        <v>218744.78</v>
      </c>
      <c r="BG5" s="125">
        <v>194203.09</v>
      </c>
      <c r="BH5" s="125">
        <v>148736.3</v>
      </c>
      <c r="BI5" s="125">
        <v>178469.02</v>
      </c>
      <c r="BJ5" s="125">
        <v>271948.87</v>
      </c>
      <c r="BK5" s="125">
        <v>78188.75</v>
      </c>
      <c r="BL5" s="125">
        <v>122990.19</v>
      </c>
      <c r="BM5" s="125">
        <v>53130.81</v>
      </c>
      <c r="BN5" s="125">
        <v>134132.31</v>
      </c>
      <c r="BO5" s="125">
        <v>61963.84</v>
      </c>
      <c r="BP5" s="125">
        <v>137419.57</v>
      </c>
      <c r="BQ5" s="125">
        <v>81892.96</v>
      </c>
      <c r="BR5" s="125">
        <v>152547.68</v>
      </c>
      <c r="BS5" s="125">
        <v>63213.68</v>
      </c>
      <c r="BT5" s="125">
        <v>64236.98</v>
      </c>
      <c r="BU5" s="125">
        <v>20707.29</v>
      </c>
      <c r="BV5" s="125">
        <v>58709.62</v>
      </c>
      <c r="BW5" s="125">
        <v>114554.9</v>
      </c>
      <c r="BX5" s="125">
        <v>108883.95</v>
      </c>
      <c r="BY5" s="125">
        <v>3886615.05</v>
      </c>
      <c r="BZ5" s="125">
        <v>37785.28</v>
      </c>
      <c r="CA5" s="125">
        <v>17160.42</v>
      </c>
      <c r="CB5" s="125">
        <v>16237.15</v>
      </c>
      <c r="CC5" s="125">
        <v>18277.84</v>
      </c>
      <c r="CD5" s="125">
        <v>16071.84</v>
      </c>
      <c r="CE5" s="125">
        <v>99555.78</v>
      </c>
      <c r="CF5" s="125">
        <v>95250.45</v>
      </c>
      <c r="CG5" s="125">
        <v>21379</v>
      </c>
      <c r="CH5" s="125">
        <v>32224.47</v>
      </c>
      <c r="CI5" s="125">
        <v>79872.89</v>
      </c>
      <c r="CJ5" s="125">
        <v>76490.54</v>
      </c>
      <c r="CK5" s="125">
        <v>23477.29</v>
      </c>
      <c r="CL5" s="125">
        <v>54268.95</v>
      </c>
      <c r="CM5" s="125">
        <v>37190.23</v>
      </c>
      <c r="CN5" s="125">
        <v>14918.01</v>
      </c>
      <c r="CO5" s="125">
        <v>13629.67</v>
      </c>
      <c r="CP5" s="125">
        <v>83340.73</v>
      </c>
      <c r="CQ5" s="125">
        <v>10046.55</v>
      </c>
      <c r="CR5" s="125">
        <v>5191.21</v>
      </c>
      <c r="CS5" s="125">
        <v>15430.48</v>
      </c>
      <c r="CT5" s="125">
        <v>20900.87</v>
      </c>
      <c r="CU5" s="125">
        <v>43303.18</v>
      </c>
      <c r="CV5" s="125">
        <v>82686.54</v>
      </c>
      <c r="CW5" s="125">
        <v>153238.05</v>
      </c>
      <c r="CX5" s="125">
        <v>73344.82</v>
      </c>
      <c r="CY5" s="125">
        <v>40154.93</v>
      </c>
      <c r="CZ5" s="125">
        <v>55914.49</v>
      </c>
      <c r="DA5" s="125">
        <v>456768.74</v>
      </c>
      <c r="DB5" s="125">
        <v>43034.13</v>
      </c>
      <c r="DC5" s="125">
        <v>30681.84</v>
      </c>
      <c r="DD5" s="125">
        <v>9213.9</v>
      </c>
      <c r="DE5" s="125">
        <v>14070.45</v>
      </c>
      <c r="DF5" s="125">
        <v>11987.6</v>
      </c>
      <c r="DG5" s="125">
        <v>17954.1</v>
      </c>
      <c r="DH5" s="125">
        <v>3278.35</v>
      </c>
      <c r="DI5" s="125">
        <v>25954.25</v>
      </c>
      <c r="DJ5" s="125">
        <v>91931.86</v>
      </c>
      <c r="DK5" s="125">
        <v>9479.44</v>
      </c>
      <c r="DL5" s="125">
        <v>1245.66</v>
      </c>
      <c r="DM5" s="125"/>
      <c r="DN5" s="125"/>
      <c r="DO5" s="125"/>
      <c r="DP5" s="125"/>
      <c r="DQ5" s="137"/>
    </row>
    <row r="6" spans="1:121">
      <c r="A6" s="127" t="s">
        <v>29</v>
      </c>
      <c r="B6" s="124">
        <v>731108406.34</v>
      </c>
      <c r="C6" s="125">
        <v>688832291.01</v>
      </c>
      <c r="D6" s="125">
        <v>54665441.36</v>
      </c>
      <c r="E6" s="125">
        <v>-10617.31</v>
      </c>
      <c r="F6" s="126">
        <v>2638853</v>
      </c>
      <c r="G6" s="125">
        <v>0</v>
      </c>
      <c r="H6" s="128">
        <v>-15017561.72</v>
      </c>
      <c r="I6" s="125">
        <v>-398401.84</v>
      </c>
      <c r="J6" s="125">
        <v>0</v>
      </c>
      <c r="K6" s="125">
        <v>0</v>
      </c>
      <c r="L6" s="125">
        <v>0</v>
      </c>
      <c r="M6" s="125">
        <v>0</v>
      </c>
      <c r="N6" s="125">
        <v>1839.62</v>
      </c>
      <c r="O6" s="125">
        <v>387933261.83</v>
      </c>
      <c r="P6" s="125">
        <v>2156948.01</v>
      </c>
      <c r="Q6" s="125">
        <v>224564028.26</v>
      </c>
      <c r="R6" s="125">
        <v>74574615.13</v>
      </c>
      <c r="S6" s="125">
        <v>-1680</v>
      </c>
      <c r="T6" s="125">
        <v>490474.83</v>
      </c>
      <c r="U6" s="125">
        <v>2602407.36</v>
      </c>
      <c r="V6" s="125">
        <v>-934254.18</v>
      </c>
      <c r="W6" s="125">
        <v>0</v>
      </c>
      <c r="X6" s="125">
        <v>66981.13</v>
      </c>
      <c r="Y6" s="125">
        <v>0</v>
      </c>
      <c r="Z6" s="125">
        <v>171788021.88</v>
      </c>
      <c r="AA6" s="125">
        <v>10179025.29</v>
      </c>
      <c r="AB6" s="125">
        <v>6709245.24</v>
      </c>
      <c r="AC6" s="125">
        <v>35820754.72</v>
      </c>
      <c r="AD6" s="125">
        <v>7930866.03</v>
      </c>
      <c r="AE6" s="125">
        <v>14473107.9</v>
      </c>
      <c r="AF6" s="125">
        <v>52170641.2</v>
      </c>
      <c r="AG6" s="125">
        <v>1387597.48</v>
      </c>
      <c r="AH6" s="125">
        <v>260208.76</v>
      </c>
      <c r="AI6" s="125">
        <v>0</v>
      </c>
      <c r="AJ6" s="125">
        <v>0</v>
      </c>
      <c r="AK6" s="125">
        <v>0</v>
      </c>
      <c r="AL6" s="125">
        <v>984622.42</v>
      </c>
      <c r="AM6" s="125">
        <v>-591.5</v>
      </c>
      <c r="AN6" s="125">
        <v>8728549.98</v>
      </c>
      <c r="AO6" s="125">
        <v>376572874.69</v>
      </c>
      <c r="AP6" s="125">
        <v>13451321.34</v>
      </c>
      <c r="AQ6" s="125">
        <v>13903253.92</v>
      </c>
      <c r="AR6" s="125">
        <v>13795182.72</v>
      </c>
      <c r="AS6" s="125">
        <v>10338504.51</v>
      </c>
      <c r="AT6" s="125">
        <v>17991627.67</v>
      </c>
      <c r="AU6" s="125">
        <v>17047303.51</v>
      </c>
      <c r="AV6" s="125">
        <v>5888503.24</v>
      </c>
      <c r="AW6" s="125">
        <v>18707027.13</v>
      </c>
      <c r="AX6" s="125">
        <v>4754253.89</v>
      </c>
      <c r="AY6" s="125">
        <v>3854516.4</v>
      </c>
      <c r="AZ6" s="125">
        <v>53277332.51</v>
      </c>
      <c r="BA6" s="125">
        <v>6812426.33</v>
      </c>
      <c r="BB6" s="125">
        <v>4433672.51</v>
      </c>
      <c r="BC6" s="125">
        <v>5036880.35</v>
      </c>
      <c r="BD6" s="125">
        <v>5481731.21</v>
      </c>
      <c r="BE6" s="125">
        <v>4863023.7</v>
      </c>
      <c r="BF6" s="125">
        <v>5189408.04</v>
      </c>
      <c r="BG6" s="125">
        <v>4109971.51</v>
      </c>
      <c r="BH6" s="125">
        <v>3083960.37</v>
      </c>
      <c r="BI6" s="125">
        <v>4184753.17</v>
      </c>
      <c r="BJ6" s="125">
        <v>5708757.38</v>
      </c>
      <c r="BK6" s="125">
        <v>1082331.31</v>
      </c>
      <c r="BL6" s="125">
        <v>2030071.56</v>
      </c>
      <c r="BM6" s="125">
        <v>1125900.58</v>
      </c>
      <c r="BN6" s="125">
        <v>1830606.18</v>
      </c>
      <c r="BO6" s="125">
        <v>1421547.56</v>
      </c>
      <c r="BP6" s="125">
        <v>2739549.78</v>
      </c>
      <c r="BQ6" s="125">
        <v>1695729.91</v>
      </c>
      <c r="BR6" s="125">
        <v>611271.87</v>
      </c>
      <c r="BS6" s="125">
        <v>816153.14</v>
      </c>
      <c r="BT6" s="125">
        <v>1170122.01</v>
      </c>
      <c r="BU6" s="125">
        <v>443386.55</v>
      </c>
      <c r="BV6" s="125">
        <v>1122751.86</v>
      </c>
      <c r="BW6" s="125">
        <v>1753447.42</v>
      </c>
      <c r="BX6" s="125">
        <v>1280232.74</v>
      </c>
      <c r="BY6" s="125">
        <v>114389054.61</v>
      </c>
      <c r="BZ6" s="125">
        <v>385925.05</v>
      </c>
      <c r="CA6" s="125">
        <v>185398.44</v>
      </c>
      <c r="CB6" s="125">
        <v>258832.16</v>
      </c>
      <c r="CC6" s="125">
        <v>697840.91</v>
      </c>
      <c r="CD6" s="125">
        <v>128302.74</v>
      </c>
      <c r="CE6" s="125">
        <v>569450.82</v>
      </c>
      <c r="CF6" s="125">
        <v>1102320.16</v>
      </c>
      <c r="CG6" s="125">
        <v>445120.11</v>
      </c>
      <c r="CH6" s="125">
        <v>145968.76</v>
      </c>
      <c r="CI6" s="125">
        <v>336948.5</v>
      </c>
      <c r="CJ6" s="125">
        <v>624792.39</v>
      </c>
      <c r="CK6" s="125">
        <v>450897.96</v>
      </c>
      <c r="CL6" s="125">
        <v>703014.47</v>
      </c>
      <c r="CM6" s="125">
        <v>348566.35</v>
      </c>
      <c r="CN6" s="125">
        <v>189173.83</v>
      </c>
      <c r="CO6" s="125">
        <v>337932.51</v>
      </c>
      <c r="CP6" s="125">
        <v>441469.57</v>
      </c>
      <c r="CQ6" s="125">
        <v>228233.81</v>
      </c>
      <c r="CR6" s="125">
        <v>113945.19</v>
      </c>
      <c r="CS6" s="125">
        <v>229592.47</v>
      </c>
      <c r="CT6" s="125">
        <v>220586</v>
      </c>
      <c r="CU6" s="125">
        <v>502803.49</v>
      </c>
      <c r="CV6" s="125">
        <v>884670.84</v>
      </c>
      <c r="CW6" s="125">
        <v>3150201.39</v>
      </c>
      <c r="CX6" s="125">
        <v>1275237.65</v>
      </c>
      <c r="CY6" s="125">
        <v>466700.37</v>
      </c>
      <c r="CZ6" s="125">
        <v>449993.7</v>
      </c>
      <c r="DA6" s="125">
        <v>2157558.95</v>
      </c>
      <c r="DB6" s="125">
        <v>445764.51</v>
      </c>
      <c r="DC6" s="125">
        <v>261726.92</v>
      </c>
      <c r="DD6" s="125">
        <v>744174.86</v>
      </c>
      <c r="DE6" s="125">
        <v>178132.97</v>
      </c>
      <c r="DF6" s="125">
        <v>1679743.21</v>
      </c>
      <c r="DG6" s="125">
        <v>314773.3</v>
      </c>
      <c r="DH6" s="125">
        <v>10667.38</v>
      </c>
      <c r="DI6" s="125">
        <v>156094.64</v>
      </c>
      <c r="DJ6" s="125">
        <v>181148.11</v>
      </c>
      <c r="DK6" s="125">
        <v>95090.33</v>
      </c>
      <c r="DL6" s="125">
        <v>48511.38</v>
      </c>
      <c r="DM6" s="125"/>
      <c r="DN6" s="125"/>
      <c r="DO6" s="125"/>
      <c r="DP6" s="125"/>
      <c r="DQ6" s="137"/>
    </row>
    <row r="7" spans="1:121">
      <c r="A7" s="127" t="s">
        <v>30</v>
      </c>
      <c r="B7" s="124">
        <v>440294533.04</v>
      </c>
      <c r="C7" s="125">
        <v>385641333.74</v>
      </c>
      <c r="D7" s="125">
        <v>0</v>
      </c>
      <c r="E7" s="125">
        <v>0</v>
      </c>
      <c r="F7" s="126"/>
      <c r="G7" s="125">
        <v>0</v>
      </c>
      <c r="H7" s="128">
        <v>54653199.3</v>
      </c>
      <c r="I7" s="125">
        <v>6.79</v>
      </c>
      <c r="J7" s="125">
        <v>0</v>
      </c>
      <c r="K7" s="125">
        <v>0</v>
      </c>
      <c r="L7" s="125">
        <v>0</v>
      </c>
      <c r="M7" s="125">
        <v>0</v>
      </c>
      <c r="N7" s="125">
        <v>0</v>
      </c>
      <c r="O7" s="125">
        <v>385994279.42</v>
      </c>
      <c r="P7" s="125">
        <v>-934254.18</v>
      </c>
      <c r="Q7" s="125">
        <v>0</v>
      </c>
      <c r="R7" s="125">
        <v>581301.71</v>
      </c>
      <c r="S7" s="125">
        <v>0</v>
      </c>
      <c r="T7" s="125">
        <v>0</v>
      </c>
      <c r="U7" s="125">
        <v>0</v>
      </c>
      <c r="V7" s="125">
        <v>-934254.18</v>
      </c>
      <c r="W7" s="125">
        <v>0</v>
      </c>
      <c r="X7" s="125">
        <v>0</v>
      </c>
      <c r="Y7" s="125">
        <v>0</v>
      </c>
      <c r="Z7" s="125">
        <v>0</v>
      </c>
      <c r="AA7" s="125">
        <v>0</v>
      </c>
      <c r="AB7" s="125">
        <v>0</v>
      </c>
      <c r="AC7" s="125">
        <v>0</v>
      </c>
      <c r="AD7" s="125">
        <v>203892.14</v>
      </c>
      <c r="AE7" s="125">
        <v>377409.57</v>
      </c>
      <c r="AF7" s="125">
        <v>0</v>
      </c>
      <c r="AG7" s="125">
        <v>192827.76</v>
      </c>
      <c r="AH7" s="125">
        <v>262506.88</v>
      </c>
      <c r="AI7" s="125">
        <v>0</v>
      </c>
      <c r="AJ7" s="125">
        <v>0</v>
      </c>
      <c r="AK7" s="125">
        <v>0</v>
      </c>
      <c r="AL7" s="125">
        <v>984872.42</v>
      </c>
      <c r="AM7" s="125">
        <v>0</v>
      </c>
      <c r="AN7" s="125">
        <v>8728657.21</v>
      </c>
      <c r="AO7" s="125">
        <v>375825415.15</v>
      </c>
      <c r="AP7" s="125">
        <v>13434188.63</v>
      </c>
      <c r="AQ7" s="125">
        <v>13889938.36</v>
      </c>
      <c r="AR7" s="125">
        <v>13787456.13</v>
      </c>
      <c r="AS7" s="125">
        <v>10334318.01</v>
      </c>
      <c r="AT7" s="125">
        <v>17961750.58</v>
      </c>
      <c r="AU7" s="125">
        <v>16885090.63</v>
      </c>
      <c r="AV7" s="125">
        <v>5886905.42</v>
      </c>
      <c r="AW7" s="125">
        <v>18702896.96</v>
      </c>
      <c r="AX7" s="125">
        <v>4755451.51</v>
      </c>
      <c r="AY7" s="125">
        <v>3856633.24</v>
      </c>
      <c r="AZ7" s="125">
        <v>53275261.9</v>
      </c>
      <c r="BA7" s="125">
        <v>6812375.04</v>
      </c>
      <c r="BB7" s="125">
        <v>4417908.44</v>
      </c>
      <c r="BC7" s="125">
        <v>5036499.73</v>
      </c>
      <c r="BD7" s="125">
        <v>5474914.52</v>
      </c>
      <c r="BE7" s="125">
        <v>4848536.89</v>
      </c>
      <c r="BF7" s="125">
        <v>5189590.97</v>
      </c>
      <c r="BG7" s="125">
        <v>4107653.81</v>
      </c>
      <c r="BH7" s="125">
        <v>3083603.77</v>
      </c>
      <c r="BI7" s="125">
        <v>4176793.17</v>
      </c>
      <c r="BJ7" s="125">
        <v>5702677.57</v>
      </c>
      <c r="BK7" s="125">
        <v>1081939.32</v>
      </c>
      <c r="BL7" s="125">
        <v>2029373.57</v>
      </c>
      <c r="BM7" s="125">
        <v>1124596.8</v>
      </c>
      <c r="BN7" s="125">
        <v>1829722.22</v>
      </c>
      <c r="BO7" s="125">
        <v>1420284.63</v>
      </c>
      <c r="BP7" s="125">
        <v>2730110.33</v>
      </c>
      <c r="BQ7" s="125">
        <v>1686325.21</v>
      </c>
      <c r="BR7" s="125">
        <v>556400.17</v>
      </c>
      <c r="BS7" s="125">
        <v>816266.35</v>
      </c>
      <c r="BT7" s="125">
        <v>1169691.83</v>
      </c>
      <c r="BU7" s="125">
        <v>443483.73</v>
      </c>
      <c r="BV7" s="125">
        <v>1120811.3</v>
      </c>
      <c r="BW7" s="125">
        <v>1752669.22</v>
      </c>
      <c r="BX7" s="125">
        <v>1282531.69</v>
      </c>
      <c r="BY7" s="125">
        <v>114332826.61</v>
      </c>
      <c r="BZ7" s="125">
        <v>388341.98</v>
      </c>
      <c r="CA7" s="125">
        <v>185682.44</v>
      </c>
      <c r="CB7" s="125">
        <v>258783.49</v>
      </c>
      <c r="CC7" s="125">
        <v>698288.29</v>
      </c>
      <c r="CD7" s="125">
        <v>128487.64</v>
      </c>
      <c r="CE7" s="125">
        <v>569405.97</v>
      </c>
      <c r="CF7" s="125">
        <v>1087617.06</v>
      </c>
      <c r="CG7" s="125">
        <v>445648.11</v>
      </c>
      <c r="CH7" s="125">
        <v>146181.22</v>
      </c>
      <c r="CI7" s="125">
        <v>337761.77</v>
      </c>
      <c r="CJ7" s="125">
        <v>625438.7</v>
      </c>
      <c r="CK7" s="125">
        <v>451702.62</v>
      </c>
      <c r="CL7" s="125">
        <v>702950.16</v>
      </c>
      <c r="CM7" s="125">
        <v>347610.34</v>
      </c>
      <c r="CN7" s="125">
        <v>189260.72</v>
      </c>
      <c r="CO7" s="125">
        <v>337982.74</v>
      </c>
      <c r="CP7" s="125">
        <v>442755.59</v>
      </c>
      <c r="CQ7" s="125">
        <v>228612.11</v>
      </c>
      <c r="CR7" s="125">
        <v>114465.19</v>
      </c>
      <c r="CS7" s="125">
        <v>230715.47</v>
      </c>
      <c r="CT7" s="125">
        <v>220852</v>
      </c>
      <c r="CU7" s="125">
        <v>502847.49</v>
      </c>
      <c r="CV7" s="125">
        <v>884274.74</v>
      </c>
      <c r="CW7" s="125">
        <v>2847088.83</v>
      </c>
      <c r="CX7" s="125">
        <v>1275887.72</v>
      </c>
      <c r="CY7" s="125">
        <v>467550.37</v>
      </c>
      <c r="CZ7" s="125">
        <v>450376.17</v>
      </c>
      <c r="DA7" s="125">
        <v>2157811.4</v>
      </c>
      <c r="DB7" s="125">
        <v>432784.14</v>
      </c>
      <c r="DC7" s="125">
        <v>262858.92</v>
      </c>
      <c r="DD7" s="125">
        <v>744174.86</v>
      </c>
      <c r="DE7" s="125">
        <v>177460.46</v>
      </c>
      <c r="DF7" s="125">
        <v>1679765.31</v>
      </c>
      <c r="DG7" s="125">
        <v>314767.3</v>
      </c>
      <c r="DH7" s="125">
        <v>12355.02</v>
      </c>
      <c r="DI7" s="125">
        <v>154772.65</v>
      </c>
      <c r="DJ7" s="125">
        <v>181248.11</v>
      </c>
      <c r="DK7" s="125">
        <v>94926.33</v>
      </c>
      <c r="DL7" s="125">
        <v>48443.46</v>
      </c>
      <c r="DM7" s="125"/>
      <c r="DN7" s="125"/>
      <c r="DO7" s="125"/>
      <c r="DP7" s="125"/>
      <c r="DQ7" s="137"/>
    </row>
    <row r="8" spans="1:121">
      <c r="A8" s="127" t="s">
        <v>31</v>
      </c>
      <c r="B8" s="124">
        <v>224564248.26</v>
      </c>
      <c r="C8" s="125">
        <v>224564248.26</v>
      </c>
      <c r="D8" s="125">
        <v>0</v>
      </c>
      <c r="E8" s="125">
        <v>0</v>
      </c>
      <c r="F8" s="126"/>
      <c r="G8" s="125">
        <v>0</v>
      </c>
      <c r="H8" s="128">
        <v>0</v>
      </c>
      <c r="I8" s="125">
        <v>0</v>
      </c>
      <c r="J8" s="125">
        <v>0</v>
      </c>
      <c r="K8" s="125">
        <v>0</v>
      </c>
      <c r="L8" s="125">
        <v>0</v>
      </c>
      <c r="M8" s="125">
        <v>0</v>
      </c>
      <c r="N8" s="125">
        <v>0</v>
      </c>
      <c r="O8" s="125">
        <v>0</v>
      </c>
      <c r="P8" s="125">
        <v>0</v>
      </c>
      <c r="Q8" s="125">
        <v>224564248.26</v>
      </c>
      <c r="R8" s="125">
        <v>0</v>
      </c>
      <c r="S8" s="125">
        <v>0</v>
      </c>
      <c r="T8" s="125">
        <v>0</v>
      </c>
      <c r="U8" s="125">
        <v>0</v>
      </c>
      <c r="V8" s="125">
        <v>0</v>
      </c>
      <c r="W8" s="125">
        <v>0</v>
      </c>
      <c r="X8" s="125">
        <v>66981.13</v>
      </c>
      <c r="Y8" s="125">
        <v>0</v>
      </c>
      <c r="Z8" s="125">
        <v>171788021.88</v>
      </c>
      <c r="AA8" s="125">
        <v>10179245.29</v>
      </c>
      <c r="AB8" s="125">
        <v>6709245.24</v>
      </c>
      <c r="AC8" s="125">
        <v>35820754.72</v>
      </c>
      <c r="AD8" s="125">
        <v>0</v>
      </c>
      <c r="AE8" s="125">
        <v>0</v>
      </c>
      <c r="AF8" s="125">
        <v>0</v>
      </c>
      <c r="AG8" s="125">
        <v>0</v>
      </c>
      <c r="AH8" s="125">
        <v>0</v>
      </c>
      <c r="AI8" s="125">
        <v>0</v>
      </c>
      <c r="AJ8" s="125">
        <v>0</v>
      </c>
      <c r="AK8" s="125">
        <v>0</v>
      </c>
      <c r="AL8" s="125">
        <v>0</v>
      </c>
      <c r="AM8" s="125">
        <v>0</v>
      </c>
      <c r="AN8" s="125">
        <v>0</v>
      </c>
      <c r="AO8" s="125">
        <v>0</v>
      </c>
      <c r="AP8" s="125">
        <v>0</v>
      </c>
      <c r="AQ8" s="125">
        <v>0</v>
      </c>
      <c r="AR8" s="125">
        <v>0</v>
      </c>
      <c r="AS8" s="125">
        <v>0</v>
      </c>
      <c r="AT8" s="125">
        <v>0</v>
      </c>
      <c r="AU8" s="125">
        <v>0</v>
      </c>
      <c r="AV8" s="125">
        <v>0</v>
      </c>
      <c r="AW8" s="125">
        <v>0</v>
      </c>
      <c r="AX8" s="125">
        <v>0</v>
      </c>
      <c r="AY8" s="125">
        <v>0</v>
      </c>
      <c r="AZ8" s="125">
        <v>0</v>
      </c>
      <c r="BA8" s="125">
        <v>0</v>
      </c>
      <c r="BB8" s="125">
        <v>0</v>
      </c>
      <c r="BC8" s="125">
        <v>0</v>
      </c>
      <c r="BD8" s="125">
        <v>0</v>
      </c>
      <c r="BE8" s="125">
        <v>0</v>
      </c>
      <c r="BF8" s="125">
        <v>0</v>
      </c>
      <c r="BG8" s="125">
        <v>0</v>
      </c>
      <c r="BH8" s="125">
        <v>0</v>
      </c>
      <c r="BI8" s="125">
        <v>0</v>
      </c>
      <c r="BJ8" s="125">
        <v>0</v>
      </c>
      <c r="BK8" s="125">
        <v>0</v>
      </c>
      <c r="BL8" s="125">
        <v>0</v>
      </c>
      <c r="BM8" s="125">
        <v>0</v>
      </c>
      <c r="BN8" s="125">
        <v>0</v>
      </c>
      <c r="BO8" s="125">
        <v>0</v>
      </c>
      <c r="BP8" s="125">
        <v>0</v>
      </c>
      <c r="BQ8" s="125">
        <v>0</v>
      </c>
      <c r="BR8" s="125">
        <v>0</v>
      </c>
      <c r="BS8" s="125">
        <v>0</v>
      </c>
      <c r="BT8" s="125">
        <v>0</v>
      </c>
      <c r="BU8" s="125">
        <v>0</v>
      </c>
      <c r="BV8" s="125">
        <v>0</v>
      </c>
      <c r="BW8" s="125">
        <v>0</v>
      </c>
      <c r="BX8" s="125">
        <v>0</v>
      </c>
      <c r="BY8" s="125">
        <v>0</v>
      </c>
      <c r="BZ8" s="125">
        <v>0</v>
      </c>
      <c r="CA8" s="125">
        <v>0</v>
      </c>
      <c r="CB8" s="125">
        <v>0</v>
      </c>
      <c r="CC8" s="125">
        <v>0</v>
      </c>
      <c r="CD8" s="125">
        <v>0</v>
      </c>
      <c r="CE8" s="125">
        <v>0</v>
      </c>
      <c r="CF8" s="125">
        <v>0</v>
      </c>
      <c r="CG8" s="125">
        <v>0</v>
      </c>
      <c r="CH8" s="125">
        <v>0</v>
      </c>
      <c r="CI8" s="125">
        <v>0</v>
      </c>
      <c r="CJ8" s="125">
        <v>0</v>
      </c>
      <c r="CK8" s="125">
        <v>0</v>
      </c>
      <c r="CL8" s="125">
        <v>0</v>
      </c>
      <c r="CM8" s="125">
        <v>0</v>
      </c>
      <c r="CN8" s="125">
        <v>0</v>
      </c>
      <c r="CO8" s="125">
        <v>0</v>
      </c>
      <c r="CP8" s="125">
        <v>0</v>
      </c>
      <c r="CQ8" s="125">
        <v>0</v>
      </c>
      <c r="CR8" s="125">
        <v>0</v>
      </c>
      <c r="CS8" s="125">
        <v>0</v>
      </c>
      <c r="CT8" s="125">
        <v>0</v>
      </c>
      <c r="CU8" s="125">
        <v>0</v>
      </c>
      <c r="CV8" s="125">
        <v>0</v>
      </c>
      <c r="CW8" s="125">
        <v>0</v>
      </c>
      <c r="CX8" s="125">
        <v>0</v>
      </c>
      <c r="CY8" s="125">
        <v>0</v>
      </c>
      <c r="CZ8" s="125">
        <v>0</v>
      </c>
      <c r="DA8" s="125">
        <v>0</v>
      </c>
      <c r="DB8" s="125">
        <v>0</v>
      </c>
      <c r="DC8" s="125">
        <v>0</v>
      </c>
      <c r="DD8" s="125">
        <v>0</v>
      </c>
      <c r="DE8" s="125">
        <v>0</v>
      </c>
      <c r="DF8" s="125">
        <v>0</v>
      </c>
      <c r="DG8" s="125">
        <v>0</v>
      </c>
      <c r="DH8" s="125">
        <v>0</v>
      </c>
      <c r="DI8" s="125">
        <v>0</v>
      </c>
      <c r="DJ8" s="125">
        <v>0</v>
      </c>
      <c r="DK8" s="125">
        <v>0</v>
      </c>
      <c r="DL8" s="125">
        <v>0</v>
      </c>
      <c r="DM8" s="125"/>
      <c r="DN8" s="125"/>
      <c r="DO8" s="125"/>
      <c r="DP8" s="125"/>
      <c r="DQ8" s="137"/>
    </row>
    <row r="9" spans="1:121">
      <c r="A9" s="127" t="s">
        <v>32</v>
      </c>
      <c r="B9" s="124">
        <v>62824551.05</v>
      </c>
      <c r="C9" s="125">
        <v>73994463.42</v>
      </c>
      <c r="D9" s="125">
        <v>0</v>
      </c>
      <c r="E9" s="125">
        <v>0</v>
      </c>
      <c r="F9" s="129">
        <v>2640637.57</v>
      </c>
      <c r="G9" s="125">
        <v>0</v>
      </c>
      <c r="H9" s="128">
        <v>-13810549.94</v>
      </c>
      <c r="I9" s="125">
        <v>0</v>
      </c>
      <c r="J9" s="125">
        <v>0</v>
      </c>
      <c r="K9" s="125">
        <v>0</v>
      </c>
      <c r="L9" s="125">
        <v>0</v>
      </c>
      <c r="M9" s="125">
        <v>0</v>
      </c>
      <c r="N9" s="125">
        <v>0</v>
      </c>
      <c r="O9" s="125">
        <v>0</v>
      </c>
      <c r="P9" s="125">
        <v>0</v>
      </c>
      <c r="Q9" s="125">
        <v>0</v>
      </c>
      <c r="R9" s="125">
        <v>73994463.42</v>
      </c>
      <c r="S9" s="125">
        <v>0</v>
      </c>
      <c r="T9" s="125">
        <v>0</v>
      </c>
      <c r="U9" s="125">
        <v>0</v>
      </c>
      <c r="V9" s="125">
        <v>0</v>
      </c>
      <c r="W9" s="125">
        <v>0</v>
      </c>
      <c r="X9" s="125">
        <v>0</v>
      </c>
      <c r="Y9" s="125">
        <v>0</v>
      </c>
      <c r="Z9" s="125">
        <v>0</v>
      </c>
      <c r="AA9" s="125">
        <v>0</v>
      </c>
      <c r="AB9" s="125">
        <v>0</v>
      </c>
      <c r="AC9" s="125">
        <v>0</v>
      </c>
      <c r="AD9" s="125">
        <v>7728123.89</v>
      </c>
      <c r="AE9" s="125">
        <v>14095698.33</v>
      </c>
      <c r="AF9" s="125">
        <v>52170641.2</v>
      </c>
      <c r="AG9" s="125">
        <v>0</v>
      </c>
      <c r="AH9" s="125">
        <v>0</v>
      </c>
      <c r="AI9" s="125">
        <v>0</v>
      </c>
      <c r="AJ9" s="125">
        <v>0</v>
      </c>
      <c r="AK9" s="125">
        <v>0</v>
      </c>
      <c r="AL9" s="125">
        <v>0</v>
      </c>
      <c r="AM9" s="125">
        <v>0</v>
      </c>
      <c r="AN9" s="125">
        <v>0</v>
      </c>
      <c r="AO9" s="125">
        <v>0</v>
      </c>
      <c r="AP9" s="125">
        <v>0</v>
      </c>
      <c r="AQ9" s="125">
        <v>0</v>
      </c>
      <c r="AR9" s="125">
        <v>0</v>
      </c>
      <c r="AS9" s="125">
        <v>0</v>
      </c>
      <c r="AT9" s="125">
        <v>0</v>
      </c>
      <c r="AU9" s="125">
        <v>0</v>
      </c>
      <c r="AV9" s="125">
        <v>0</v>
      </c>
      <c r="AW9" s="125">
        <v>0</v>
      </c>
      <c r="AX9" s="125">
        <v>0</v>
      </c>
      <c r="AY9" s="125">
        <v>0</v>
      </c>
      <c r="AZ9" s="125">
        <v>0</v>
      </c>
      <c r="BA9" s="125">
        <v>0</v>
      </c>
      <c r="BB9" s="125">
        <v>0</v>
      </c>
      <c r="BC9" s="125">
        <v>0</v>
      </c>
      <c r="BD9" s="125">
        <v>0</v>
      </c>
      <c r="BE9" s="125">
        <v>0</v>
      </c>
      <c r="BF9" s="125">
        <v>0</v>
      </c>
      <c r="BG9" s="125">
        <v>0</v>
      </c>
      <c r="BH9" s="125">
        <v>0</v>
      </c>
      <c r="BI9" s="125">
        <v>0</v>
      </c>
      <c r="BJ9" s="125">
        <v>0</v>
      </c>
      <c r="BK9" s="125">
        <v>0</v>
      </c>
      <c r="BL9" s="125">
        <v>0</v>
      </c>
      <c r="BM9" s="125">
        <v>0</v>
      </c>
      <c r="BN9" s="125">
        <v>0</v>
      </c>
      <c r="BO9" s="125">
        <v>0</v>
      </c>
      <c r="BP9" s="125">
        <v>0</v>
      </c>
      <c r="BQ9" s="125">
        <v>0</v>
      </c>
      <c r="BR9" s="125">
        <v>0</v>
      </c>
      <c r="BS9" s="125">
        <v>0</v>
      </c>
      <c r="BT9" s="125">
        <v>0</v>
      </c>
      <c r="BU9" s="125">
        <v>0</v>
      </c>
      <c r="BV9" s="125">
        <v>0</v>
      </c>
      <c r="BW9" s="125">
        <v>0</v>
      </c>
      <c r="BX9" s="125">
        <v>0</v>
      </c>
      <c r="BY9" s="125">
        <v>0</v>
      </c>
      <c r="BZ9" s="125">
        <v>0</v>
      </c>
      <c r="CA9" s="125">
        <v>0</v>
      </c>
      <c r="CB9" s="125">
        <v>0</v>
      </c>
      <c r="CC9" s="125">
        <v>0</v>
      </c>
      <c r="CD9" s="125">
        <v>0</v>
      </c>
      <c r="CE9" s="125">
        <v>0</v>
      </c>
      <c r="CF9" s="125">
        <v>0</v>
      </c>
      <c r="CG9" s="125">
        <v>0</v>
      </c>
      <c r="CH9" s="125">
        <v>0</v>
      </c>
      <c r="CI9" s="125">
        <v>0</v>
      </c>
      <c r="CJ9" s="125">
        <v>0</v>
      </c>
      <c r="CK9" s="125">
        <v>0</v>
      </c>
      <c r="CL9" s="125">
        <v>0</v>
      </c>
      <c r="CM9" s="125">
        <v>0</v>
      </c>
      <c r="CN9" s="125">
        <v>0</v>
      </c>
      <c r="CO9" s="125">
        <v>0</v>
      </c>
      <c r="CP9" s="125">
        <v>0</v>
      </c>
      <c r="CQ9" s="125">
        <v>0</v>
      </c>
      <c r="CR9" s="125">
        <v>0</v>
      </c>
      <c r="CS9" s="125">
        <v>0</v>
      </c>
      <c r="CT9" s="125">
        <v>0</v>
      </c>
      <c r="CU9" s="125">
        <v>0</v>
      </c>
      <c r="CV9" s="125">
        <v>0</v>
      </c>
      <c r="CW9" s="125">
        <v>0</v>
      </c>
      <c r="CX9" s="125">
        <v>0</v>
      </c>
      <c r="CY9" s="125">
        <v>0</v>
      </c>
      <c r="CZ9" s="125">
        <v>0</v>
      </c>
      <c r="DA9" s="125">
        <v>0</v>
      </c>
      <c r="DB9" s="125">
        <v>0</v>
      </c>
      <c r="DC9" s="125">
        <v>0</v>
      </c>
      <c r="DD9" s="125">
        <v>0</v>
      </c>
      <c r="DE9" s="125">
        <v>0</v>
      </c>
      <c r="DF9" s="125">
        <v>0</v>
      </c>
      <c r="DG9" s="125">
        <v>0</v>
      </c>
      <c r="DH9" s="125">
        <v>0</v>
      </c>
      <c r="DI9" s="125">
        <v>0</v>
      </c>
      <c r="DJ9" s="125">
        <v>0</v>
      </c>
      <c r="DK9" s="125">
        <v>0</v>
      </c>
      <c r="DL9" s="125">
        <v>0</v>
      </c>
      <c r="DM9" s="125"/>
      <c r="DN9" s="125"/>
      <c r="DO9" s="125"/>
      <c r="DP9" s="125"/>
      <c r="DQ9" s="137"/>
    </row>
    <row r="10" spans="1:121">
      <c r="A10" s="127" t="s">
        <v>33</v>
      </c>
      <c r="B10" s="124">
        <v>213630470.49</v>
      </c>
      <c r="C10" s="125">
        <v>216378990.32</v>
      </c>
      <c r="D10" s="125">
        <v>2306506.39</v>
      </c>
      <c r="E10" s="125">
        <v>-9255602.81</v>
      </c>
      <c r="F10" s="125"/>
      <c r="G10" s="125">
        <v>4187648.41</v>
      </c>
      <c r="H10" s="128">
        <v>12928.18</v>
      </c>
      <c r="I10" s="125">
        <v>4157167.39</v>
      </c>
      <c r="J10" s="125">
        <v>0</v>
      </c>
      <c r="K10" s="125">
        <v>0</v>
      </c>
      <c r="L10" s="125">
        <v>0</v>
      </c>
      <c r="M10" s="125">
        <v>0</v>
      </c>
      <c r="N10" s="125">
        <v>0</v>
      </c>
      <c r="O10" s="125">
        <v>141600</v>
      </c>
      <c r="P10" s="125">
        <v>201423783.76</v>
      </c>
      <c r="Q10" s="125">
        <v>0</v>
      </c>
      <c r="R10" s="125">
        <v>10656439.17</v>
      </c>
      <c r="S10" s="125">
        <v>0</v>
      </c>
      <c r="T10" s="125">
        <v>192696641.18</v>
      </c>
      <c r="U10" s="125">
        <v>0</v>
      </c>
      <c r="V10" s="125">
        <v>17845584.69</v>
      </c>
      <c r="W10" s="125">
        <v>-9118442.11</v>
      </c>
      <c r="X10" s="125">
        <v>0</v>
      </c>
      <c r="Y10" s="125">
        <v>0</v>
      </c>
      <c r="Z10" s="125">
        <v>0</v>
      </c>
      <c r="AA10" s="125">
        <v>0</v>
      </c>
      <c r="AB10" s="125">
        <v>0</v>
      </c>
      <c r="AC10" s="125">
        <v>0</v>
      </c>
      <c r="AD10" s="125">
        <v>957744.69</v>
      </c>
      <c r="AE10" s="125">
        <v>9698694.48</v>
      </c>
      <c r="AF10" s="125">
        <v>0</v>
      </c>
      <c r="AG10" s="125">
        <v>0</v>
      </c>
      <c r="AH10" s="125">
        <v>141600</v>
      </c>
      <c r="AI10" s="125">
        <v>0</v>
      </c>
      <c r="AJ10" s="125">
        <v>0</v>
      </c>
      <c r="AK10" s="125">
        <v>0</v>
      </c>
      <c r="AL10" s="125">
        <v>0</v>
      </c>
      <c r="AM10" s="125">
        <v>0</v>
      </c>
      <c r="AN10" s="125">
        <v>0</v>
      </c>
      <c r="AO10" s="125">
        <v>0</v>
      </c>
      <c r="AP10" s="125">
        <v>0</v>
      </c>
      <c r="AQ10" s="125">
        <v>0</v>
      </c>
      <c r="AR10" s="125">
        <v>0</v>
      </c>
      <c r="AS10" s="125">
        <v>0</v>
      </c>
      <c r="AT10" s="125">
        <v>0</v>
      </c>
      <c r="AU10" s="125">
        <v>0</v>
      </c>
      <c r="AV10" s="125">
        <v>0</v>
      </c>
      <c r="AW10" s="125">
        <v>0</v>
      </c>
      <c r="AX10" s="125">
        <v>0</v>
      </c>
      <c r="AY10" s="125">
        <v>0</v>
      </c>
      <c r="AZ10" s="125">
        <v>0</v>
      </c>
      <c r="BA10" s="125">
        <v>0</v>
      </c>
      <c r="BB10" s="125">
        <v>0</v>
      </c>
      <c r="BC10" s="125">
        <v>0</v>
      </c>
      <c r="BD10" s="125">
        <v>0</v>
      </c>
      <c r="BE10" s="125">
        <v>0</v>
      </c>
      <c r="BF10" s="125">
        <v>0</v>
      </c>
      <c r="BG10" s="125">
        <v>0</v>
      </c>
      <c r="BH10" s="125">
        <v>0</v>
      </c>
      <c r="BI10" s="125">
        <v>0</v>
      </c>
      <c r="BJ10" s="125">
        <v>0</v>
      </c>
      <c r="BK10" s="125">
        <v>0</v>
      </c>
      <c r="BL10" s="125">
        <v>0</v>
      </c>
      <c r="BM10" s="125">
        <v>0</v>
      </c>
      <c r="BN10" s="125">
        <v>0</v>
      </c>
      <c r="BO10" s="125">
        <v>0</v>
      </c>
      <c r="BP10" s="125">
        <v>0</v>
      </c>
      <c r="BQ10" s="125">
        <v>0</v>
      </c>
      <c r="BR10" s="125">
        <v>0</v>
      </c>
      <c r="BS10" s="125">
        <v>0</v>
      </c>
      <c r="BT10" s="125">
        <v>0</v>
      </c>
      <c r="BU10" s="125">
        <v>0</v>
      </c>
      <c r="BV10" s="125">
        <v>0</v>
      </c>
      <c r="BW10" s="125">
        <v>0</v>
      </c>
      <c r="BX10" s="125">
        <v>0</v>
      </c>
      <c r="BY10" s="125">
        <v>0</v>
      </c>
      <c r="BZ10" s="125">
        <v>0</v>
      </c>
      <c r="CA10" s="125">
        <v>0</v>
      </c>
      <c r="CB10" s="125">
        <v>0</v>
      </c>
      <c r="CC10" s="125">
        <v>0</v>
      </c>
      <c r="CD10" s="125">
        <v>0</v>
      </c>
      <c r="CE10" s="125">
        <v>0</v>
      </c>
      <c r="CF10" s="125">
        <v>0</v>
      </c>
      <c r="CG10" s="125">
        <v>0</v>
      </c>
      <c r="CH10" s="125">
        <v>0</v>
      </c>
      <c r="CI10" s="125">
        <v>0</v>
      </c>
      <c r="CJ10" s="125">
        <v>0</v>
      </c>
      <c r="CK10" s="125">
        <v>0</v>
      </c>
      <c r="CL10" s="125">
        <v>0</v>
      </c>
      <c r="CM10" s="125">
        <v>0</v>
      </c>
      <c r="CN10" s="125">
        <v>0</v>
      </c>
      <c r="CO10" s="125">
        <v>0</v>
      </c>
      <c r="CP10" s="125">
        <v>0</v>
      </c>
      <c r="CQ10" s="125">
        <v>0</v>
      </c>
      <c r="CR10" s="125">
        <v>0</v>
      </c>
      <c r="CS10" s="125">
        <v>0</v>
      </c>
      <c r="CT10" s="125">
        <v>0</v>
      </c>
      <c r="CU10" s="125">
        <v>0</v>
      </c>
      <c r="CV10" s="125">
        <v>0</v>
      </c>
      <c r="CW10" s="125">
        <v>0</v>
      </c>
      <c r="CX10" s="125">
        <v>0</v>
      </c>
      <c r="CY10" s="125">
        <v>0</v>
      </c>
      <c r="CZ10" s="125">
        <v>0</v>
      </c>
      <c r="DA10" s="125">
        <v>0</v>
      </c>
      <c r="DB10" s="125">
        <v>0</v>
      </c>
      <c r="DC10" s="125">
        <v>0</v>
      </c>
      <c r="DD10" s="125">
        <v>0</v>
      </c>
      <c r="DE10" s="125">
        <v>0</v>
      </c>
      <c r="DF10" s="125">
        <v>0</v>
      </c>
      <c r="DG10" s="125">
        <v>0</v>
      </c>
      <c r="DH10" s="125">
        <v>0</v>
      </c>
      <c r="DI10" s="125">
        <v>0</v>
      </c>
      <c r="DJ10" s="125">
        <v>0</v>
      </c>
      <c r="DK10" s="125">
        <v>0</v>
      </c>
      <c r="DL10" s="125">
        <v>0</v>
      </c>
      <c r="DM10" s="125"/>
      <c r="DN10" s="125"/>
      <c r="DO10" s="125"/>
      <c r="DP10" s="125"/>
      <c r="DQ10" s="137"/>
    </row>
    <row r="11" spans="1:121">
      <c r="A11" s="127" t="s">
        <v>34</v>
      </c>
      <c r="B11" s="124">
        <v>19480.25</v>
      </c>
      <c r="C11" s="125">
        <v>0</v>
      </c>
      <c r="D11" s="125">
        <v>0</v>
      </c>
      <c r="E11" s="125">
        <v>19480.25</v>
      </c>
      <c r="F11" s="125"/>
      <c r="G11" s="125">
        <v>0</v>
      </c>
      <c r="H11" s="128">
        <v>0</v>
      </c>
      <c r="I11" s="125">
        <v>0</v>
      </c>
      <c r="J11" s="125">
        <v>0</v>
      </c>
      <c r="K11" s="125">
        <v>0</v>
      </c>
      <c r="L11" s="125">
        <v>0</v>
      </c>
      <c r="M11" s="125">
        <v>0</v>
      </c>
      <c r="N11" s="125">
        <v>0</v>
      </c>
      <c r="O11" s="125">
        <v>0</v>
      </c>
      <c r="P11" s="125">
        <v>0</v>
      </c>
      <c r="Q11" s="125">
        <v>0</v>
      </c>
      <c r="R11" s="125">
        <v>0</v>
      </c>
      <c r="S11" s="125">
        <v>0</v>
      </c>
      <c r="T11" s="125">
        <v>0</v>
      </c>
      <c r="U11" s="125">
        <v>0</v>
      </c>
      <c r="V11" s="125">
        <v>0</v>
      </c>
      <c r="W11" s="125">
        <v>0</v>
      </c>
      <c r="X11" s="125">
        <v>0</v>
      </c>
      <c r="Y11" s="125">
        <v>0</v>
      </c>
      <c r="Z11" s="125">
        <v>0</v>
      </c>
      <c r="AA11" s="125">
        <v>0</v>
      </c>
      <c r="AB11" s="125">
        <v>0</v>
      </c>
      <c r="AC11" s="125">
        <v>0</v>
      </c>
      <c r="AD11" s="125">
        <v>0</v>
      </c>
      <c r="AE11" s="125">
        <v>0</v>
      </c>
      <c r="AF11" s="125">
        <v>0</v>
      </c>
      <c r="AG11" s="125">
        <v>0</v>
      </c>
      <c r="AH11" s="125">
        <v>0</v>
      </c>
      <c r="AI11" s="125">
        <v>0</v>
      </c>
      <c r="AJ11" s="125">
        <v>0</v>
      </c>
      <c r="AK11" s="125">
        <v>0</v>
      </c>
      <c r="AL11" s="125">
        <v>0</v>
      </c>
      <c r="AM11" s="125">
        <v>0</v>
      </c>
      <c r="AN11" s="125">
        <v>0</v>
      </c>
      <c r="AO11" s="125">
        <v>0</v>
      </c>
      <c r="AP11" s="125">
        <v>0</v>
      </c>
      <c r="AQ11" s="125">
        <v>0</v>
      </c>
      <c r="AR11" s="125">
        <v>0</v>
      </c>
      <c r="AS11" s="125">
        <v>0</v>
      </c>
      <c r="AT11" s="125">
        <v>0</v>
      </c>
      <c r="AU11" s="125">
        <v>0</v>
      </c>
      <c r="AV11" s="125">
        <v>0</v>
      </c>
      <c r="AW11" s="125">
        <v>0</v>
      </c>
      <c r="AX11" s="125">
        <v>0</v>
      </c>
      <c r="AY11" s="125">
        <v>0</v>
      </c>
      <c r="AZ11" s="125">
        <v>0</v>
      </c>
      <c r="BA11" s="125">
        <v>0</v>
      </c>
      <c r="BB11" s="125">
        <v>0</v>
      </c>
      <c r="BC11" s="125">
        <v>0</v>
      </c>
      <c r="BD11" s="125">
        <v>0</v>
      </c>
      <c r="BE11" s="125">
        <v>0</v>
      </c>
      <c r="BF11" s="125">
        <v>0</v>
      </c>
      <c r="BG11" s="125">
        <v>0</v>
      </c>
      <c r="BH11" s="125">
        <v>0</v>
      </c>
      <c r="BI11" s="125">
        <v>0</v>
      </c>
      <c r="BJ11" s="125">
        <v>0</v>
      </c>
      <c r="BK11" s="125">
        <v>0</v>
      </c>
      <c r="BL11" s="125">
        <v>0</v>
      </c>
      <c r="BM11" s="125">
        <v>0</v>
      </c>
      <c r="BN11" s="125">
        <v>0</v>
      </c>
      <c r="BO11" s="125">
        <v>0</v>
      </c>
      <c r="BP11" s="125">
        <v>0</v>
      </c>
      <c r="BQ11" s="125">
        <v>0</v>
      </c>
      <c r="BR11" s="125">
        <v>0</v>
      </c>
      <c r="BS11" s="125">
        <v>0</v>
      </c>
      <c r="BT11" s="125">
        <v>0</v>
      </c>
      <c r="BU11" s="125">
        <v>0</v>
      </c>
      <c r="BV11" s="125">
        <v>0</v>
      </c>
      <c r="BW11" s="125">
        <v>0</v>
      </c>
      <c r="BX11" s="125">
        <v>0</v>
      </c>
      <c r="BY11" s="125">
        <v>0</v>
      </c>
      <c r="BZ11" s="125">
        <v>0</v>
      </c>
      <c r="CA11" s="125">
        <v>0</v>
      </c>
      <c r="CB11" s="125">
        <v>0</v>
      </c>
      <c r="CC11" s="125">
        <v>0</v>
      </c>
      <c r="CD11" s="125">
        <v>0</v>
      </c>
      <c r="CE11" s="125">
        <v>0</v>
      </c>
      <c r="CF11" s="125">
        <v>0</v>
      </c>
      <c r="CG11" s="125">
        <v>0</v>
      </c>
      <c r="CH11" s="125">
        <v>0</v>
      </c>
      <c r="CI11" s="125">
        <v>0</v>
      </c>
      <c r="CJ11" s="125">
        <v>0</v>
      </c>
      <c r="CK11" s="125">
        <v>0</v>
      </c>
      <c r="CL11" s="125">
        <v>0</v>
      </c>
      <c r="CM11" s="125">
        <v>0</v>
      </c>
      <c r="CN11" s="125">
        <v>0</v>
      </c>
      <c r="CO11" s="125">
        <v>0</v>
      </c>
      <c r="CP11" s="125">
        <v>0</v>
      </c>
      <c r="CQ11" s="125">
        <v>0</v>
      </c>
      <c r="CR11" s="125">
        <v>0</v>
      </c>
      <c r="CS11" s="125">
        <v>0</v>
      </c>
      <c r="CT11" s="125">
        <v>0</v>
      </c>
      <c r="CU11" s="125">
        <v>0</v>
      </c>
      <c r="CV11" s="125">
        <v>0</v>
      </c>
      <c r="CW11" s="125">
        <v>0</v>
      </c>
      <c r="CX11" s="125">
        <v>0</v>
      </c>
      <c r="CY11" s="125">
        <v>0</v>
      </c>
      <c r="CZ11" s="125">
        <v>0</v>
      </c>
      <c r="DA11" s="125">
        <v>0</v>
      </c>
      <c r="DB11" s="125">
        <v>0</v>
      </c>
      <c r="DC11" s="125">
        <v>0</v>
      </c>
      <c r="DD11" s="125">
        <v>0</v>
      </c>
      <c r="DE11" s="125">
        <v>0</v>
      </c>
      <c r="DF11" s="125">
        <v>0</v>
      </c>
      <c r="DG11" s="125">
        <v>0</v>
      </c>
      <c r="DH11" s="125">
        <v>0</v>
      </c>
      <c r="DI11" s="125">
        <v>0</v>
      </c>
      <c r="DJ11" s="125">
        <v>0</v>
      </c>
      <c r="DK11" s="125">
        <v>0</v>
      </c>
      <c r="DL11" s="125">
        <v>0</v>
      </c>
      <c r="DM11" s="125"/>
      <c r="DN11" s="125"/>
      <c r="DO11" s="125"/>
      <c r="DP11" s="125"/>
      <c r="DQ11" s="137"/>
    </row>
    <row r="12" ht="24" spans="1:121">
      <c r="A12" s="130" t="s">
        <v>35</v>
      </c>
      <c r="B12" s="124">
        <v>0</v>
      </c>
      <c r="C12" s="125">
        <v>0</v>
      </c>
      <c r="D12" s="125"/>
      <c r="E12" s="125"/>
      <c r="F12" s="125"/>
      <c r="G12" s="125">
        <v>0</v>
      </c>
      <c r="H12" s="128">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c r="AH12" s="125">
        <v>0</v>
      </c>
      <c r="AI12" s="125">
        <v>0</v>
      </c>
      <c r="AJ12" s="125">
        <v>0</v>
      </c>
      <c r="AK12" s="125">
        <v>0</v>
      </c>
      <c r="AL12" s="125">
        <v>0</v>
      </c>
      <c r="AM12" s="125">
        <v>0</v>
      </c>
      <c r="AN12" s="125">
        <v>0</v>
      </c>
      <c r="AO12" s="125">
        <v>0</v>
      </c>
      <c r="AP12" s="125">
        <v>0</v>
      </c>
      <c r="AQ12" s="125">
        <v>0</v>
      </c>
      <c r="AR12" s="125">
        <v>0</v>
      </c>
      <c r="AS12" s="125">
        <v>0</v>
      </c>
      <c r="AT12" s="125">
        <v>0</v>
      </c>
      <c r="AU12" s="125">
        <v>0</v>
      </c>
      <c r="AV12" s="125">
        <v>0</v>
      </c>
      <c r="AW12" s="125">
        <v>0</v>
      </c>
      <c r="AX12" s="125">
        <v>0</v>
      </c>
      <c r="AY12" s="125">
        <v>0</v>
      </c>
      <c r="AZ12" s="125">
        <v>0</v>
      </c>
      <c r="BA12" s="125">
        <v>0</v>
      </c>
      <c r="BB12" s="125">
        <v>0</v>
      </c>
      <c r="BC12" s="125">
        <v>0</v>
      </c>
      <c r="BD12" s="125">
        <v>0</v>
      </c>
      <c r="BE12" s="125">
        <v>0</v>
      </c>
      <c r="BF12" s="125">
        <v>0</v>
      </c>
      <c r="BG12" s="125">
        <v>0</v>
      </c>
      <c r="BH12" s="125">
        <v>0</v>
      </c>
      <c r="BI12" s="125">
        <v>0</v>
      </c>
      <c r="BJ12" s="125">
        <v>0</v>
      </c>
      <c r="BK12" s="125">
        <v>0</v>
      </c>
      <c r="BL12" s="125">
        <v>0</v>
      </c>
      <c r="BM12" s="125">
        <v>0</v>
      </c>
      <c r="BN12" s="125">
        <v>0</v>
      </c>
      <c r="BO12" s="125">
        <v>0</v>
      </c>
      <c r="BP12" s="125">
        <v>0</v>
      </c>
      <c r="BQ12" s="125">
        <v>0</v>
      </c>
      <c r="BR12" s="125">
        <v>0</v>
      </c>
      <c r="BS12" s="125">
        <v>0</v>
      </c>
      <c r="BT12" s="125">
        <v>0</v>
      </c>
      <c r="BU12" s="125">
        <v>0</v>
      </c>
      <c r="BV12" s="125">
        <v>0</v>
      </c>
      <c r="BW12" s="125">
        <v>0</v>
      </c>
      <c r="BX12" s="125">
        <v>0</v>
      </c>
      <c r="BY12" s="125">
        <v>0</v>
      </c>
      <c r="BZ12" s="125">
        <v>0</v>
      </c>
      <c r="CA12" s="125">
        <v>0</v>
      </c>
      <c r="CB12" s="125">
        <v>0</v>
      </c>
      <c r="CC12" s="125">
        <v>0</v>
      </c>
      <c r="CD12" s="125">
        <v>0</v>
      </c>
      <c r="CE12" s="125">
        <v>0</v>
      </c>
      <c r="CF12" s="125">
        <v>0</v>
      </c>
      <c r="CG12" s="125">
        <v>0</v>
      </c>
      <c r="CH12" s="125">
        <v>0</v>
      </c>
      <c r="CI12" s="125">
        <v>0</v>
      </c>
      <c r="CJ12" s="125">
        <v>0</v>
      </c>
      <c r="CK12" s="125">
        <v>0</v>
      </c>
      <c r="CL12" s="125">
        <v>0</v>
      </c>
      <c r="CM12" s="125">
        <v>0</v>
      </c>
      <c r="CN12" s="125">
        <v>0</v>
      </c>
      <c r="CO12" s="125">
        <v>0</v>
      </c>
      <c r="CP12" s="125">
        <v>0</v>
      </c>
      <c r="CQ12" s="125">
        <v>0</v>
      </c>
      <c r="CR12" s="125">
        <v>0</v>
      </c>
      <c r="CS12" s="125">
        <v>0</v>
      </c>
      <c r="CT12" s="125">
        <v>0</v>
      </c>
      <c r="CU12" s="125">
        <v>0</v>
      </c>
      <c r="CV12" s="125">
        <v>0</v>
      </c>
      <c r="CW12" s="125">
        <v>0</v>
      </c>
      <c r="CX12" s="125">
        <v>0</v>
      </c>
      <c r="CY12" s="125">
        <v>0</v>
      </c>
      <c r="CZ12" s="125">
        <v>0</v>
      </c>
      <c r="DA12" s="125">
        <v>0</v>
      </c>
      <c r="DB12" s="125">
        <v>0</v>
      </c>
      <c r="DC12" s="125">
        <v>0</v>
      </c>
      <c r="DD12" s="125">
        <v>0</v>
      </c>
      <c r="DE12" s="125">
        <v>0</v>
      </c>
      <c r="DF12" s="125">
        <v>0</v>
      </c>
      <c r="DG12" s="125">
        <v>0</v>
      </c>
      <c r="DH12" s="125">
        <v>0</v>
      </c>
      <c r="DI12" s="125">
        <v>0</v>
      </c>
      <c r="DJ12" s="125">
        <v>0</v>
      </c>
      <c r="DK12" s="125">
        <v>0</v>
      </c>
      <c r="DL12" s="125">
        <v>0</v>
      </c>
      <c r="DM12" s="125"/>
      <c r="DN12" s="125"/>
      <c r="DO12" s="125"/>
      <c r="DP12" s="125"/>
      <c r="DQ12" s="137"/>
    </row>
    <row r="13" ht="24" spans="1:121">
      <c r="A13" s="127" t="s">
        <v>36</v>
      </c>
      <c r="B13" s="124">
        <v>0</v>
      </c>
      <c r="C13" s="125">
        <v>0</v>
      </c>
      <c r="D13" s="125">
        <v>0</v>
      </c>
      <c r="E13" s="125">
        <v>0</v>
      </c>
      <c r="F13" s="125"/>
      <c r="G13" s="125">
        <v>0</v>
      </c>
      <c r="H13" s="128">
        <v>0</v>
      </c>
      <c r="I13" s="125">
        <v>0</v>
      </c>
      <c r="J13" s="125">
        <v>0</v>
      </c>
      <c r="K13" s="125">
        <v>0</v>
      </c>
      <c r="L13" s="125">
        <v>0</v>
      </c>
      <c r="M13" s="125">
        <v>0</v>
      </c>
      <c r="N13" s="125">
        <v>0</v>
      </c>
      <c r="O13" s="125">
        <v>0</v>
      </c>
      <c r="P13" s="125">
        <v>0</v>
      </c>
      <c r="Q13" s="125">
        <v>0</v>
      </c>
      <c r="R13" s="125">
        <v>0</v>
      </c>
      <c r="S13" s="125">
        <v>0</v>
      </c>
      <c r="T13" s="125">
        <v>0</v>
      </c>
      <c r="U13" s="125">
        <v>0</v>
      </c>
      <c r="V13" s="125">
        <v>0</v>
      </c>
      <c r="W13" s="125">
        <v>0</v>
      </c>
      <c r="X13" s="125">
        <v>0</v>
      </c>
      <c r="Y13" s="125">
        <v>0</v>
      </c>
      <c r="Z13" s="125">
        <v>0</v>
      </c>
      <c r="AA13" s="125">
        <v>0</v>
      </c>
      <c r="AB13" s="125">
        <v>0</v>
      </c>
      <c r="AC13" s="125">
        <v>0</v>
      </c>
      <c r="AD13" s="125">
        <v>0</v>
      </c>
      <c r="AE13" s="125">
        <v>0</v>
      </c>
      <c r="AF13" s="125">
        <v>0</v>
      </c>
      <c r="AG13" s="125">
        <v>0</v>
      </c>
      <c r="AH13" s="125">
        <v>0</v>
      </c>
      <c r="AI13" s="125">
        <v>0</v>
      </c>
      <c r="AJ13" s="125">
        <v>0</v>
      </c>
      <c r="AK13" s="125">
        <v>0</v>
      </c>
      <c r="AL13" s="125">
        <v>0</v>
      </c>
      <c r="AM13" s="125">
        <v>0</v>
      </c>
      <c r="AN13" s="125">
        <v>0</v>
      </c>
      <c r="AO13" s="125">
        <v>0</v>
      </c>
      <c r="AP13" s="125">
        <v>0</v>
      </c>
      <c r="AQ13" s="125">
        <v>0</v>
      </c>
      <c r="AR13" s="125">
        <v>0</v>
      </c>
      <c r="AS13" s="125">
        <v>0</v>
      </c>
      <c r="AT13" s="125">
        <v>0</v>
      </c>
      <c r="AU13" s="125">
        <v>0</v>
      </c>
      <c r="AV13" s="125">
        <v>0</v>
      </c>
      <c r="AW13" s="125">
        <v>0</v>
      </c>
      <c r="AX13" s="125">
        <v>0</v>
      </c>
      <c r="AY13" s="125">
        <v>0</v>
      </c>
      <c r="AZ13" s="125">
        <v>0</v>
      </c>
      <c r="BA13" s="125">
        <v>0</v>
      </c>
      <c r="BB13" s="125">
        <v>0</v>
      </c>
      <c r="BC13" s="125">
        <v>0</v>
      </c>
      <c r="BD13" s="125">
        <v>0</v>
      </c>
      <c r="BE13" s="125">
        <v>0</v>
      </c>
      <c r="BF13" s="125">
        <v>0</v>
      </c>
      <c r="BG13" s="125">
        <v>0</v>
      </c>
      <c r="BH13" s="125">
        <v>0</v>
      </c>
      <c r="BI13" s="125">
        <v>0</v>
      </c>
      <c r="BJ13" s="125">
        <v>0</v>
      </c>
      <c r="BK13" s="125">
        <v>0</v>
      </c>
      <c r="BL13" s="125">
        <v>0</v>
      </c>
      <c r="BM13" s="125">
        <v>0</v>
      </c>
      <c r="BN13" s="125">
        <v>0</v>
      </c>
      <c r="BO13" s="125">
        <v>0</v>
      </c>
      <c r="BP13" s="125">
        <v>0</v>
      </c>
      <c r="BQ13" s="125">
        <v>0</v>
      </c>
      <c r="BR13" s="125">
        <v>0</v>
      </c>
      <c r="BS13" s="125">
        <v>0</v>
      </c>
      <c r="BT13" s="125">
        <v>0</v>
      </c>
      <c r="BU13" s="125">
        <v>0</v>
      </c>
      <c r="BV13" s="125">
        <v>0</v>
      </c>
      <c r="BW13" s="125">
        <v>0</v>
      </c>
      <c r="BX13" s="125">
        <v>0</v>
      </c>
      <c r="BY13" s="125">
        <v>0</v>
      </c>
      <c r="BZ13" s="125">
        <v>0</v>
      </c>
      <c r="CA13" s="125">
        <v>0</v>
      </c>
      <c r="CB13" s="125">
        <v>0</v>
      </c>
      <c r="CC13" s="125">
        <v>0</v>
      </c>
      <c r="CD13" s="125">
        <v>0</v>
      </c>
      <c r="CE13" s="125">
        <v>0</v>
      </c>
      <c r="CF13" s="125">
        <v>0</v>
      </c>
      <c r="CG13" s="125">
        <v>0</v>
      </c>
      <c r="CH13" s="125">
        <v>0</v>
      </c>
      <c r="CI13" s="125">
        <v>0</v>
      </c>
      <c r="CJ13" s="125">
        <v>0</v>
      </c>
      <c r="CK13" s="125">
        <v>0</v>
      </c>
      <c r="CL13" s="125">
        <v>0</v>
      </c>
      <c r="CM13" s="125">
        <v>0</v>
      </c>
      <c r="CN13" s="125">
        <v>0</v>
      </c>
      <c r="CO13" s="125">
        <v>0</v>
      </c>
      <c r="CP13" s="125">
        <v>0</v>
      </c>
      <c r="CQ13" s="125">
        <v>0</v>
      </c>
      <c r="CR13" s="125">
        <v>0</v>
      </c>
      <c r="CS13" s="125">
        <v>0</v>
      </c>
      <c r="CT13" s="125">
        <v>0</v>
      </c>
      <c r="CU13" s="125">
        <v>0</v>
      </c>
      <c r="CV13" s="125">
        <v>0</v>
      </c>
      <c r="CW13" s="125">
        <v>0</v>
      </c>
      <c r="CX13" s="125">
        <v>0</v>
      </c>
      <c r="CY13" s="125">
        <v>0</v>
      </c>
      <c r="CZ13" s="125">
        <v>0</v>
      </c>
      <c r="DA13" s="125">
        <v>0</v>
      </c>
      <c r="DB13" s="125">
        <v>0</v>
      </c>
      <c r="DC13" s="125">
        <v>0</v>
      </c>
      <c r="DD13" s="125">
        <v>0</v>
      </c>
      <c r="DE13" s="125">
        <v>0</v>
      </c>
      <c r="DF13" s="125">
        <v>0</v>
      </c>
      <c r="DG13" s="125">
        <v>0</v>
      </c>
      <c r="DH13" s="125">
        <v>0</v>
      </c>
      <c r="DI13" s="125">
        <v>0</v>
      </c>
      <c r="DJ13" s="125">
        <v>0</v>
      </c>
      <c r="DK13" s="125">
        <v>0</v>
      </c>
      <c r="DL13" s="125">
        <v>0</v>
      </c>
      <c r="DM13" s="125"/>
      <c r="DN13" s="125"/>
      <c r="DO13" s="125"/>
      <c r="DP13" s="125"/>
      <c r="DQ13" s="137"/>
    </row>
    <row r="14" ht="12.75" spans="1:121">
      <c r="A14" s="123" t="s">
        <v>37</v>
      </c>
      <c r="B14" s="124">
        <v>56549.15</v>
      </c>
      <c r="C14" s="125">
        <v>6047.4</v>
      </c>
      <c r="D14" s="125">
        <v>50319.67</v>
      </c>
      <c r="E14" s="125">
        <v>182.08</v>
      </c>
      <c r="F14" s="125"/>
      <c r="G14" s="125">
        <v>0</v>
      </c>
      <c r="H14" s="128">
        <v>0</v>
      </c>
      <c r="I14" s="125">
        <v>0</v>
      </c>
      <c r="J14" s="125">
        <v>0</v>
      </c>
      <c r="K14" s="125">
        <v>0</v>
      </c>
      <c r="L14" s="125">
        <v>0</v>
      </c>
      <c r="M14" s="125">
        <v>0</v>
      </c>
      <c r="N14" s="125">
        <v>0</v>
      </c>
      <c r="O14" s="125">
        <v>6047.4</v>
      </c>
      <c r="P14" s="125">
        <v>0</v>
      </c>
      <c r="Q14" s="125">
        <v>0</v>
      </c>
      <c r="R14" s="125">
        <v>0</v>
      </c>
      <c r="S14" s="125">
        <v>0</v>
      </c>
      <c r="T14" s="125">
        <v>0</v>
      </c>
      <c r="U14" s="125">
        <v>0</v>
      </c>
      <c r="V14" s="125">
        <v>0</v>
      </c>
      <c r="W14" s="125">
        <v>0</v>
      </c>
      <c r="X14" s="125">
        <v>0</v>
      </c>
      <c r="Y14" s="125">
        <v>0</v>
      </c>
      <c r="Z14" s="125">
        <v>0</v>
      </c>
      <c r="AA14" s="125">
        <v>0</v>
      </c>
      <c r="AB14" s="125">
        <v>0</v>
      </c>
      <c r="AC14" s="125">
        <v>0</v>
      </c>
      <c r="AD14" s="125">
        <v>0</v>
      </c>
      <c r="AE14" s="125">
        <v>0</v>
      </c>
      <c r="AF14" s="125">
        <v>0</v>
      </c>
      <c r="AG14" s="125">
        <v>0</v>
      </c>
      <c r="AH14" s="125">
        <v>0</v>
      </c>
      <c r="AI14" s="125">
        <v>0</v>
      </c>
      <c r="AJ14" s="125">
        <v>0</v>
      </c>
      <c r="AK14" s="125">
        <v>0</v>
      </c>
      <c r="AL14" s="125">
        <v>0</v>
      </c>
      <c r="AM14" s="125">
        <v>0</v>
      </c>
      <c r="AN14" s="125">
        <v>0</v>
      </c>
      <c r="AO14" s="125">
        <v>6047.4</v>
      </c>
      <c r="AP14" s="125">
        <v>0</v>
      </c>
      <c r="AQ14" s="125">
        <v>0</v>
      </c>
      <c r="AR14" s="125">
        <v>0</v>
      </c>
      <c r="AS14" s="125">
        <v>0</v>
      </c>
      <c r="AT14" s="125">
        <v>0</v>
      </c>
      <c r="AU14" s="125">
        <v>0</v>
      </c>
      <c r="AV14" s="125">
        <v>0</v>
      </c>
      <c r="AW14" s="125">
        <v>0</v>
      </c>
      <c r="AX14" s="125">
        <v>0</v>
      </c>
      <c r="AY14" s="125">
        <v>0</v>
      </c>
      <c r="AZ14" s="125">
        <v>0</v>
      </c>
      <c r="BA14" s="125">
        <v>0</v>
      </c>
      <c r="BB14" s="125">
        <v>0</v>
      </c>
      <c r="BC14" s="125">
        <v>0</v>
      </c>
      <c r="BD14" s="125">
        <v>0</v>
      </c>
      <c r="BE14" s="125">
        <v>0</v>
      </c>
      <c r="BF14" s="125">
        <v>0</v>
      </c>
      <c r="BG14" s="125">
        <v>0</v>
      </c>
      <c r="BH14" s="125">
        <v>0</v>
      </c>
      <c r="BI14" s="125">
        <v>3279.68</v>
      </c>
      <c r="BJ14" s="125">
        <v>0</v>
      </c>
      <c r="BK14" s="125">
        <v>0</v>
      </c>
      <c r="BL14" s="125">
        <v>0</v>
      </c>
      <c r="BM14" s="125">
        <v>0</v>
      </c>
      <c r="BN14" s="125">
        <v>0</v>
      </c>
      <c r="BO14" s="125">
        <v>0</v>
      </c>
      <c r="BP14" s="125">
        <v>1629</v>
      </c>
      <c r="BQ14" s="125">
        <v>0</v>
      </c>
      <c r="BR14" s="125">
        <v>0</v>
      </c>
      <c r="BS14" s="125">
        <v>0</v>
      </c>
      <c r="BT14" s="125">
        <v>0</v>
      </c>
      <c r="BU14" s="125">
        <v>0</v>
      </c>
      <c r="BV14" s="125">
        <v>0</v>
      </c>
      <c r="BW14" s="125">
        <v>0</v>
      </c>
      <c r="BX14" s="125">
        <v>0</v>
      </c>
      <c r="BY14" s="125">
        <v>86.68</v>
      </c>
      <c r="BZ14" s="125">
        <v>0</v>
      </c>
      <c r="CA14" s="125">
        <v>0</v>
      </c>
      <c r="CB14" s="125">
        <v>0</v>
      </c>
      <c r="CC14" s="125">
        <v>0</v>
      </c>
      <c r="CD14" s="125">
        <v>0</v>
      </c>
      <c r="CE14" s="125">
        <v>0</v>
      </c>
      <c r="CF14" s="125">
        <v>0</v>
      </c>
      <c r="CG14" s="125">
        <v>0</v>
      </c>
      <c r="CH14" s="125">
        <v>0</v>
      </c>
      <c r="CI14" s="125">
        <v>0</v>
      </c>
      <c r="CJ14" s="125">
        <v>0</v>
      </c>
      <c r="CK14" s="125">
        <v>0</v>
      </c>
      <c r="CL14" s="125">
        <v>0</v>
      </c>
      <c r="CM14" s="125">
        <v>0</v>
      </c>
      <c r="CN14" s="125">
        <v>0</v>
      </c>
      <c r="CO14" s="125">
        <v>0</v>
      </c>
      <c r="CP14" s="125">
        <v>0</v>
      </c>
      <c r="CQ14" s="125">
        <v>0</v>
      </c>
      <c r="CR14" s="125">
        <v>0</v>
      </c>
      <c r="CS14" s="125">
        <v>0</v>
      </c>
      <c r="CT14" s="125">
        <v>0</v>
      </c>
      <c r="CU14" s="125">
        <v>0</v>
      </c>
      <c r="CV14" s="125">
        <v>0</v>
      </c>
      <c r="CW14" s="125">
        <v>0</v>
      </c>
      <c r="CX14" s="125">
        <v>0</v>
      </c>
      <c r="CY14" s="125">
        <v>0</v>
      </c>
      <c r="CZ14" s="125">
        <v>1052.04</v>
      </c>
      <c r="DA14" s="125">
        <v>0</v>
      </c>
      <c r="DB14" s="125">
        <v>0</v>
      </c>
      <c r="DC14" s="125">
        <v>0</v>
      </c>
      <c r="DD14" s="125">
        <v>0</v>
      </c>
      <c r="DE14" s="125">
        <v>0</v>
      </c>
      <c r="DF14" s="125">
        <v>0</v>
      </c>
      <c r="DG14" s="125">
        <v>0</v>
      </c>
      <c r="DH14" s="125">
        <v>0</v>
      </c>
      <c r="DI14" s="125">
        <v>0</v>
      </c>
      <c r="DJ14" s="125">
        <v>0</v>
      </c>
      <c r="DK14" s="125">
        <v>0</v>
      </c>
      <c r="DL14" s="125">
        <v>0</v>
      </c>
      <c r="DM14" s="125"/>
      <c r="DN14" s="125"/>
      <c r="DO14" s="125"/>
      <c r="DP14" s="125"/>
      <c r="DQ14" s="137"/>
    </row>
    <row r="15" ht="24" spans="1:121">
      <c r="A15" s="127" t="s">
        <v>38</v>
      </c>
      <c r="B15" s="124">
        <v>88271488.95</v>
      </c>
      <c r="C15" s="125">
        <v>81333788.15</v>
      </c>
      <c r="D15" s="125">
        <v>9042059.3</v>
      </c>
      <c r="E15" s="125">
        <v>29192084.1</v>
      </c>
      <c r="F15" s="125"/>
      <c r="G15" s="125">
        <v>82968453.98</v>
      </c>
      <c r="H15" s="128">
        <v>-114264896.58</v>
      </c>
      <c r="I15" s="125">
        <v>0</v>
      </c>
      <c r="J15" s="125">
        <v>0</v>
      </c>
      <c r="K15" s="125">
        <v>0</v>
      </c>
      <c r="L15" s="125">
        <v>0</v>
      </c>
      <c r="M15" s="125">
        <v>0</v>
      </c>
      <c r="N15" s="125">
        <v>0</v>
      </c>
      <c r="O15" s="125">
        <v>2126400</v>
      </c>
      <c r="P15" s="125">
        <v>42147421.29</v>
      </c>
      <c r="Q15" s="125">
        <v>0</v>
      </c>
      <c r="R15" s="125">
        <v>37059966.86</v>
      </c>
      <c r="S15" s="125">
        <v>0</v>
      </c>
      <c r="T15" s="125">
        <v>-6026249.05</v>
      </c>
      <c r="U15" s="125">
        <v>0</v>
      </c>
      <c r="V15" s="125">
        <v>21341485.59</v>
      </c>
      <c r="W15" s="125">
        <v>26832184.75</v>
      </c>
      <c r="X15" s="125">
        <v>0</v>
      </c>
      <c r="Y15" s="125">
        <v>0</v>
      </c>
      <c r="Z15" s="125">
        <v>0</v>
      </c>
      <c r="AA15" s="125">
        <v>0</v>
      </c>
      <c r="AB15" s="125">
        <v>0</v>
      </c>
      <c r="AC15" s="125">
        <v>0</v>
      </c>
      <c r="AD15" s="125">
        <v>-49615.09</v>
      </c>
      <c r="AE15" s="125">
        <v>37109581.95</v>
      </c>
      <c r="AF15" s="125">
        <v>0</v>
      </c>
      <c r="AG15" s="125">
        <v>0</v>
      </c>
      <c r="AH15" s="125">
        <v>2126400</v>
      </c>
      <c r="AI15" s="125">
        <v>0</v>
      </c>
      <c r="AJ15" s="125">
        <v>0</v>
      </c>
      <c r="AK15" s="125">
        <v>0</v>
      </c>
      <c r="AL15" s="125">
        <v>0</v>
      </c>
      <c r="AM15" s="125">
        <v>0</v>
      </c>
      <c r="AN15" s="125">
        <v>0</v>
      </c>
      <c r="AO15" s="125">
        <v>0</v>
      </c>
      <c r="AP15" s="125">
        <v>0</v>
      </c>
      <c r="AQ15" s="125">
        <v>0</v>
      </c>
      <c r="AR15" s="125">
        <v>0</v>
      </c>
      <c r="AS15" s="125">
        <v>0</v>
      </c>
      <c r="AT15" s="125">
        <v>0</v>
      </c>
      <c r="AU15" s="125">
        <v>0</v>
      </c>
      <c r="AV15" s="125">
        <v>0</v>
      </c>
      <c r="AW15" s="125">
        <v>0</v>
      </c>
      <c r="AX15" s="125">
        <v>0</v>
      </c>
      <c r="AY15" s="125">
        <v>0</v>
      </c>
      <c r="AZ15" s="125">
        <v>0</v>
      </c>
      <c r="BA15" s="125">
        <v>0</v>
      </c>
      <c r="BB15" s="125">
        <v>0</v>
      </c>
      <c r="BC15" s="125">
        <v>0</v>
      </c>
      <c r="BD15" s="125">
        <v>0</v>
      </c>
      <c r="BE15" s="125">
        <v>0</v>
      </c>
      <c r="BF15" s="125">
        <v>0</v>
      </c>
      <c r="BG15" s="125">
        <v>0</v>
      </c>
      <c r="BH15" s="125">
        <v>0</v>
      </c>
      <c r="BI15" s="125">
        <v>0</v>
      </c>
      <c r="BJ15" s="125">
        <v>0</v>
      </c>
      <c r="BK15" s="125">
        <v>0</v>
      </c>
      <c r="BL15" s="125">
        <v>0</v>
      </c>
      <c r="BM15" s="125">
        <v>0</v>
      </c>
      <c r="BN15" s="125">
        <v>0</v>
      </c>
      <c r="BO15" s="125">
        <v>0</v>
      </c>
      <c r="BP15" s="125">
        <v>0</v>
      </c>
      <c r="BQ15" s="125">
        <v>0</v>
      </c>
      <c r="BR15" s="125">
        <v>0</v>
      </c>
      <c r="BS15" s="125">
        <v>0</v>
      </c>
      <c r="BT15" s="125">
        <v>0</v>
      </c>
      <c r="BU15" s="125">
        <v>0</v>
      </c>
      <c r="BV15" s="125">
        <v>0</v>
      </c>
      <c r="BW15" s="125">
        <v>0</v>
      </c>
      <c r="BX15" s="125">
        <v>0</v>
      </c>
      <c r="BY15" s="125">
        <v>0</v>
      </c>
      <c r="BZ15" s="125">
        <v>0</v>
      </c>
      <c r="CA15" s="125">
        <v>0</v>
      </c>
      <c r="CB15" s="125">
        <v>0</v>
      </c>
      <c r="CC15" s="125">
        <v>0</v>
      </c>
      <c r="CD15" s="125">
        <v>0</v>
      </c>
      <c r="CE15" s="125">
        <v>0</v>
      </c>
      <c r="CF15" s="125">
        <v>0</v>
      </c>
      <c r="CG15" s="125">
        <v>0</v>
      </c>
      <c r="CH15" s="125">
        <v>0</v>
      </c>
      <c r="CI15" s="125">
        <v>0</v>
      </c>
      <c r="CJ15" s="125">
        <v>0</v>
      </c>
      <c r="CK15" s="125">
        <v>0</v>
      </c>
      <c r="CL15" s="125">
        <v>0</v>
      </c>
      <c r="CM15" s="125">
        <v>0</v>
      </c>
      <c r="CN15" s="125">
        <v>0</v>
      </c>
      <c r="CO15" s="125">
        <v>0</v>
      </c>
      <c r="CP15" s="125">
        <v>0</v>
      </c>
      <c r="CQ15" s="125">
        <v>0</v>
      </c>
      <c r="CR15" s="125">
        <v>0</v>
      </c>
      <c r="CS15" s="125">
        <v>0</v>
      </c>
      <c r="CT15" s="125">
        <v>0</v>
      </c>
      <c r="CU15" s="125">
        <v>0</v>
      </c>
      <c r="CV15" s="125">
        <v>0</v>
      </c>
      <c r="CW15" s="125">
        <v>0</v>
      </c>
      <c r="CX15" s="125">
        <v>0</v>
      </c>
      <c r="CY15" s="125">
        <v>0</v>
      </c>
      <c r="CZ15" s="125">
        <v>0</v>
      </c>
      <c r="DA15" s="125">
        <v>0</v>
      </c>
      <c r="DB15" s="125">
        <v>0</v>
      </c>
      <c r="DC15" s="125">
        <v>0</v>
      </c>
      <c r="DD15" s="125">
        <v>0</v>
      </c>
      <c r="DE15" s="125">
        <v>0</v>
      </c>
      <c r="DF15" s="125">
        <v>0</v>
      </c>
      <c r="DG15" s="125">
        <v>0</v>
      </c>
      <c r="DH15" s="125">
        <v>0</v>
      </c>
      <c r="DI15" s="125">
        <v>0</v>
      </c>
      <c r="DJ15" s="125">
        <v>0</v>
      </c>
      <c r="DK15" s="125">
        <v>0</v>
      </c>
      <c r="DL15" s="125">
        <v>0</v>
      </c>
      <c r="DM15" s="125"/>
      <c r="DN15" s="125"/>
      <c r="DO15" s="125"/>
      <c r="DP15" s="125"/>
      <c r="DQ15" s="137"/>
    </row>
    <row r="16" spans="1:121">
      <c r="A16" s="127" t="s">
        <v>39</v>
      </c>
      <c r="B16" s="124">
        <v>402945.65</v>
      </c>
      <c r="C16" s="125">
        <v>402945.65</v>
      </c>
      <c r="D16" s="125">
        <v>0</v>
      </c>
      <c r="E16" s="125">
        <v>0</v>
      </c>
      <c r="F16" s="125"/>
      <c r="G16" s="125">
        <v>0</v>
      </c>
      <c r="H16" s="128">
        <v>0</v>
      </c>
      <c r="I16" s="125">
        <v>-44092.16</v>
      </c>
      <c r="J16" s="125">
        <v>0</v>
      </c>
      <c r="K16" s="125">
        <v>0</v>
      </c>
      <c r="L16" s="125">
        <v>0</v>
      </c>
      <c r="M16" s="125">
        <v>0</v>
      </c>
      <c r="N16" s="125">
        <v>0</v>
      </c>
      <c r="O16" s="125">
        <v>447037.81</v>
      </c>
      <c r="P16" s="125">
        <v>0</v>
      </c>
      <c r="Q16" s="125">
        <v>0</v>
      </c>
      <c r="R16" s="125">
        <v>0</v>
      </c>
      <c r="S16" s="125">
        <v>0</v>
      </c>
      <c r="T16" s="125">
        <v>0</v>
      </c>
      <c r="U16" s="125">
        <v>0</v>
      </c>
      <c r="V16" s="125">
        <v>0</v>
      </c>
      <c r="W16" s="125">
        <v>0</v>
      </c>
      <c r="X16" s="125">
        <v>0</v>
      </c>
      <c r="Y16" s="125">
        <v>0</v>
      </c>
      <c r="Z16" s="125">
        <v>0</v>
      </c>
      <c r="AA16" s="125">
        <v>0</v>
      </c>
      <c r="AB16" s="125">
        <v>0</v>
      </c>
      <c r="AC16" s="125">
        <v>0</v>
      </c>
      <c r="AD16" s="125">
        <v>0</v>
      </c>
      <c r="AE16" s="125">
        <v>0</v>
      </c>
      <c r="AF16" s="125">
        <v>0</v>
      </c>
      <c r="AG16" s="125">
        <v>0</v>
      </c>
      <c r="AH16" s="125">
        <v>0</v>
      </c>
      <c r="AI16" s="125">
        <v>0</v>
      </c>
      <c r="AJ16" s="125">
        <v>0</v>
      </c>
      <c r="AK16" s="125">
        <v>0</v>
      </c>
      <c r="AL16" s="125">
        <v>0</v>
      </c>
      <c r="AM16" s="125">
        <v>0</v>
      </c>
      <c r="AN16" s="125">
        <v>23926.85</v>
      </c>
      <c r="AO16" s="125">
        <v>423110.96</v>
      </c>
      <c r="AP16" s="125">
        <v>31391.41</v>
      </c>
      <c r="AQ16" s="125">
        <v>12984.78</v>
      </c>
      <c r="AR16" s="125">
        <v>14748.83</v>
      </c>
      <c r="AS16" s="125">
        <v>30355.53</v>
      </c>
      <c r="AT16" s="125">
        <v>59661.31</v>
      </c>
      <c r="AU16" s="125">
        <v>30155.53</v>
      </c>
      <c r="AV16" s="125">
        <v>45.56</v>
      </c>
      <c r="AW16" s="125">
        <v>20777.85</v>
      </c>
      <c r="AX16" s="125">
        <v>13664.61</v>
      </c>
      <c r="AY16" s="125">
        <v>8004.3</v>
      </c>
      <c r="AZ16" s="125">
        <v>38265.19</v>
      </c>
      <c r="BA16" s="125">
        <v>113092.63</v>
      </c>
      <c r="BB16" s="125">
        <v>44404.93</v>
      </c>
      <c r="BC16" s="125">
        <v>-4.24</v>
      </c>
      <c r="BD16" s="125">
        <v>-1794.41</v>
      </c>
      <c r="BE16" s="125">
        <v>860.62</v>
      </c>
      <c r="BF16" s="125">
        <v>1222.78</v>
      </c>
      <c r="BG16" s="125">
        <v>631.07</v>
      </c>
      <c r="BH16" s="125">
        <v>97.33</v>
      </c>
      <c r="BI16" s="125">
        <v>55.24</v>
      </c>
      <c r="BJ16" s="125">
        <v>4068.61</v>
      </c>
      <c r="BK16" s="125">
        <v>0</v>
      </c>
      <c r="BL16" s="125">
        <v>0.76</v>
      </c>
      <c r="BM16" s="125">
        <v>0</v>
      </c>
      <c r="BN16" s="125">
        <v>0</v>
      </c>
      <c r="BO16" s="125">
        <v>35.54</v>
      </c>
      <c r="BP16" s="125">
        <v>0</v>
      </c>
      <c r="BQ16" s="125">
        <v>0</v>
      </c>
      <c r="BR16" s="125">
        <v>-2.85</v>
      </c>
      <c r="BS16" s="125">
        <v>0</v>
      </c>
      <c r="BT16" s="125">
        <v>0</v>
      </c>
      <c r="BU16" s="125">
        <v>0</v>
      </c>
      <c r="BV16" s="125">
        <v>0</v>
      </c>
      <c r="BW16" s="125">
        <v>45.44</v>
      </c>
      <c r="BX16" s="125">
        <v>50.2</v>
      </c>
      <c r="BY16" s="125">
        <v>12.66</v>
      </c>
      <c r="BZ16" s="125">
        <v>0</v>
      </c>
      <c r="CA16" s="125">
        <v>0</v>
      </c>
      <c r="CB16" s="125">
        <v>-0.01</v>
      </c>
      <c r="CC16" s="125">
        <v>0</v>
      </c>
      <c r="CD16" s="125">
        <v>0</v>
      </c>
      <c r="CE16" s="125">
        <v>0</v>
      </c>
      <c r="CF16" s="125">
        <v>0</v>
      </c>
      <c r="CG16" s="125">
        <v>0</v>
      </c>
      <c r="CH16" s="125">
        <v>0</v>
      </c>
      <c r="CI16" s="125">
        <v>0</v>
      </c>
      <c r="CJ16" s="125">
        <v>0</v>
      </c>
      <c r="CK16" s="125">
        <v>0</v>
      </c>
      <c r="CL16" s="125">
        <v>0</v>
      </c>
      <c r="CM16" s="125">
        <v>0</v>
      </c>
      <c r="CN16" s="125">
        <v>0</v>
      </c>
      <c r="CO16" s="125">
        <v>0</v>
      </c>
      <c r="CP16" s="125">
        <v>0</v>
      </c>
      <c r="CQ16" s="125">
        <v>0</v>
      </c>
      <c r="CR16" s="125">
        <v>0</v>
      </c>
      <c r="CS16" s="125">
        <v>0</v>
      </c>
      <c r="CT16" s="125">
        <v>0</v>
      </c>
      <c r="CU16" s="125">
        <v>0</v>
      </c>
      <c r="CV16" s="125">
        <v>0</v>
      </c>
      <c r="CW16" s="125">
        <v>262.36</v>
      </c>
      <c r="CX16" s="125">
        <v>4.52</v>
      </c>
      <c r="CY16" s="125">
        <v>0</v>
      </c>
      <c r="CZ16" s="125">
        <v>0</v>
      </c>
      <c r="DA16" s="125">
        <v>0</v>
      </c>
      <c r="DB16" s="125">
        <v>0</v>
      </c>
      <c r="DC16" s="125">
        <v>0</v>
      </c>
      <c r="DD16" s="125">
        <v>0</v>
      </c>
      <c r="DE16" s="125">
        <v>12.88</v>
      </c>
      <c r="DF16" s="125">
        <v>0</v>
      </c>
      <c r="DG16" s="125">
        <v>0</v>
      </c>
      <c r="DH16" s="125">
        <v>0</v>
      </c>
      <c r="DI16" s="125">
        <v>0</v>
      </c>
      <c r="DJ16" s="125">
        <v>0</v>
      </c>
      <c r="DK16" s="125">
        <v>0</v>
      </c>
      <c r="DL16" s="125">
        <v>0</v>
      </c>
      <c r="DM16" s="125"/>
      <c r="DN16" s="125"/>
      <c r="DO16" s="125"/>
      <c r="DP16" s="125"/>
      <c r="DQ16" s="137"/>
    </row>
    <row r="17" spans="1:121">
      <c r="A17" s="127" t="s">
        <v>40</v>
      </c>
      <c r="B17" s="124">
        <v>15458273.35</v>
      </c>
      <c r="C17" s="125">
        <v>15274877.11</v>
      </c>
      <c r="D17" s="125">
        <v>183396.24</v>
      </c>
      <c r="E17" s="125">
        <v>0</v>
      </c>
      <c r="F17" s="125"/>
      <c r="G17" s="125">
        <v>0</v>
      </c>
      <c r="H17" s="128">
        <v>0</v>
      </c>
      <c r="I17" s="125">
        <v>0</v>
      </c>
      <c r="J17" s="125">
        <v>0</v>
      </c>
      <c r="K17" s="125">
        <v>0</v>
      </c>
      <c r="L17" s="125">
        <v>0</v>
      </c>
      <c r="M17" s="125">
        <v>0</v>
      </c>
      <c r="N17" s="125">
        <v>0</v>
      </c>
      <c r="O17" s="125">
        <v>14082278.87</v>
      </c>
      <c r="P17" s="125">
        <v>0</v>
      </c>
      <c r="Q17" s="125">
        <v>1192598.24</v>
      </c>
      <c r="R17" s="125">
        <v>0</v>
      </c>
      <c r="S17" s="125">
        <v>0</v>
      </c>
      <c r="T17" s="125">
        <v>0</v>
      </c>
      <c r="U17" s="125">
        <v>0</v>
      </c>
      <c r="V17" s="125">
        <v>0</v>
      </c>
      <c r="W17" s="125">
        <v>0</v>
      </c>
      <c r="X17" s="125">
        <v>108713.65</v>
      </c>
      <c r="Y17" s="125">
        <v>0</v>
      </c>
      <c r="Z17" s="125">
        <v>168056</v>
      </c>
      <c r="AA17" s="125">
        <v>354051.06</v>
      </c>
      <c r="AB17" s="125">
        <v>4716.98</v>
      </c>
      <c r="AC17" s="125">
        <v>557060.55</v>
      </c>
      <c r="AD17" s="125">
        <v>0</v>
      </c>
      <c r="AE17" s="125">
        <v>0</v>
      </c>
      <c r="AF17" s="125">
        <v>0</v>
      </c>
      <c r="AG17" s="125">
        <v>1095931.56</v>
      </c>
      <c r="AH17" s="125">
        <v>85865.33</v>
      </c>
      <c r="AI17" s="125">
        <v>0</v>
      </c>
      <c r="AJ17" s="125">
        <v>0</v>
      </c>
      <c r="AK17" s="125">
        <v>0</v>
      </c>
      <c r="AL17" s="125">
        <v>0</v>
      </c>
      <c r="AM17" s="125">
        <v>0</v>
      </c>
      <c r="AN17" s="125">
        <v>810267.44</v>
      </c>
      <c r="AO17" s="125">
        <v>12090214.54</v>
      </c>
      <c r="AP17" s="125">
        <v>424726.4</v>
      </c>
      <c r="AQ17" s="125">
        <v>75.46</v>
      </c>
      <c r="AR17" s="125">
        <v>198.11</v>
      </c>
      <c r="AS17" s="125">
        <v>122.65</v>
      </c>
      <c r="AT17" s="125">
        <v>36747.42</v>
      </c>
      <c r="AU17" s="125">
        <v>66.04</v>
      </c>
      <c r="AV17" s="125">
        <v>0</v>
      </c>
      <c r="AW17" s="125">
        <v>186.17</v>
      </c>
      <c r="AX17" s="125">
        <v>104.93</v>
      </c>
      <c r="AY17" s="125">
        <v>37.72</v>
      </c>
      <c r="AZ17" s="125">
        <v>754290.57</v>
      </c>
      <c r="BA17" s="125">
        <v>169.8</v>
      </c>
      <c r="BB17" s="125">
        <v>98468.54</v>
      </c>
      <c r="BC17" s="125">
        <v>127.9</v>
      </c>
      <c r="BD17" s="125">
        <v>28.3</v>
      </c>
      <c r="BE17" s="125">
        <v>28.29</v>
      </c>
      <c r="BF17" s="125">
        <v>37.72</v>
      </c>
      <c r="BG17" s="125">
        <v>28.3</v>
      </c>
      <c r="BH17" s="125">
        <v>18.86</v>
      </c>
      <c r="BI17" s="125">
        <v>28.29</v>
      </c>
      <c r="BJ17" s="125">
        <v>189.7</v>
      </c>
      <c r="BK17" s="125">
        <v>28.3</v>
      </c>
      <c r="BL17" s="125">
        <v>9.43</v>
      </c>
      <c r="BM17" s="125">
        <v>0</v>
      </c>
      <c r="BN17" s="125">
        <v>9.43</v>
      </c>
      <c r="BO17" s="125">
        <v>0</v>
      </c>
      <c r="BP17" s="125">
        <v>0</v>
      </c>
      <c r="BQ17" s="125">
        <v>0</v>
      </c>
      <c r="BR17" s="125">
        <v>66.02</v>
      </c>
      <c r="BS17" s="125">
        <v>0</v>
      </c>
      <c r="BT17" s="125">
        <v>0</v>
      </c>
      <c r="BU17" s="125">
        <v>0</v>
      </c>
      <c r="BV17" s="125">
        <v>0</v>
      </c>
      <c r="BW17" s="125">
        <v>18.87</v>
      </c>
      <c r="BX17" s="125">
        <v>2593827.03</v>
      </c>
      <c r="BY17" s="125">
        <v>213170.41</v>
      </c>
      <c r="BZ17" s="125">
        <v>9.71</v>
      </c>
      <c r="CA17" s="125">
        <v>0</v>
      </c>
      <c r="CB17" s="125">
        <v>0</v>
      </c>
      <c r="CC17" s="125">
        <v>121368.93</v>
      </c>
      <c r="CD17" s="125">
        <v>117924.53</v>
      </c>
      <c r="CE17" s="125">
        <v>0</v>
      </c>
      <c r="CF17" s="125">
        <v>751304.52</v>
      </c>
      <c r="CG17" s="125">
        <v>10</v>
      </c>
      <c r="CH17" s="125">
        <v>14798.81</v>
      </c>
      <c r="CI17" s="125">
        <v>165329.18</v>
      </c>
      <c r="CJ17" s="125">
        <v>19.42</v>
      </c>
      <c r="CK17" s="125">
        <v>284394.82</v>
      </c>
      <c r="CL17" s="125">
        <v>0</v>
      </c>
      <c r="CM17" s="125">
        <v>40</v>
      </c>
      <c r="CN17" s="125">
        <v>18.87</v>
      </c>
      <c r="CO17" s="125">
        <v>0</v>
      </c>
      <c r="CP17" s="125">
        <v>9.71</v>
      </c>
      <c r="CQ17" s="125">
        <v>0</v>
      </c>
      <c r="CR17" s="125">
        <v>10</v>
      </c>
      <c r="CS17" s="125">
        <v>10</v>
      </c>
      <c r="CT17" s="125">
        <v>10</v>
      </c>
      <c r="CU17" s="125">
        <v>10</v>
      </c>
      <c r="CV17" s="125">
        <v>297806.33</v>
      </c>
      <c r="CW17" s="125">
        <v>176886.79</v>
      </c>
      <c r="CX17" s="125">
        <v>19.14</v>
      </c>
      <c r="CY17" s="125">
        <v>355009.43</v>
      </c>
      <c r="CZ17" s="125">
        <v>0</v>
      </c>
      <c r="DA17" s="125">
        <v>5403373.28</v>
      </c>
      <c r="DB17" s="125">
        <v>278787.78</v>
      </c>
      <c r="DC17" s="125">
        <v>0</v>
      </c>
      <c r="DD17" s="125">
        <v>0</v>
      </c>
      <c r="DE17" s="125">
        <v>242.63</v>
      </c>
      <c r="DF17" s="125">
        <v>0</v>
      </c>
      <c r="DG17" s="125">
        <v>0</v>
      </c>
      <c r="DH17" s="125">
        <v>0</v>
      </c>
      <c r="DI17" s="125">
        <v>10</v>
      </c>
      <c r="DJ17" s="125">
        <v>0</v>
      </c>
      <c r="DK17" s="125">
        <v>0</v>
      </c>
      <c r="DL17" s="125">
        <v>0</v>
      </c>
      <c r="DM17" s="125"/>
      <c r="DN17" s="125"/>
      <c r="DO17" s="125"/>
      <c r="DP17" s="125"/>
      <c r="DQ17" s="137"/>
    </row>
    <row r="18" spans="1:121">
      <c r="A18" s="127" t="s">
        <v>41</v>
      </c>
      <c r="B18" s="124">
        <v>438629.14</v>
      </c>
      <c r="C18" s="125">
        <v>171320.11</v>
      </c>
      <c r="D18" s="125">
        <v>267309.03</v>
      </c>
      <c r="E18" s="125">
        <v>0</v>
      </c>
      <c r="F18" s="125"/>
      <c r="G18" s="125">
        <v>0</v>
      </c>
      <c r="H18" s="128">
        <v>0</v>
      </c>
      <c r="I18" s="125">
        <v>14973.88</v>
      </c>
      <c r="J18" s="125">
        <v>0</v>
      </c>
      <c r="K18" s="125">
        <v>0</v>
      </c>
      <c r="L18" s="125">
        <v>0</v>
      </c>
      <c r="M18" s="125">
        <v>0</v>
      </c>
      <c r="N18" s="125">
        <v>0</v>
      </c>
      <c r="O18" s="125">
        <v>156105.5</v>
      </c>
      <c r="P18" s="125">
        <v>240.73</v>
      </c>
      <c r="Q18" s="125">
        <v>0</v>
      </c>
      <c r="R18" s="125">
        <v>0</v>
      </c>
      <c r="S18" s="125">
        <v>240.73</v>
      </c>
      <c r="T18" s="125">
        <v>0</v>
      </c>
      <c r="U18" s="125">
        <v>0</v>
      </c>
      <c r="V18" s="125">
        <v>0</v>
      </c>
      <c r="W18" s="125">
        <v>0</v>
      </c>
      <c r="X18" s="125">
        <v>0</v>
      </c>
      <c r="Y18" s="125">
        <v>0</v>
      </c>
      <c r="Z18" s="125">
        <v>0</v>
      </c>
      <c r="AA18" s="125">
        <v>0</v>
      </c>
      <c r="AB18" s="125">
        <v>0</v>
      </c>
      <c r="AC18" s="125">
        <v>0</v>
      </c>
      <c r="AD18" s="125">
        <v>0</v>
      </c>
      <c r="AE18" s="125">
        <v>0</v>
      </c>
      <c r="AF18" s="125">
        <v>0</v>
      </c>
      <c r="AG18" s="125">
        <v>0</v>
      </c>
      <c r="AH18" s="125">
        <v>0</v>
      </c>
      <c r="AI18" s="125">
        <v>0</v>
      </c>
      <c r="AJ18" s="125">
        <v>0</v>
      </c>
      <c r="AK18" s="125">
        <v>1355.71</v>
      </c>
      <c r="AL18" s="125">
        <v>0</v>
      </c>
      <c r="AM18" s="125">
        <v>17.75</v>
      </c>
      <c r="AN18" s="125">
        <v>20715.82</v>
      </c>
      <c r="AO18" s="125">
        <v>134016.22</v>
      </c>
      <c r="AP18" s="125">
        <v>16350.77</v>
      </c>
      <c r="AQ18" s="125">
        <v>0</v>
      </c>
      <c r="AR18" s="125">
        <v>203.77</v>
      </c>
      <c r="AS18" s="125">
        <v>0</v>
      </c>
      <c r="AT18" s="125">
        <v>0</v>
      </c>
      <c r="AU18" s="125">
        <v>24038.97</v>
      </c>
      <c r="AV18" s="125">
        <v>14975.77</v>
      </c>
      <c r="AW18" s="125">
        <v>32899.52</v>
      </c>
      <c r="AX18" s="125">
        <v>0</v>
      </c>
      <c r="AY18" s="125">
        <v>0</v>
      </c>
      <c r="AZ18" s="125">
        <v>0</v>
      </c>
      <c r="BA18" s="125">
        <v>0</v>
      </c>
      <c r="BB18" s="125">
        <v>0</v>
      </c>
      <c r="BC18" s="125">
        <v>6724.67</v>
      </c>
      <c r="BD18" s="125">
        <v>8096.87</v>
      </c>
      <c r="BE18" s="125">
        <v>0</v>
      </c>
      <c r="BF18" s="125">
        <v>0</v>
      </c>
      <c r="BG18" s="125">
        <v>10430.97</v>
      </c>
      <c r="BH18" s="125">
        <v>20032.52</v>
      </c>
      <c r="BI18" s="125">
        <v>203.77</v>
      </c>
      <c r="BJ18" s="125">
        <v>0</v>
      </c>
      <c r="BK18" s="125">
        <v>58.62</v>
      </c>
      <c r="BL18" s="125">
        <v>0</v>
      </c>
      <c r="BM18" s="125">
        <v>0</v>
      </c>
      <c r="BN18" s="125">
        <v>0</v>
      </c>
      <c r="BO18" s="125">
        <v>0</v>
      </c>
      <c r="BP18" s="125">
        <v>0</v>
      </c>
      <c r="BQ18" s="125">
        <v>0</v>
      </c>
      <c r="BR18" s="125">
        <v>0</v>
      </c>
      <c r="BS18" s="125">
        <v>0</v>
      </c>
      <c r="BT18" s="125">
        <v>0</v>
      </c>
      <c r="BU18" s="125">
        <v>0</v>
      </c>
      <c r="BV18" s="125">
        <v>0</v>
      </c>
      <c r="BW18" s="125">
        <v>0</v>
      </c>
      <c r="BX18" s="125">
        <v>0</v>
      </c>
      <c r="BY18" s="125">
        <v>0</v>
      </c>
      <c r="BZ18" s="125">
        <v>0</v>
      </c>
      <c r="CA18" s="125">
        <v>0</v>
      </c>
      <c r="CB18" s="125">
        <v>0</v>
      </c>
      <c r="CC18" s="125">
        <v>0</v>
      </c>
      <c r="CD18" s="125">
        <v>0</v>
      </c>
      <c r="CE18" s="125">
        <v>0</v>
      </c>
      <c r="CF18" s="125">
        <v>0</v>
      </c>
      <c r="CG18" s="125">
        <v>0</v>
      </c>
      <c r="CH18" s="125">
        <v>0</v>
      </c>
      <c r="CI18" s="125">
        <v>0</v>
      </c>
      <c r="CJ18" s="125">
        <v>0</v>
      </c>
      <c r="CK18" s="125">
        <v>0</v>
      </c>
      <c r="CL18" s="125">
        <v>0</v>
      </c>
      <c r="CM18" s="125">
        <v>0</v>
      </c>
      <c r="CN18" s="125">
        <v>0</v>
      </c>
      <c r="CO18" s="125">
        <v>0</v>
      </c>
      <c r="CP18" s="125">
        <v>0</v>
      </c>
      <c r="CQ18" s="125">
        <v>0</v>
      </c>
      <c r="CR18" s="125">
        <v>0</v>
      </c>
      <c r="CS18" s="125">
        <v>0</v>
      </c>
      <c r="CT18" s="125">
        <v>0</v>
      </c>
      <c r="CU18" s="125">
        <v>0</v>
      </c>
      <c r="CV18" s="125">
        <v>0</v>
      </c>
      <c r="CW18" s="125">
        <v>0</v>
      </c>
      <c r="CX18" s="125">
        <v>0</v>
      </c>
      <c r="CY18" s="125">
        <v>0</v>
      </c>
      <c r="CZ18" s="125">
        <v>0</v>
      </c>
      <c r="DA18" s="125">
        <v>0</v>
      </c>
      <c r="DB18" s="125">
        <v>0</v>
      </c>
      <c r="DC18" s="125">
        <v>0</v>
      </c>
      <c r="DD18" s="125">
        <v>0</v>
      </c>
      <c r="DE18" s="125">
        <v>0</v>
      </c>
      <c r="DF18" s="125">
        <v>0</v>
      </c>
      <c r="DG18" s="125">
        <v>0</v>
      </c>
      <c r="DH18" s="125">
        <v>0</v>
      </c>
      <c r="DI18" s="125">
        <v>0</v>
      </c>
      <c r="DJ18" s="125">
        <v>0</v>
      </c>
      <c r="DK18" s="125">
        <v>0</v>
      </c>
      <c r="DL18" s="125">
        <v>0</v>
      </c>
      <c r="DM18" s="125"/>
      <c r="DN18" s="125"/>
      <c r="DO18" s="125"/>
      <c r="DP18" s="125"/>
      <c r="DQ18" s="137"/>
    </row>
    <row r="19" s="115" customFormat="1" spans="1:125">
      <c r="A19" s="121" t="s">
        <v>42</v>
      </c>
      <c r="B19" s="122">
        <v>804743108.27</v>
      </c>
      <c r="C19" s="122">
        <v>736709821.05</v>
      </c>
      <c r="D19" s="122">
        <v>64564306.07</v>
      </c>
      <c r="E19" s="122">
        <v>445704.39</v>
      </c>
      <c r="F19" s="122">
        <v>2022694.73</v>
      </c>
      <c r="G19" s="122">
        <v>16086854.9</v>
      </c>
      <c r="H19" s="122">
        <v>-15086272.87</v>
      </c>
      <c r="I19" s="122">
        <v>222877740.14</v>
      </c>
      <c r="J19" s="122">
        <v>0</v>
      </c>
      <c r="K19" s="122">
        <v>19342.27</v>
      </c>
      <c r="L19" s="122">
        <v>0</v>
      </c>
      <c r="M19" s="122">
        <v>3112580.57</v>
      </c>
      <c r="N19" s="122">
        <v>2579597.03</v>
      </c>
      <c r="O19" s="122">
        <v>347022355.59</v>
      </c>
      <c r="P19" s="122">
        <v>35832751.5</v>
      </c>
      <c r="Q19" s="122">
        <v>111508624.35</v>
      </c>
      <c r="R19" s="122">
        <v>13756829.6</v>
      </c>
      <c r="S19" s="122">
        <v>12152508.44</v>
      </c>
      <c r="T19" s="122">
        <v>8892535.2</v>
      </c>
      <c r="U19" s="122">
        <v>2308160.67</v>
      </c>
      <c r="V19" s="122">
        <v>9342324.98</v>
      </c>
      <c r="W19" s="122">
        <v>3137222.21</v>
      </c>
      <c r="X19" s="122">
        <v>3986073.97</v>
      </c>
      <c r="Y19" s="122">
        <v>1796277.49</v>
      </c>
      <c r="Z19" s="122">
        <v>62188233.85</v>
      </c>
      <c r="AA19" s="122">
        <v>18473222.35</v>
      </c>
      <c r="AB19" s="122">
        <v>5548439.43</v>
      </c>
      <c r="AC19" s="122">
        <v>19516377.26</v>
      </c>
      <c r="AD19" s="122">
        <v>4475016.42</v>
      </c>
      <c r="AE19" s="122">
        <v>4991929.24</v>
      </c>
      <c r="AF19" s="122">
        <v>4289883.94</v>
      </c>
      <c r="AG19" s="122">
        <v>36572580.98</v>
      </c>
      <c r="AH19" s="122">
        <v>45775443.1</v>
      </c>
      <c r="AI19" s="122">
        <v>4367819.38</v>
      </c>
      <c r="AJ19" s="122">
        <v>5630038.7</v>
      </c>
      <c r="AK19" s="122">
        <v>56804214.38</v>
      </c>
      <c r="AL19" s="122">
        <v>3542236.74</v>
      </c>
      <c r="AM19" s="122">
        <v>2993584.93</v>
      </c>
      <c r="AN19" s="122">
        <v>8983259.08</v>
      </c>
      <c r="AO19" s="122">
        <v>182353178.3</v>
      </c>
      <c r="AP19" s="122">
        <v>7060651.3</v>
      </c>
      <c r="AQ19" s="122">
        <v>7346802.72</v>
      </c>
      <c r="AR19" s="122">
        <v>7523726.97</v>
      </c>
      <c r="AS19" s="122">
        <v>6551594.36</v>
      </c>
      <c r="AT19" s="122">
        <v>7325477.38</v>
      </c>
      <c r="AU19" s="122">
        <v>7656240.26</v>
      </c>
      <c r="AV19" s="122">
        <v>2756120.34</v>
      </c>
      <c r="AW19" s="122">
        <v>8290640.97</v>
      </c>
      <c r="AX19" s="122">
        <v>4329865.81</v>
      </c>
      <c r="AY19" s="122">
        <v>4120848.53</v>
      </c>
      <c r="AZ19" s="122">
        <v>5066184.49</v>
      </c>
      <c r="BA19" s="122">
        <v>6378816.09</v>
      </c>
      <c r="BB19" s="122">
        <v>4594097.84</v>
      </c>
      <c r="BC19" s="122">
        <v>3610774.94</v>
      </c>
      <c r="BD19" s="122">
        <v>3062764.5</v>
      </c>
      <c r="BE19" s="122">
        <v>3253130.97</v>
      </c>
      <c r="BF19" s="122">
        <v>4006403.92</v>
      </c>
      <c r="BG19" s="122">
        <v>2395783.52</v>
      </c>
      <c r="BH19" s="122">
        <v>2327505.98</v>
      </c>
      <c r="BI19" s="122">
        <v>3015758.47</v>
      </c>
      <c r="BJ19" s="122">
        <v>4015001.4</v>
      </c>
      <c r="BK19" s="122">
        <v>1868867.75</v>
      </c>
      <c r="BL19" s="122">
        <v>1525932.46</v>
      </c>
      <c r="BM19" s="122">
        <v>1495391.58</v>
      </c>
      <c r="BN19" s="122">
        <v>1923418</v>
      </c>
      <c r="BO19" s="122">
        <v>1670634.79</v>
      </c>
      <c r="BP19" s="122">
        <v>2342098.67</v>
      </c>
      <c r="BQ19" s="122">
        <v>1479641.01</v>
      </c>
      <c r="BR19" s="122">
        <v>2743057.1</v>
      </c>
      <c r="BS19" s="122">
        <v>933500.99</v>
      </c>
      <c r="BT19" s="122">
        <v>1527738.21</v>
      </c>
      <c r="BU19" s="122">
        <v>613202.74</v>
      </c>
      <c r="BV19" s="122">
        <v>1155611.47</v>
      </c>
      <c r="BW19" s="122">
        <v>1205055.01</v>
      </c>
      <c r="BX19" s="122">
        <v>3127582.4</v>
      </c>
      <c r="BY19" s="122">
        <v>5826709.32</v>
      </c>
      <c r="BZ19" s="122">
        <v>961358.84</v>
      </c>
      <c r="CA19" s="122">
        <v>1155098.48</v>
      </c>
      <c r="CB19" s="122">
        <v>864804.13</v>
      </c>
      <c r="CC19" s="122">
        <v>1016327.71</v>
      </c>
      <c r="CD19" s="122">
        <v>641725.97</v>
      </c>
      <c r="CE19" s="122">
        <v>1365588.9</v>
      </c>
      <c r="CF19" s="122">
        <v>1572705.11</v>
      </c>
      <c r="CG19" s="122">
        <v>1181947.96</v>
      </c>
      <c r="CH19" s="122">
        <v>1278451.95</v>
      </c>
      <c r="CI19" s="122">
        <v>1181125.08</v>
      </c>
      <c r="CJ19" s="122">
        <v>1340915.19</v>
      </c>
      <c r="CK19" s="122">
        <v>829277.41</v>
      </c>
      <c r="CL19" s="122">
        <v>944106.8</v>
      </c>
      <c r="CM19" s="122">
        <v>1365970.91</v>
      </c>
      <c r="CN19" s="122">
        <v>784292.59</v>
      </c>
      <c r="CO19" s="122">
        <v>978020.4</v>
      </c>
      <c r="CP19" s="122">
        <v>834093.7</v>
      </c>
      <c r="CQ19" s="122">
        <v>1240472.53</v>
      </c>
      <c r="CR19" s="122">
        <v>714804.39</v>
      </c>
      <c r="CS19" s="122">
        <v>1400877.07</v>
      </c>
      <c r="CT19" s="122">
        <v>983892.71</v>
      </c>
      <c r="CU19" s="122">
        <v>1261341.1</v>
      </c>
      <c r="CV19" s="122">
        <v>1289932.23</v>
      </c>
      <c r="CW19" s="122">
        <v>2533546.1</v>
      </c>
      <c r="CX19" s="122">
        <v>1492731.37</v>
      </c>
      <c r="CY19" s="122">
        <v>1957053.24</v>
      </c>
      <c r="CZ19" s="122">
        <v>845718.92</v>
      </c>
      <c r="DA19" s="122">
        <v>2909485.86</v>
      </c>
      <c r="DB19" s="122">
        <v>1195634.2</v>
      </c>
      <c r="DC19" s="122">
        <v>1175783.49</v>
      </c>
      <c r="DD19" s="122">
        <v>1172241.77</v>
      </c>
      <c r="DE19" s="122">
        <v>1013975.22</v>
      </c>
      <c r="DF19" s="122">
        <v>2489610.84</v>
      </c>
      <c r="DG19" s="122">
        <v>1267688.68</v>
      </c>
      <c r="DH19" s="122">
        <v>317905.93</v>
      </c>
      <c r="DI19" s="122">
        <v>1346345.54</v>
      </c>
      <c r="DJ19" s="122">
        <v>1121508.35</v>
      </c>
      <c r="DK19" s="122">
        <v>1562661.5</v>
      </c>
      <c r="DL19" s="122">
        <v>637523.87</v>
      </c>
      <c r="DM19" s="122"/>
      <c r="DN19" s="122"/>
      <c r="DO19" s="122"/>
      <c r="DP19" s="122"/>
      <c r="DQ19" s="122"/>
      <c r="DR19" s="117"/>
      <c r="DS19" s="117"/>
      <c r="DT19" s="117"/>
      <c r="DU19" s="117"/>
    </row>
    <row r="20" spans="1:121">
      <c r="A20" s="127" t="s">
        <v>43</v>
      </c>
      <c r="B20" s="124">
        <v>9842888.5</v>
      </c>
      <c r="C20" s="124">
        <v>9212248.16</v>
      </c>
      <c r="D20" s="124">
        <v>403755.47</v>
      </c>
      <c r="E20" s="124">
        <v>28570.37</v>
      </c>
      <c r="F20" s="124">
        <v>15748.66</v>
      </c>
      <c r="G20" s="125">
        <v>182565.84</v>
      </c>
      <c r="H20" s="128">
        <v>0</v>
      </c>
      <c r="I20" s="124">
        <v>-587946.31</v>
      </c>
      <c r="J20" s="125">
        <v>0</v>
      </c>
      <c r="K20" s="125">
        <v>0</v>
      </c>
      <c r="L20" s="125">
        <v>0</v>
      </c>
      <c r="M20" s="125">
        <v>-263.6</v>
      </c>
      <c r="N20" s="125">
        <v>-243.57</v>
      </c>
      <c r="O20" s="125">
        <v>5796716.75</v>
      </c>
      <c r="P20" s="125">
        <v>1793695.92</v>
      </c>
      <c r="Q20" s="125">
        <v>1588960.14</v>
      </c>
      <c r="R20" s="125">
        <v>621328.83</v>
      </c>
      <c r="S20" s="125">
        <v>-78504.82</v>
      </c>
      <c r="T20" s="125">
        <v>1826009.03</v>
      </c>
      <c r="U20" s="125">
        <v>18235.24</v>
      </c>
      <c r="V20" s="125">
        <v>119236.64</v>
      </c>
      <c r="W20" s="125">
        <v>-91280.17</v>
      </c>
      <c r="X20" s="125">
        <v>-13346.74</v>
      </c>
      <c r="Y20" s="125">
        <v>1255.79</v>
      </c>
      <c r="Z20" s="125">
        <v>1227177.69</v>
      </c>
      <c r="AA20" s="125">
        <v>71488.92</v>
      </c>
      <c r="AB20" s="125">
        <v>46214.62</v>
      </c>
      <c r="AC20" s="125">
        <v>256169.86</v>
      </c>
      <c r="AD20" s="125">
        <v>56172.32</v>
      </c>
      <c r="AE20" s="125">
        <v>100900.15</v>
      </c>
      <c r="AF20" s="125">
        <v>464256.36</v>
      </c>
      <c r="AG20" s="125">
        <v>-16296.37</v>
      </c>
      <c r="AH20" s="125">
        <v>2302033.64</v>
      </c>
      <c r="AI20" s="125">
        <v>-2466.56</v>
      </c>
      <c r="AJ20" s="125">
        <v>-119.56</v>
      </c>
      <c r="AK20" s="125">
        <v>-305710.05</v>
      </c>
      <c r="AL20" s="125">
        <v>5998.52</v>
      </c>
      <c r="AM20" s="125">
        <v>0</v>
      </c>
      <c r="AN20" s="125">
        <v>67417.43</v>
      </c>
      <c r="AO20" s="125">
        <v>3745859.7</v>
      </c>
      <c r="AP20" s="125">
        <v>123191.12</v>
      </c>
      <c r="AQ20" s="125">
        <v>129386.51</v>
      </c>
      <c r="AR20" s="125">
        <v>140199.45</v>
      </c>
      <c r="AS20" s="125">
        <v>91720.96</v>
      </c>
      <c r="AT20" s="125">
        <v>188332.97</v>
      </c>
      <c r="AU20" s="125">
        <v>181286.78</v>
      </c>
      <c r="AV20" s="125">
        <v>59859.86</v>
      </c>
      <c r="AW20" s="125">
        <v>171491.8</v>
      </c>
      <c r="AX20" s="125">
        <v>80329.3</v>
      </c>
      <c r="AY20" s="125">
        <v>59717.4</v>
      </c>
      <c r="AZ20" s="125">
        <v>509483.63</v>
      </c>
      <c r="BA20" s="125">
        <v>59463.51</v>
      </c>
      <c r="BB20" s="125">
        <v>55838.67</v>
      </c>
      <c r="BC20" s="125">
        <v>44558.48</v>
      </c>
      <c r="BD20" s="125">
        <v>52698.35</v>
      </c>
      <c r="BE20" s="125">
        <v>54768.36</v>
      </c>
      <c r="BF20" s="125">
        <v>43427.2</v>
      </c>
      <c r="BG20" s="125">
        <v>62315.7</v>
      </c>
      <c r="BH20" s="125">
        <v>32217.16</v>
      </c>
      <c r="BI20" s="125">
        <v>43486.7</v>
      </c>
      <c r="BJ20" s="125">
        <v>64326.32</v>
      </c>
      <c r="BK20" s="125">
        <v>10398.31</v>
      </c>
      <c r="BL20" s="125">
        <v>29325.73</v>
      </c>
      <c r="BM20" s="125">
        <v>20211.14</v>
      </c>
      <c r="BN20" s="125">
        <v>22301.45</v>
      </c>
      <c r="BO20" s="125">
        <v>13982.15</v>
      </c>
      <c r="BP20" s="125">
        <v>27066.11</v>
      </c>
      <c r="BQ20" s="125">
        <v>20097.91</v>
      </c>
      <c r="BR20" s="125">
        <v>20762.53</v>
      </c>
      <c r="BS20" s="125">
        <v>13830.73</v>
      </c>
      <c r="BT20" s="125">
        <v>12592.29</v>
      </c>
      <c r="BU20" s="125">
        <v>1956.6</v>
      </c>
      <c r="BV20" s="125">
        <v>12525.67</v>
      </c>
      <c r="BW20" s="125">
        <v>21351.06</v>
      </c>
      <c r="BX20" s="125">
        <v>43552.44</v>
      </c>
      <c r="BY20" s="125">
        <v>1039378.57</v>
      </c>
      <c r="BZ20" s="125">
        <v>8592</v>
      </c>
      <c r="CA20" s="125">
        <v>197.4</v>
      </c>
      <c r="CB20" s="125">
        <v>0</v>
      </c>
      <c r="CC20" s="125">
        <v>1716.88</v>
      </c>
      <c r="CD20" s="125">
        <v>2588.29</v>
      </c>
      <c r="CE20" s="125">
        <v>5984.34</v>
      </c>
      <c r="CF20" s="125">
        <v>4374.86</v>
      </c>
      <c r="CG20" s="125">
        <v>0</v>
      </c>
      <c r="CH20" s="125">
        <v>2183.21</v>
      </c>
      <c r="CI20" s="125">
        <v>752.58</v>
      </c>
      <c r="CJ20" s="125">
        <v>1285.23</v>
      </c>
      <c r="CK20" s="125">
        <v>1985.22</v>
      </c>
      <c r="CL20" s="125">
        <v>2179.08</v>
      </c>
      <c r="CM20" s="125">
        <v>37.5</v>
      </c>
      <c r="CN20" s="125">
        <v>91.85</v>
      </c>
      <c r="CO20" s="125">
        <v>637.33</v>
      </c>
      <c r="CP20" s="125">
        <v>1577.3</v>
      </c>
      <c r="CQ20" s="125">
        <v>134.4</v>
      </c>
      <c r="CR20" s="125">
        <v>202.2</v>
      </c>
      <c r="CS20" s="125">
        <v>76.8</v>
      </c>
      <c r="CT20" s="125">
        <v>0</v>
      </c>
      <c r="CU20" s="125">
        <v>0</v>
      </c>
      <c r="CV20" s="125">
        <v>15954.89</v>
      </c>
      <c r="CW20" s="125">
        <v>40950.82</v>
      </c>
      <c r="CX20" s="125">
        <v>11123.9</v>
      </c>
      <c r="CY20" s="125">
        <v>6423.07</v>
      </c>
      <c r="CZ20" s="125">
        <v>1041.58</v>
      </c>
      <c r="DA20" s="125">
        <v>72328.51</v>
      </c>
      <c r="DB20" s="125">
        <v>1199.27</v>
      </c>
      <c r="DC20" s="125">
        <v>41.04</v>
      </c>
      <c r="DD20" s="125">
        <v>1394.6</v>
      </c>
      <c r="DE20" s="125">
        <v>431.7</v>
      </c>
      <c r="DF20" s="125">
        <v>2063.53</v>
      </c>
      <c r="DG20" s="125">
        <v>0</v>
      </c>
      <c r="DH20" s="125">
        <v>0</v>
      </c>
      <c r="DI20" s="125">
        <v>0</v>
      </c>
      <c r="DJ20" s="125">
        <v>703.52</v>
      </c>
      <c r="DK20" s="125">
        <v>0</v>
      </c>
      <c r="DL20" s="125">
        <v>173.88</v>
      </c>
      <c r="DM20" s="125"/>
      <c r="DN20" s="125"/>
      <c r="DO20" s="125"/>
      <c r="DP20" s="125"/>
      <c r="DQ20" s="137"/>
    </row>
    <row r="21" spans="1:121">
      <c r="A21" s="127" t="s">
        <v>44</v>
      </c>
      <c r="B21" s="124">
        <v>764682646.04</v>
      </c>
      <c r="C21" s="124">
        <v>693889999.16</v>
      </c>
      <c r="D21" s="124">
        <v>64550550.6</v>
      </c>
      <c r="E21" s="124">
        <v>3417134.02</v>
      </c>
      <c r="F21" s="126">
        <v>2006946.07</v>
      </c>
      <c r="G21" s="125">
        <v>15904289.06</v>
      </c>
      <c r="H21" s="128">
        <v>-15086272.87</v>
      </c>
      <c r="I21" s="124">
        <v>223465686.45</v>
      </c>
      <c r="J21" s="125">
        <v>0</v>
      </c>
      <c r="K21" s="125">
        <v>19342.27</v>
      </c>
      <c r="L21" s="125">
        <v>0</v>
      </c>
      <c r="M21" s="125">
        <v>3112844.17</v>
      </c>
      <c r="N21" s="125">
        <v>2579840.6</v>
      </c>
      <c r="O21" s="125">
        <v>307318366.93</v>
      </c>
      <c r="P21" s="125">
        <v>34338753.76</v>
      </c>
      <c r="Q21" s="125">
        <v>109919664.21</v>
      </c>
      <c r="R21" s="125">
        <v>13135500.77</v>
      </c>
      <c r="S21" s="125">
        <v>12231013.26</v>
      </c>
      <c r="T21" s="125">
        <v>7366224.35</v>
      </c>
      <c r="U21" s="125">
        <v>2289925.43</v>
      </c>
      <c r="V21" s="125">
        <v>9223088.34</v>
      </c>
      <c r="W21" s="125">
        <v>3228502.38</v>
      </c>
      <c r="X21" s="125">
        <v>3999420.71</v>
      </c>
      <c r="Y21" s="125">
        <v>1795021.7</v>
      </c>
      <c r="Z21" s="125">
        <v>60961056.16</v>
      </c>
      <c r="AA21" s="125">
        <v>18401733.43</v>
      </c>
      <c r="AB21" s="125">
        <v>5502224.81</v>
      </c>
      <c r="AC21" s="125">
        <v>19260207.4</v>
      </c>
      <c r="AD21" s="125">
        <v>4418844.1</v>
      </c>
      <c r="AE21" s="125">
        <v>4891029.09</v>
      </c>
      <c r="AF21" s="125">
        <v>3825627.58</v>
      </c>
      <c r="AG21" s="125">
        <v>36588877.35</v>
      </c>
      <c r="AH21" s="125">
        <v>12471469.67</v>
      </c>
      <c r="AI21" s="125">
        <v>4370285.94</v>
      </c>
      <c r="AJ21" s="125">
        <v>5630158.26</v>
      </c>
      <c r="AK21" s="125">
        <v>57109924.43</v>
      </c>
      <c r="AL21" s="125">
        <v>3536238.22</v>
      </c>
      <c r="AM21" s="125">
        <v>2993584.93</v>
      </c>
      <c r="AN21" s="125">
        <v>8882066.65</v>
      </c>
      <c r="AO21" s="125">
        <v>175735761.48</v>
      </c>
      <c r="AP21" s="125">
        <v>6915175.92</v>
      </c>
      <c r="AQ21" s="125">
        <v>7174955.46</v>
      </c>
      <c r="AR21" s="125">
        <v>7338588.56</v>
      </c>
      <c r="AS21" s="125">
        <v>6111983.86</v>
      </c>
      <c r="AT21" s="125">
        <v>7096910.53</v>
      </c>
      <c r="AU21" s="125">
        <v>7397867.54</v>
      </c>
      <c r="AV21" s="125">
        <v>2658637.85</v>
      </c>
      <c r="AW21" s="125">
        <v>8073287.43</v>
      </c>
      <c r="AX21" s="125">
        <v>4239658.22</v>
      </c>
      <c r="AY21" s="125">
        <v>4054320.56</v>
      </c>
      <c r="AZ21" s="125">
        <v>4536195.77</v>
      </c>
      <c r="BA21" s="125">
        <v>6311177.68</v>
      </c>
      <c r="BB21" s="125">
        <v>4533974.93</v>
      </c>
      <c r="BC21" s="125">
        <v>3533035.44</v>
      </c>
      <c r="BD21" s="125">
        <v>2955647.37</v>
      </c>
      <c r="BE21" s="125">
        <v>3140528.73</v>
      </c>
      <c r="BF21" s="125">
        <v>3943903.9</v>
      </c>
      <c r="BG21" s="125">
        <v>2315930.19</v>
      </c>
      <c r="BH21" s="125">
        <v>2243799.57</v>
      </c>
      <c r="BI21" s="125">
        <v>2927039.8</v>
      </c>
      <c r="BJ21" s="125">
        <v>3913194.73</v>
      </c>
      <c r="BK21" s="125">
        <v>1842694.07</v>
      </c>
      <c r="BL21" s="125">
        <v>1474088.53</v>
      </c>
      <c r="BM21" s="125">
        <v>1443423.85</v>
      </c>
      <c r="BN21" s="125">
        <v>1888779.49</v>
      </c>
      <c r="BO21" s="125">
        <v>1619494.16</v>
      </c>
      <c r="BP21" s="125">
        <v>2257998.59</v>
      </c>
      <c r="BQ21" s="125">
        <v>1446143.11</v>
      </c>
      <c r="BR21" s="125">
        <v>2694604.86</v>
      </c>
      <c r="BS21" s="125">
        <v>913113.65</v>
      </c>
      <c r="BT21" s="125">
        <v>1506332.71</v>
      </c>
      <c r="BU21" s="125">
        <v>598440.48</v>
      </c>
      <c r="BV21" s="125">
        <v>1133146.19</v>
      </c>
      <c r="BW21" s="125">
        <v>1163675.08</v>
      </c>
      <c r="BX21" s="125">
        <v>3081818.06</v>
      </c>
      <c r="BY21" s="125">
        <v>3541125.88</v>
      </c>
      <c r="BZ21" s="125">
        <v>949899.84</v>
      </c>
      <c r="CA21" s="125">
        <v>1148875.08</v>
      </c>
      <c r="CB21" s="125">
        <v>844310.13</v>
      </c>
      <c r="CC21" s="125">
        <v>1013685.83</v>
      </c>
      <c r="CD21" s="125">
        <v>635109.38</v>
      </c>
      <c r="CE21" s="125">
        <v>1347175.84</v>
      </c>
      <c r="CF21" s="125">
        <v>1561839.25</v>
      </c>
      <c r="CG21" s="125">
        <v>1179656.96</v>
      </c>
      <c r="CH21" s="125">
        <v>1274173.36</v>
      </c>
      <c r="CI21" s="125">
        <v>1171560.5</v>
      </c>
      <c r="CJ21" s="125">
        <v>1335663.96</v>
      </c>
      <c r="CK21" s="125">
        <v>822981.19</v>
      </c>
      <c r="CL21" s="125">
        <v>931059.72</v>
      </c>
      <c r="CM21" s="125">
        <v>1348293.41</v>
      </c>
      <c r="CN21" s="125">
        <v>783560.54</v>
      </c>
      <c r="CO21" s="125">
        <v>966571.07</v>
      </c>
      <c r="CP21" s="125">
        <v>812501.4</v>
      </c>
      <c r="CQ21" s="125">
        <v>1228982.13</v>
      </c>
      <c r="CR21" s="125">
        <v>710641.19</v>
      </c>
      <c r="CS21" s="125">
        <v>1395339.27</v>
      </c>
      <c r="CT21" s="125">
        <v>979415.71</v>
      </c>
      <c r="CU21" s="125">
        <v>1257740.1</v>
      </c>
      <c r="CV21" s="125">
        <v>1263798.84</v>
      </c>
      <c r="CW21" s="125">
        <v>2480136.79</v>
      </c>
      <c r="CX21" s="125">
        <v>1470949.67</v>
      </c>
      <c r="CY21" s="125">
        <v>1946283.89</v>
      </c>
      <c r="CZ21" s="125">
        <v>833151.34</v>
      </c>
      <c r="DA21" s="125">
        <v>2834460.75</v>
      </c>
      <c r="DB21" s="125">
        <v>1189206.93</v>
      </c>
      <c r="DC21" s="125">
        <v>1145446.45</v>
      </c>
      <c r="DD21" s="125">
        <v>1144229.17</v>
      </c>
      <c r="DE21" s="125">
        <v>1010081.32</v>
      </c>
      <c r="DF21" s="125">
        <v>2480805.31</v>
      </c>
      <c r="DG21" s="125">
        <v>1255928.68</v>
      </c>
      <c r="DH21" s="125">
        <v>316435.93</v>
      </c>
      <c r="DI21" s="125">
        <v>1341252.54</v>
      </c>
      <c r="DJ21" s="125">
        <v>1117442.83</v>
      </c>
      <c r="DK21" s="125">
        <v>1554963.5</v>
      </c>
      <c r="DL21" s="125">
        <v>631458.93</v>
      </c>
      <c r="DM21" s="125"/>
      <c r="DN21" s="125"/>
      <c r="DO21" s="125"/>
      <c r="DP21" s="125"/>
      <c r="DQ21" s="137"/>
    </row>
    <row r="22" spans="1:121">
      <c r="A22" s="127" t="s">
        <v>45</v>
      </c>
      <c r="B22" s="124">
        <v>27312241.61</v>
      </c>
      <c r="C22" s="124">
        <v>30702241.61</v>
      </c>
      <c r="D22" s="124">
        <v>-390000</v>
      </c>
      <c r="E22" s="124">
        <v>-3000000</v>
      </c>
      <c r="F22" s="124"/>
      <c r="G22" s="125">
        <v>0</v>
      </c>
      <c r="H22" s="128">
        <v>0</v>
      </c>
      <c r="I22" s="124">
        <v>0</v>
      </c>
      <c r="J22" s="125">
        <v>0</v>
      </c>
      <c r="K22" s="125">
        <v>0</v>
      </c>
      <c r="L22" s="125">
        <v>0</v>
      </c>
      <c r="M22" s="125">
        <v>0</v>
      </c>
      <c r="N22" s="125">
        <v>0</v>
      </c>
      <c r="O22" s="125">
        <v>31001939.79</v>
      </c>
      <c r="P22" s="125">
        <v>-299698.18</v>
      </c>
      <c r="Q22" s="125">
        <v>0</v>
      </c>
      <c r="R22" s="125">
        <v>0</v>
      </c>
      <c r="S22" s="125">
        <v>0</v>
      </c>
      <c r="T22" s="125">
        <v>-299698.18</v>
      </c>
      <c r="U22" s="125">
        <v>0</v>
      </c>
      <c r="V22" s="125">
        <v>0</v>
      </c>
      <c r="W22" s="125">
        <v>0</v>
      </c>
      <c r="X22" s="125">
        <v>0</v>
      </c>
      <c r="Y22" s="125">
        <v>0</v>
      </c>
      <c r="Z22" s="125">
        <v>0</v>
      </c>
      <c r="AA22" s="125">
        <v>0</v>
      </c>
      <c r="AB22" s="125">
        <v>0</v>
      </c>
      <c r="AC22" s="125">
        <v>0</v>
      </c>
      <c r="AD22" s="125">
        <v>0</v>
      </c>
      <c r="AE22" s="125">
        <v>0</v>
      </c>
      <c r="AF22" s="125">
        <v>0</v>
      </c>
      <c r="AG22" s="125">
        <v>0</v>
      </c>
      <c r="AH22" s="125">
        <v>31001939.79</v>
      </c>
      <c r="AI22" s="125">
        <v>0</v>
      </c>
      <c r="AJ22" s="125">
        <v>0</v>
      </c>
      <c r="AK22" s="125">
        <v>0</v>
      </c>
      <c r="AL22" s="125">
        <v>0</v>
      </c>
      <c r="AM22" s="125">
        <v>0</v>
      </c>
      <c r="AN22" s="125">
        <v>0</v>
      </c>
      <c r="AO22" s="125">
        <v>0</v>
      </c>
      <c r="AP22" s="125">
        <v>0</v>
      </c>
      <c r="AQ22" s="125">
        <v>0</v>
      </c>
      <c r="AR22" s="125">
        <v>0</v>
      </c>
      <c r="AS22" s="125">
        <v>0</v>
      </c>
      <c r="AT22" s="125">
        <v>0</v>
      </c>
      <c r="AU22" s="125">
        <v>0</v>
      </c>
      <c r="AV22" s="125">
        <v>0</v>
      </c>
      <c r="AW22" s="125">
        <v>0</v>
      </c>
      <c r="AX22" s="125">
        <v>0</v>
      </c>
      <c r="AY22" s="125">
        <v>0</v>
      </c>
      <c r="AZ22" s="125">
        <v>0</v>
      </c>
      <c r="BA22" s="125">
        <v>0</v>
      </c>
      <c r="BB22" s="125">
        <v>0</v>
      </c>
      <c r="BC22" s="125">
        <v>0</v>
      </c>
      <c r="BD22" s="125">
        <v>0</v>
      </c>
      <c r="BE22" s="125">
        <v>0</v>
      </c>
      <c r="BF22" s="125">
        <v>0</v>
      </c>
      <c r="BG22" s="125">
        <v>0</v>
      </c>
      <c r="BH22" s="125">
        <v>0</v>
      </c>
      <c r="BI22" s="125">
        <v>0</v>
      </c>
      <c r="BJ22" s="125">
        <v>0</v>
      </c>
      <c r="BK22" s="125">
        <v>0</v>
      </c>
      <c r="BL22" s="125">
        <v>0</v>
      </c>
      <c r="BM22" s="125">
        <v>0</v>
      </c>
      <c r="BN22" s="125">
        <v>0</v>
      </c>
      <c r="BO22" s="125">
        <v>0</v>
      </c>
      <c r="BP22" s="125">
        <v>0</v>
      </c>
      <c r="BQ22" s="125">
        <v>0</v>
      </c>
      <c r="BR22" s="125">
        <v>0</v>
      </c>
      <c r="BS22" s="125">
        <v>0</v>
      </c>
      <c r="BT22" s="125">
        <v>0</v>
      </c>
      <c r="BU22" s="125">
        <v>0</v>
      </c>
      <c r="BV22" s="125">
        <v>0</v>
      </c>
      <c r="BW22" s="125">
        <v>0</v>
      </c>
      <c r="BX22" s="125">
        <v>0</v>
      </c>
      <c r="BY22" s="125">
        <v>0</v>
      </c>
      <c r="BZ22" s="125">
        <v>0</v>
      </c>
      <c r="CA22" s="125">
        <v>0</v>
      </c>
      <c r="CB22" s="125">
        <v>0</v>
      </c>
      <c r="CC22" s="125">
        <v>0</v>
      </c>
      <c r="CD22" s="125">
        <v>0</v>
      </c>
      <c r="CE22" s="125">
        <v>0</v>
      </c>
      <c r="CF22" s="125">
        <v>0</v>
      </c>
      <c r="CG22" s="125">
        <v>0</v>
      </c>
      <c r="CH22" s="125">
        <v>0</v>
      </c>
      <c r="CI22" s="125">
        <v>0</v>
      </c>
      <c r="CJ22" s="125">
        <v>0</v>
      </c>
      <c r="CK22" s="125">
        <v>0</v>
      </c>
      <c r="CL22" s="125">
        <v>0</v>
      </c>
      <c r="CM22" s="125">
        <v>0</v>
      </c>
      <c r="CN22" s="125">
        <v>0</v>
      </c>
      <c r="CO22" s="125">
        <v>0</v>
      </c>
      <c r="CP22" s="125">
        <v>0</v>
      </c>
      <c r="CQ22" s="125">
        <v>0</v>
      </c>
      <c r="CR22" s="125">
        <v>0</v>
      </c>
      <c r="CS22" s="125">
        <v>0</v>
      </c>
      <c r="CT22" s="125">
        <v>0</v>
      </c>
      <c r="CU22" s="125">
        <v>0</v>
      </c>
      <c r="CV22" s="125">
        <v>0</v>
      </c>
      <c r="CW22" s="125">
        <v>0</v>
      </c>
      <c r="CX22" s="125">
        <v>0</v>
      </c>
      <c r="CY22" s="125">
        <v>0</v>
      </c>
      <c r="CZ22" s="125">
        <v>0</v>
      </c>
      <c r="DA22" s="125">
        <v>0</v>
      </c>
      <c r="DB22" s="125">
        <v>0</v>
      </c>
      <c r="DC22" s="125">
        <v>0</v>
      </c>
      <c r="DD22" s="125">
        <v>0</v>
      </c>
      <c r="DE22" s="125">
        <v>0</v>
      </c>
      <c r="DF22" s="125">
        <v>0</v>
      </c>
      <c r="DG22" s="125">
        <v>0</v>
      </c>
      <c r="DH22" s="125">
        <v>0</v>
      </c>
      <c r="DI22" s="125">
        <v>0</v>
      </c>
      <c r="DJ22" s="125">
        <v>0</v>
      </c>
      <c r="DK22" s="125">
        <v>0</v>
      </c>
      <c r="DL22" s="125">
        <v>0</v>
      </c>
      <c r="DM22" s="125"/>
      <c r="DN22" s="125"/>
      <c r="DO22" s="125"/>
      <c r="DP22" s="125"/>
      <c r="DQ22" s="137"/>
    </row>
    <row r="23" spans="1:121">
      <c r="A23" s="127" t="s">
        <v>46</v>
      </c>
      <c r="B23" s="124">
        <v>0</v>
      </c>
      <c r="C23" s="124">
        <v>0</v>
      </c>
      <c r="D23" s="124">
        <v>0</v>
      </c>
      <c r="E23" s="124">
        <v>0</v>
      </c>
      <c r="F23" s="124"/>
      <c r="G23" s="125">
        <v>0</v>
      </c>
      <c r="H23" s="128">
        <v>0</v>
      </c>
      <c r="I23" s="124">
        <v>0</v>
      </c>
      <c r="J23" s="125">
        <v>0</v>
      </c>
      <c r="K23" s="125">
        <v>0</v>
      </c>
      <c r="L23" s="125">
        <v>0</v>
      </c>
      <c r="M23" s="125">
        <v>0</v>
      </c>
      <c r="N23" s="125">
        <v>0</v>
      </c>
      <c r="O23" s="125">
        <v>0</v>
      </c>
      <c r="P23" s="125">
        <v>0</v>
      </c>
      <c r="Q23" s="125">
        <v>0</v>
      </c>
      <c r="R23" s="125">
        <v>0</v>
      </c>
      <c r="S23" s="125">
        <v>0</v>
      </c>
      <c r="T23" s="125">
        <v>0</v>
      </c>
      <c r="U23" s="125">
        <v>0</v>
      </c>
      <c r="V23" s="125">
        <v>0</v>
      </c>
      <c r="W23" s="125">
        <v>0</v>
      </c>
      <c r="X23" s="125">
        <v>0</v>
      </c>
      <c r="Y23" s="125">
        <v>0</v>
      </c>
      <c r="Z23" s="125">
        <v>0</v>
      </c>
      <c r="AA23" s="125">
        <v>0</v>
      </c>
      <c r="AB23" s="125">
        <v>0</v>
      </c>
      <c r="AC23" s="125">
        <v>0</v>
      </c>
      <c r="AD23" s="125">
        <v>0</v>
      </c>
      <c r="AE23" s="125">
        <v>0</v>
      </c>
      <c r="AF23" s="125">
        <v>0</v>
      </c>
      <c r="AG23" s="125">
        <v>0</v>
      </c>
      <c r="AH23" s="125">
        <v>0</v>
      </c>
      <c r="AI23" s="125">
        <v>0</v>
      </c>
      <c r="AJ23" s="125">
        <v>0</v>
      </c>
      <c r="AK23" s="125">
        <v>0</v>
      </c>
      <c r="AL23" s="125">
        <v>0</v>
      </c>
      <c r="AM23" s="125">
        <v>0</v>
      </c>
      <c r="AN23" s="125">
        <v>0</v>
      </c>
      <c r="AO23" s="125">
        <v>0</v>
      </c>
      <c r="AP23" s="125">
        <v>0</v>
      </c>
      <c r="AQ23" s="125">
        <v>0</v>
      </c>
      <c r="AR23" s="125">
        <v>0</v>
      </c>
      <c r="AS23" s="125">
        <v>0</v>
      </c>
      <c r="AT23" s="125">
        <v>0</v>
      </c>
      <c r="AU23" s="125">
        <v>0</v>
      </c>
      <c r="AV23" s="125">
        <v>0</v>
      </c>
      <c r="AW23" s="125">
        <v>0</v>
      </c>
      <c r="AX23" s="125">
        <v>0</v>
      </c>
      <c r="AY23" s="125">
        <v>0</v>
      </c>
      <c r="AZ23" s="125">
        <v>0</v>
      </c>
      <c r="BA23" s="125">
        <v>0</v>
      </c>
      <c r="BB23" s="125">
        <v>0</v>
      </c>
      <c r="BC23" s="125">
        <v>0</v>
      </c>
      <c r="BD23" s="125">
        <v>0</v>
      </c>
      <c r="BE23" s="125">
        <v>0</v>
      </c>
      <c r="BF23" s="125">
        <v>0</v>
      </c>
      <c r="BG23" s="125">
        <v>0</v>
      </c>
      <c r="BH23" s="125">
        <v>0</v>
      </c>
      <c r="BI23" s="125">
        <v>0</v>
      </c>
      <c r="BJ23" s="125">
        <v>0</v>
      </c>
      <c r="BK23" s="125">
        <v>0</v>
      </c>
      <c r="BL23" s="125">
        <v>0</v>
      </c>
      <c r="BM23" s="125">
        <v>0</v>
      </c>
      <c r="BN23" s="125">
        <v>0</v>
      </c>
      <c r="BO23" s="125">
        <v>0</v>
      </c>
      <c r="BP23" s="125">
        <v>0</v>
      </c>
      <c r="BQ23" s="125">
        <v>0</v>
      </c>
      <c r="BR23" s="125">
        <v>0</v>
      </c>
      <c r="BS23" s="125">
        <v>0</v>
      </c>
      <c r="BT23" s="125">
        <v>0</v>
      </c>
      <c r="BU23" s="125">
        <v>0</v>
      </c>
      <c r="BV23" s="125">
        <v>0</v>
      </c>
      <c r="BW23" s="125">
        <v>0</v>
      </c>
      <c r="BX23" s="125">
        <v>0</v>
      </c>
      <c r="BY23" s="125">
        <v>0</v>
      </c>
      <c r="BZ23" s="125">
        <v>0</v>
      </c>
      <c r="CA23" s="125">
        <v>0</v>
      </c>
      <c r="CB23" s="125">
        <v>0</v>
      </c>
      <c r="CC23" s="125">
        <v>0</v>
      </c>
      <c r="CD23" s="125">
        <v>0</v>
      </c>
      <c r="CE23" s="125">
        <v>0</v>
      </c>
      <c r="CF23" s="125">
        <v>0</v>
      </c>
      <c r="CG23" s="125">
        <v>0</v>
      </c>
      <c r="CH23" s="125">
        <v>0</v>
      </c>
      <c r="CI23" s="125">
        <v>0</v>
      </c>
      <c r="CJ23" s="125">
        <v>0</v>
      </c>
      <c r="CK23" s="125">
        <v>0</v>
      </c>
      <c r="CL23" s="125">
        <v>0</v>
      </c>
      <c r="CM23" s="125">
        <v>0</v>
      </c>
      <c r="CN23" s="125">
        <v>0</v>
      </c>
      <c r="CO23" s="125">
        <v>0</v>
      </c>
      <c r="CP23" s="125">
        <v>0</v>
      </c>
      <c r="CQ23" s="125">
        <v>0</v>
      </c>
      <c r="CR23" s="125">
        <v>0</v>
      </c>
      <c r="CS23" s="125">
        <v>0</v>
      </c>
      <c r="CT23" s="125">
        <v>0</v>
      </c>
      <c r="CU23" s="125">
        <v>0</v>
      </c>
      <c r="CV23" s="125">
        <v>0</v>
      </c>
      <c r="CW23" s="125">
        <v>0</v>
      </c>
      <c r="CX23" s="125">
        <v>0</v>
      </c>
      <c r="CY23" s="125">
        <v>0</v>
      </c>
      <c r="CZ23" s="125">
        <v>0</v>
      </c>
      <c r="DA23" s="125">
        <v>0</v>
      </c>
      <c r="DB23" s="125">
        <v>0</v>
      </c>
      <c r="DC23" s="125">
        <v>0</v>
      </c>
      <c r="DD23" s="125">
        <v>0</v>
      </c>
      <c r="DE23" s="125">
        <v>0</v>
      </c>
      <c r="DF23" s="125">
        <v>0</v>
      </c>
      <c r="DG23" s="125">
        <v>0</v>
      </c>
      <c r="DH23" s="125">
        <v>0</v>
      </c>
      <c r="DI23" s="125">
        <v>0</v>
      </c>
      <c r="DJ23" s="125">
        <v>0</v>
      </c>
      <c r="DK23" s="125">
        <v>0</v>
      </c>
      <c r="DL23" s="125">
        <v>0</v>
      </c>
      <c r="DM23" s="125"/>
      <c r="DN23" s="125"/>
      <c r="DO23" s="125"/>
      <c r="DP23" s="125"/>
      <c r="DQ23" s="137"/>
    </row>
    <row r="24" spans="1:121">
      <c r="A24" s="127" t="s">
        <v>47</v>
      </c>
      <c r="B24" s="124">
        <v>2905332.12</v>
      </c>
      <c r="C24" s="124">
        <v>2905332.12</v>
      </c>
      <c r="D24" s="124">
        <v>0</v>
      </c>
      <c r="E24" s="124">
        <v>0</v>
      </c>
      <c r="F24" s="124"/>
      <c r="G24" s="125">
        <v>0</v>
      </c>
      <c r="H24" s="128">
        <v>0</v>
      </c>
      <c r="I24" s="124">
        <v>0</v>
      </c>
      <c r="J24" s="125">
        <v>0</v>
      </c>
      <c r="K24" s="125">
        <v>0</v>
      </c>
      <c r="L24" s="125">
        <v>0</v>
      </c>
      <c r="M24" s="125">
        <v>0</v>
      </c>
      <c r="N24" s="125">
        <v>0</v>
      </c>
      <c r="O24" s="125">
        <v>2905332.12</v>
      </c>
      <c r="P24" s="125">
        <v>0</v>
      </c>
      <c r="Q24" s="125">
        <v>0</v>
      </c>
      <c r="R24" s="125">
        <v>0</v>
      </c>
      <c r="S24" s="125">
        <v>0</v>
      </c>
      <c r="T24" s="125">
        <v>0</v>
      </c>
      <c r="U24" s="125">
        <v>0</v>
      </c>
      <c r="V24" s="125">
        <v>0</v>
      </c>
      <c r="W24" s="125">
        <v>0</v>
      </c>
      <c r="X24" s="125">
        <v>0</v>
      </c>
      <c r="Y24" s="125">
        <v>0</v>
      </c>
      <c r="Z24" s="125">
        <v>0</v>
      </c>
      <c r="AA24" s="125">
        <v>0</v>
      </c>
      <c r="AB24" s="125">
        <v>0</v>
      </c>
      <c r="AC24" s="125">
        <v>0</v>
      </c>
      <c r="AD24" s="125">
        <v>0</v>
      </c>
      <c r="AE24" s="125">
        <v>0</v>
      </c>
      <c r="AF24" s="125">
        <v>0</v>
      </c>
      <c r="AG24" s="125">
        <v>0</v>
      </c>
      <c r="AH24" s="125">
        <v>0</v>
      </c>
      <c r="AI24" s="125">
        <v>0</v>
      </c>
      <c r="AJ24" s="125">
        <v>0</v>
      </c>
      <c r="AK24" s="125">
        <v>0</v>
      </c>
      <c r="AL24" s="125">
        <v>0</v>
      </c>
      <c r="AM24" s="125">
        <v>0</v>
      </c>
      <c r="AN24" s="125">
        <v>33775</v>
      </c>
      <c r="AO24" s="125">
        <v>2871557.12</v>
      </c>
      <c r="AP24" s="125">
        <v>22284.26</v>
      </c>
      <c r="AQ24" s="125">
        <v>42460.75</v>
      </c>
      <c r="AR24" s="125">
        <v>44938.96</v>
      </c>
      <c r="AS24" s="125">
        <v>347889.54</v>
      </c>
      <c r="AT24" s="125">
        <v>40233.88</v>
      </c>
      <c r="AU24" s="125">
        <v>77085.94</v>
      </c>
      <c r="AV24" s="125">
        <v>37622.63</v>
      </c>
      <c r="AW24" s="125">
        <v>45861.74</v>
      </c>
      <c r="AX24" s="125">
        <v>9878.29</v>
      </c>
      <c r="AY24" s="125">
        <v>6810.57</v>
      </c>
      <c r="AZ24" s="125">
        <v>20505.09</v>
      </c>
      <c r="BA24" s="125">
        <v>8174.9</v>
      </c>
      <c r="BB24" s="125">
        <v>4284.24</v>
      </c>
      <c r="BC24" s="125">
        <v>33181.02</v>
      </c>
      <c r="BD24" s="125">
        <v>54418.78</v>
      </c>
      <c r="BE24" s="125">
        <v>57833.88</v>
      </c>
      <c r="BF24" s="125">
        <v>19072.82</v>
      </c>
      <c r="BG24" s="125">
        <v>17537.63</v>
      </c>
      <c r="BH24" s="125">
        <v>51489.25</v>
      </c>
      <c r="BI24" s="125">
        <v>45231.97</v>
      </c>
      <c r="BJ24" s="125">
        <v>37480.35</v>
      </c>
      <c r="BK24" s="125">
        <v>15775.37</v>
      </c>
      <c r="BL24" s="125">
        <v>22518.2</v>
      </c>
      <c r="BM24" s="125">
        <v>31756.59</v>
      </c>
      <c r="BN24" s="125">
        <v>12337.06</v>
      </c>
      <c r="BO24" s="125">
        <v>37158.48</v>
      </c>
      <c r="BP24" s="125">
        <v>57033.97</v>
      </c>
      <c r="BQ24" s="125">
        <v>13399.99</v>
      </c>
      <c r="BR24" s="125">
        <v>27689.71</v>
      </c>
      <c r="BS24" s="125">
        <v>6556.61</v>
      </c>
      <c r="BT24" s="125">
        <v>8813.21</v>
      </c>
      <c r="BU24" s="125">
        <v>12805.66</v>
      </c>
      <c r="BV24" s="125">
        <v>9939.61</v>
      </c>
      <c r="BW24" s="125">
        <v>20028.87</v>
      </c>
      <c r="BX24" s="125">
        <v>2211.9</v>
      </c>
      <c r="BY24" s="125">
        <v>1246204.87</v>
      </c>
      <c r="BZ24" s="125">
        <v>2867</v>
      </c>
      <c r="CA24" s="125">
        <v>6026</v>
      </c>
      <c r="CB24" s="125">
        <v>20494</v>
      </c>
      <c r="CC24" s="125">
        <v>925</v>
      </c>
      <c r="CD24" s="125">
        <v>4028.3</v>
      </c>
      <c r="CE24" s="125">
        <v>12428.72</v>
      </c>
      <c r="CF24" s="125">
        <v>6491</v>
      </c>
      <c r="CG24" s="125">
        <v>2291</v>
      </c>
      <c r="CH24" s="125">
        <v>2095.38</v>
      </c>
      <c r="CI24" s="125">
        <v>8812</v>
      </c>
      <c r="CJ24" s="125">
        <v>3966</v>
      </c>
      <c r="CK24" s="125">
        <v>4311</v>
      </c>
      <c r="CL24" s="125">
        <v>10868</v>
      </c>
      <c r="CM24" s="125">
        <v>17640</v>
      </c>
      <c r="CN24" s="125">
        <v>640.2</v>
      </c>
      <c r="CO24" s="125">
        <v>10812</v>
      </c>
      <c r="CP24" s="125">
        <v>20015</v>
      </c>
      <c r="CQ24" s="125">
        <v>11356</v>
      </c>
      <c r="CR24" s="125">
        <v>3961</v>
      </c>
      <c r="CS24" s="125">
        <v>5461</v>
      </c>
      <c r="CT24" s="125">
        <v>4477</v>
      </c>
      <c r="CU24" s="125">
        <v>3601</v>
      </c>
      <c r="CV24" s="125">
        <v>10178.5</v>
      </c>
      <c r="CW24" s="125">
        <v>12458.49</v>
      </c>
      <c r="CX24" s="125">
        <v>10657.8</v>
      </c>
      <c r="CY24" s="125">
        <v>4346.28</v>
      </c>
      <c r="CZ24" s="125">
        <v>11526</v>
      </c>
      <c r="DA24" s="125">
        <v>2696.6</v>
      </c>
      <c r="DB24" s="125">
        <v>5228</v>
      </c>
      <c r="DC24" s="125">
        <v>30296</v>
      </c>
      <c r="DD24" s="125">
        <v>26618</v>
      </c>
      <c r="DE24" s="125">
        <v>3462.2</v>
      </c>
      <c r="DF24" s="125">
        <v>6742</v>
      </c>
      <c r="DG24" s="125">
        <v>11760</v>
      </c>
      <c r="DH24" s="125">
        <v>1470</v>
      </c>
      <c r="DI24" s="125">
        <v>5093</v>
      </c>
      <c r="DJ24" s="125">
        <v>3362</v>
      </c>
      <c r="DK24" s="125">
        <v>7698</v>
      </c>
      <c r="DL24" s="125">
        <v>5891.06</v>
      </c>
      <c r="DM24" s="125"/>
      <c r="DN24" s="125"/>
      <c r="DO24" s="125"/>
      <c r="DP24" s="125"/>
      <c r="DQ24" s="137"/>
    </row>
    <row r="25" s="115" customFormat="1" spans="1:125">
      <c r="A25" s="121" t="s">
        <v>48</v>
      </c>
      <c r="B25" s="122">
        <v>500841458.97</v>
      </c>
      <c r="C25" s="122">
        <v>475502533.55</v>
      </c>
      <c r="D25" s="122">
        <v>9946586.96999999</v>
      </c>
      <c r="E25" s="122">
        <v>21532165.86</v>
      </c>
      <c r="F25" s="122">
        <v>977392.22</v>
      </c>
      <c r="G25" s="122">
        <v>105559647.87</v>
      </c>
      <c r="H25" s="122">
        <v>-112676867.5</v>
      </c>
      <c r="I25" s="122">
        <v>-418564084.43</v>
      </c>
      <c r="J25" s="122">
        <v>0</v>
      </c>
      <c r="K25" s="122">
        <v>2714366.97</v>
      </c>
      <c r="L25" s="122">
        <v>0</v>
      </c>
      <c r="M25" s="122">
        <v>-3112580.57</v>
      </c>
      <c r="N25" s="122">
        <v>-2577757.41</v>
      </c>
      <c r="O25" s="122">
        <v>472264656.22</v>
      </c>
      <c r="P25" s="122">
        <v>201769844.85</v>
      </c>
      <c r="Q25" s="122">
        <v>114248272.94</v>
      </c>
      <c r="R25" s="122">
        <v>108759814.98</v>
      </c>
      <c r="S25" s="122">
        <v>-12147604.32</v>
      </c>
      <c r="T25" s="122">
        <v>156952269.28</v>
      </c>
      <c r="U25" s="122">
        <v>294246.69</v>
      </c>
      <c r="V25" s="122">
        <v>42094412.77</v>
      </c>
      <c r="W25" s="122">
        <v>14576520.43</v>
      </c>
      <c r="X25" s="122">
        <v>-3810259.53</v>
      </c>
      <c r="Y25" s="122">
        <v>-1796277.49</v>
      </c>
      <c r="Z25" s="122">
        <v>109767995.16</v>
      </c>
      <c r="AA25" s="122">
        <v>-7940146</v>
      </c>
      <c r="AB25" s="122">
        <v>1165522.79</v>
      </c>
      <c r="AC25" s="122">
        <v>16861438.01</v>
      </c>
      <c r="AD25" s="122">
        <v>4589276.02</v>
      </c>
      <c r="AE25" s="122">
        <v>56289781.7</v>
      </c>
      <c r="AF25" s="122">
        <v>47880757.26</v>
      </c>
      <c r="AG25" s="122">
        <v>-34089051.94</v>
      </c>
      <c r="AH25" s="122">
        <v>270183148.13</v>
      </c>
      <c r="AI25" s="122">
        <v>-4367819.38</v>
      </c>
      <c r="AJ25" s="122">
        <v>-5630038.7</v>
      </c>
      <c r="AK25" s="122">
        <v>-56802858.67</v>
      </c>
      <c r="AL25" s="122">
        <v>-2557080.53</v>
      </c>
      <c r="AM25" s="122">
        <v>-2992663.59</v>
      </c>
      <c r="AN25" s="122">
        <v>5202836.63</v>
      </c>
      <c r="AO25" s="122">
        <v>303318184.27</v>
      </c>
      <c r="AP25" s="122">
        <v>11120978.78</v>
      </c>
      <c r="AQ25" s="122">
        <v>10361536.21</v>
      </c>
      <c r="AR25" s="122">
        <v>10837854.84</v>
      </c>
      <c r="AS25" s="122">
        <v>7160987.66</v>
      </c>
      <c r="AT25" s="122">
        <v>14810106.72</v>
      </c>
      <c r="AU25" s="122">
        <v>13768143</v>
      </c>
      <c r="AV25" s="122">
        <v>4275661.21</v>
      </c>
      <c r="AW25" s="122">
        <v>14228900.3</v>
      </c>
      <c r="AX25" s="122">
        <v>2759604.85</v>
      </c>
      <c r="AY25" s="122">
        <v>1588335.64</v>
      </c>
      <c r="AZ25" s="122">
        <v>61065479.49</v>
      </c>
      <c r="BA25" s="122">
        <v>3100307.41</v>
      </c>
      <c r="BB25" s="122">
        <v>2258812.07</v>
      </c>
      <c r="BC25" s="122">
        <v>2764825.57</v>
      </c>
      <c r="BD25" s="122">
        <v>3411490.12</v>
      </c>
      <c r="BE25" s="122">
        <v>2849376.64</v>
      </c>
      <c r="BF25" s="122">
        <v>2403988.43</v>
      </c>
      <c r="BG25" s="122">
        <v>2789045.21</v>
      </c>
      <c r="BH25" s="122">
        <v>1589467.13</v>
      </c>
      <c r="BI25" s="122">
        <v>2157726.81</v>
      </c>
      <c r="BJ25" s="122">
        <v>3178021.72</v>
      </c>
      <c r="BK25" s="122">
        <v>-365159.5</v>
      </c>
      <c r="BL25" s="122">
        <v>1164205.95</v>
      </c>
      <c r="BM25" s="122">
        <v>-82716.01</v>
      </c>
      <c r="BN25" s="122">
        <v>640129.69</v>
      </c>
      <c r="BO25" s="122">
        <v>82950.42</v>
      </c>
      <c r="BP25" s="122">
        <v>1183801.94</v>
      </c>
      <c r="BQ25" s="122">
        <v>660109.26</v>
      </c>
      <c r="BR25" s="122">
        <v>-1315464.11</v>
      </c>
      <c r="BS25" s="122">
        <v>216608.42</v>
      </c>
      <c r="BT25" s="122">
        <v>-26692.38</v>
      </c>
      <c r="BU25" s="122">
        <v>-51338.73</v>
      </c>
      <c r="BV25" s="122">
        <v>272511.47</v>
      </c>
      <c r="BW25" s="122">
        <v>1158344.08</v>
      </c>
      <c r="BX25" s="122">
        <v>1297546.08</v>
      </c>
      <c r="BY25" s="122">
        <v>129208871.17</v>
      </c>
      <c r="BZ25" s="122">
        <v>-379704.67</v>
      </c>
      <c r="CA25" s="122">
        <v>-878785.98</v>
      </c>
      <c r="CB25" s="122">
        <v>-517856.74</v>
      </c>
      <c r="CC25" s="122">
        <v>-104599.31</v>
      </c>
      <c r="CD25" s="122">
        <v>-307169.07</v>
      </c>
      <c r="CE25" s="122">
        <v>-249759.54</v>
      </c>
      <c r="CF25" s="122">
        <v>776401.53</v>
      </c>
      <c r="CG25" s="122">
        <v>-614733.8</v>
      </c>
      <c r="CH25" s="134">
        <v>-959952.48</v>
      </c>
      <c r="CI25" s="134">
        <v>-280519.53</v>
      </c>
      <c r="CJ25" s="134">
        <v>-313469.92</v>
      </c>
      <c r="CK25" s="134">
        <v>35919.79</v>
      </c>
      <c r="CL25" s="134">
        <v>55894.86</v>
      </c>
      <c r="CM25" s="134">
        <v>-814746.9</v>
      </c>
      <c r="CN25" s="134">
        <v>-517871.06</v>
      </c>
      <c r="CO25" s="134">
        <v>-561685.37</v>
      </c>
      <c r="CP25" s="134">
        <v>80426.48</v>
      </c>
      <c r="CQ25" s="134">
        <v>-961773.54</v>
      </c>
      <c r="CR25" s="134">
        <v>-574525.02</v>
      </c>
      <c r="CS25" s="134">
        <v>-1089062.67</v>
      </c>
      <c r="CT25" s="134">
        <v>-647562.42</v>
      </c>
      <c r="CU25" s="134">
        <v>-528000.75</v>
      </c>
      <c r="CV25" s="134">
        <v>349489.45</v>
      </c>
      <c r="CW25" s="134">
        <v>1582036.44</v>
      </c>
      <c r="CX25" s="134">
        <v>166623.34</v>
      </c>
      <c r="CY25" s="134">
        <v>-943479.51</v>
      </c>
      <c r="CZ25" s="134">
        <v>-104258.05</v>
      </c>
      <c r="DA25" s="134">
        <v>6612002.92</v>
      </c>
      <c r="DB25" s="134">
        <v>-231977.18</v>
      </c>
      <c r="DC25" s="134">
        <v>-751834.02</v>
      </c>
      <c r="DD25" s="134">
        <v>-379082.42</v>
      </c>
      <c r="DE25" s="134">
        <v>-760780.63</v>
      </c>
      <c r="DF25" s="134">
        <v>-745408</v>
      </c>
      <c r="DG25" s="134">
        <v>-853585.95</v>
      </c>
      <c r="DH25" s="134">
        <v>-292569.92</v>
      </c>
      <c r="DI25" s="134">
        <v>-1054411.14</v>
      </c>
      <c r="DJ25" s="134">
        <v>-444865.96</v>
      </c>
      <c r="DK25" s="134">
        <v>-1418497.21</v>
      </c>
      <c r="DL25" s="134">
        <v>-582439.34</v>
      </c>
      <c r="DM25" s="134"/>
      <c r="DN25" s="134"/>
      <c r="DO25" s="134"/>
      <c r="DP25" s="134"/>
      <c r="DQ25" s="136"/>
      <c r="DR25" s="117"/>
      <c r="DS25" s="117"/>
      <c r="DT25" s="117"/>
      <c r="DU25" s="117"/>
    </row>
    <row r="26" spans="1:121">
      <c r="A26" s="127" t="s">
        <v>49</v>
      </c>
      <c r="B26" s="124">
        <v>792730.82</v>
      </c>
      <c r="C26" s="124">
        <v>785339.32</v>
      </c>
      <c r="D26" s="124">
        <v>7391.5</v>
      </c>
      <c r="E26" s="124">
        <v>0</v>
      </c>
      <c r="F26" s="124"/>
      <c r="G26" s="125">
        <v>0</v>
      </c>
      <c r="H26" s="124"/>
      <c r="I26" s="124">
        <v>669577.73</v>
      </c>
      <c r="J26" s="125">
        <v>0</v>
      </c>
      <c r="K26" s="125">
        <v>0</v>
      </c>
      <c r="L26" s="125">
        <v>0</v>
      </c>
      <c r="M26" s="125">
        <v>0</v>
      </c>
      <c r="N26" s="125">
        <v>0</v>
      </c>
      <c r="O26" s="125">
        <v>41311.7</v>
      </c>
      <c r="P26" s="125">
        <v>74449.89</v>
      </c>
      <c r="Q26" s="125">
        <v>0</v>
      </c>
      <c r="R26" s="125">
        <v>0</v>
      </c>
      <c r="S26" s="125">
        <v>0</v>
      </c>
      <c r="T26" s="125">
        <v>0</v>
      </c>
      <c r="U26" s="125">
        <v>0</v>
      </c>
      <c r="V26" s="125">
        <v>0</v>
      </c>
      <c r="W26" s="125">
        <v>74449.89</v>
      </c>
      <c r="X26" s="125">
        <v>0</v>
      </c>
      <c r="Y26" s="125">
        <v>0</v>
      </c>
      <c r="Z26" s="125">
        <v>0</v>
      </c>
      <c r="AA26" s="125">
        <v>0</v>
      </c>
      <c r="AB26" s="125">
        <v>0</v>
      </c>
      <c r="AC26" s="125">
        <v>0</v>
      </c>
      <c r="AD26" s="125">
        <v>0</v>
      </c>
      <c r="AE26" s="125">
        <v>0</v>
      </c>
      <c r="AF26" s="125">
        <v>0</v>
      </c>
      <c r="AG26" s="125">
        <v>0</v>
      </c>
      <c r="AH26" s="125">
        <v>0</v>
      </c>
      <c r="AI26" s="125">
        <v>0</v>
      </c>
      <c r="AJ26" s="125">
        <v>0</v>
      </c>
      <c r="AK26" s="125">
        <v>0</v>
      </c>
      <c r="AL26" s="125">
        <v>0</v>
      </c>
      <c r="AM26" s="125">
        <v>800</v>
      </c>
      <c r="AN26" s="125">
        <v>350</v>
      </c>
      <c r="AO26" s="125">
        <v>40161.7</v>
      </c>
      <c r="AP26" s="125">
        <v>0</v>
      </c>
      <c r="AQ26" s="125">
        <v>1000</v>
      </c>
      <c r="AR26" s="125">
        <v>18581.47</v>
      </c>
      <c r="AS26" s="125">
        <v>0</v>
      </c>
      <c r="AT26" s="125">
        <v>0</v>
      </c>
      <c r="AU26" s="125">
        <v>0</v>
      </c>
      <c r="AV26" s="125">
        <v>0</v>
      </c>
      <c r="AW26" s="125">
        <v>0</v>
      </c>
      <c r="AX26" s="125">
        <v>0</v>
      </c>
      <c r="AY26" s="125">
        <v>1000</v>
      </c>
      <c r="AZ26" s="125">
        <v>0</v>
      </c>
      <c r="BA26" s="125">
        <v>0</v>
      </c>
      <c r="BB26" s="125">
        <v>4000</v>
      </c>
      <c r="BC26" s="125">
        <v>0</v>
      </c>
      <c r="BD26" s="125">
        <v>0</v>
      </c>
      <c r="BE26" s="125">
        <v>1.23</v>
      </c>
      <c r="BF26" s="125">
        <v>0</v>
      </c>
      <c r="BG26" s="125">
        <v>0</v>
      </c>
      <c r="BH26" s="125">
        <v>0.7</v>
      </c>
      <c r="BI26" s="125">
        <v>0.08</v>
      </c>
      <c r="BJ26" s="125">
        <v>0.4</v>
      </c>
      <c r="BK26" s="125">
        <v>0</v>
      </c>
      <c r="BL26" s="125">
        <v>997.6</v>
      </c>
      <c r="BM26" s="125">
        <v>0.96</v>
      </c>
      <c r="BN26" s="125">
        <v>2.64</v>
      </c>
      <c r="BO26" s="125">
        <v>301</v>
      </c>
      <c r="BP26" s="125">
        <v>288.12</v>
      </c>
      <c r="BQ26" s="125">
        <v>3000.4</v>
      </c>
      <c r="BR26" s="125">
        <v>0</v>
      </c>
      <c r="BS26" s="125">
        <v>0.63</v>
      </c>
      <c r="BT26" s="125">
        <v>1500</v>
      </c>
      <c r="BU26" s="125">
        <v>0</v>
      </c>
      <c r="BV26" s="125">
        <v>0.6</v>
      </c>
      <c r="BW26" s="125">
        <v>0</v>
      </c>
      <c r="BX26" s="125">
        <v>1</v>
      </c>
      <c r="BY26" s="125">
        <v>0</v>
      </c>
      <c r="BZ26" s="125">
        <v>0</v>
      </c>
      <c r="CA26" s="125">
        <v>0</v>
      </c>
      <c r="CB26" s="125">
        <v>0.54</v>
      </c>
      <c r="CC26" s="125">
        <v>0</v>
      </c>
      <c r="CD26" s="125">
        <v>0.8</v>
      </c>
      <c r="CE26" s="125">
        <v>0</v>
      </c>
      <c r="CF26" s="125">
        <v>1144.35</v>
      </c>
      <c r="CG26" s="125">
        <v>7028.1</v>
      </c>
      <c r="CH26" s="125">
        <v>0</v>
      </c>
      <c r="CI26" s="125">
        <v>0.76</v>
      </c>
      <c r="CJ26" s="125">
        <v>0</v>
      </c>
      <c r="CK26" s="125">
        <v>1.2</v>
      </c>
      <c r="CL26" s="125">
        <v>2.48</v>
      </c>
      <c r="CM26" s="125">
        <v>100.6</v>
      </c>
      <c r="CN26" s="125">
        <v>0</v>
      </c>
      <c r="CO26" s="125">
        <v>0</v>
      </c>
      <c r="CP26" s="125">
        <v>0.4</v>
      </c>
      <c r="CQ26" s="125">
        <v>0.8</v>
      </c>
      <c r="CR26" s="125">
        <v>0</v>
      </c>
      <c r="CS26" s="125">
        <v>0.6</v>
      </c>
      <c r="CT26" s="125">
        <v>0</v>
      </c>
      <c r="CU26" s="125">
        <v>0.98</v>
      </c>
      <c r="CV26" s="125">
        <v>0.8</v>
      </c>
      <c r="CW26" s="125">
        <v>200</v>
      </c>
      <c r="CX26" s="125">
        <v>0.86</v>
      </c>
      <c r="CY26" s="125">
        <v>500</v>
      </c>
      <c r="CZ26" s="125">
        <v>0</v>
      </c>
      <c r="DA26" s="125">
        <v>0.6</v>
      </c>
      <c r="DB26" s="125">
        <v>1</v>
      </c>
      <c r="DC26" s="125">
        <v>0</v>
      </c>
      <c r="DD26" s="125">
        <v>0</v>
      </c>
      <c r="DE26" s="125">
        <v>0</v>
      </c>
      <c r="DF26" s="125">
        <v>0</v>
      </c>
      <c r="DG26" s="125">
        <v>0</v>
      </c>
      <c r="DH26" s="125">
        <v>0</v>
      </c>
      <c r="DI26" s="125">
        <v>500</v>
      </c>
      <c r="DJ26" s="125">
        <v>0</v>
      </c>
      <c r="DK26" s="125">
        <v>0</v>
      </c>
      <c r="DL26" s="125">
        <v>0</v>
      </c>
      <c r="DM26" s="125"/>
      <c r="DN26" s="125"/>
      <c r="DO26" s="125"/>
      <c r="DP26" s="125"/>
      <c r="DQ26" s="137"/>
    </row>
    <row r="27" spans="1:121">
      <c r="A27" s="127" t="s">
        <v>50</v>
      </c>
      <c r="B27" s="124">
        <v>656904.69</v>
      </c>
      <c r="C27" s="124">
        <v>144066.55</v>
      </c>
      <c r="D27" s="124">
        <v>363396.47</v>
      </c>
      <c r="E27" s="124">
        <v>149441.67</v>
      </c>
      <c r="F27" s="124"/>
      <c r="G27" s="125">
        <v>0</v>
      </c>
      <c r="H27" s="124"/>
      <c r="I27" s="124">
        <v>20000</v>
      </c>
      <c r="J27" s="125">
        <v>0</v>
      </c>
      <c r="K27" s="125">
        <v>0</v>
      </c>
      <c r="L27" s="125">
        <v>0</v>
      </c>
      <c r="M27" s="125">
        <v>0</v>
      </c>
      <c r="N27" s="125">
        <v>0</v>
      </c>
      <c r="O27" s="125">
        <v>123616.55</v>
      </c>
      <c r="P27" s="125">
        <v>450</v>
      </c>
      <c r="Q27" s="125">
        <v>0</v>
      </c>
      <c r="R27" s="125">
        <v>0</v>
      </c>
      <c r="S27" s="125">
        <v>450</v>
      </c>
      <c r="T27" s="125">
        <v>0</v>
      </c>
      <c r="U27" s="125">
        <v>0</v>
      </c>
      <c r="V27" s="125">
        <v>0</v>
      </c>
      <c r="W27" s="125">
        <v>0</v>
      </c>
      <c r="X27" s="125">
        <v>0</v>
      </c>
      <c r="Y27" s="125">
        <v>0</v>
      </c>
      <c r="Z27" s="125">
        <v>0</v>
      </c>
      <c r="AA27" s="125">
        <v>0</v>
      </c>
      <c r="AB27" s="125">
        <v>0</v>
      </c>
      <c r="AC27" s="125">
        <v>0</v>
      </c>
      <c r="AD27" s="125">
        <v>0</v>
      </c>
      <c r="AE27" s="125">
        <v>0</v>
      </c>
      <c r="AF27" s="125">
        <v>0</v>
      </c>
      <c r="AG27" s="125">
        <v>0</v>
      </c>
      <c r="AH27" s="125">
        <v>0</v>
      </c>
      <c r="AI27" s="125">
        <v>0</v>
      </c>
      <c r="AJ27" s="125">
        <v>0</v>
      </c>
      <c r="AK27" s="125">
        <v>0</v>
      </c>
      <c r="AL27" s="125">
        <v>2640.37</v>
      </c>
      <c r="AM27" s="125">
        <v>468.5</v>
      </c>
      <c r="AN27" s="125">
        <v>5500</v>
      </c>
      <c r="AO27" s="125">
        <v>115007.68</v>
      </c>
      <c r="AP27" s="125">
        <v>0</v>
      </c>
      <c r="AQ27" s="125">
        <v>0</v>
      </c>
      <c r="AR27" s="125">
        <v>0</v>
      </c>
      <c r="AS27" s="125">
        <v>0</v>
      </c>
      <c r="AT27" s="125">
        <v>0</v>
      </c>
      <c r="AU27" s="125">
        <v>0</v>
      </c>
      <c r="AV27" s="125">
        <v>3209</v>
      </c>
      <c r="AW27" s="125">
        <v>0</v>
      </c>
      <c r="AX27" s="125">
        <v>0</v>
      </c>
      <c r="AY27" s="125">
        <v>0</v>
      </c>
      <c r="AZ27" s="125">
        <v>1776.9</v>
      </c>
      <c r="BA27" s="125">
        <v>0</v>
      </c>
      <c r="BB27" s="125">
        <v>13650.49</v>
      </c>
      <c r="BC27" s="125">
        <v>16176.7</v>
      </c>
      <c r="BD27" s="125">
        <v>0</v>
      </c>
      <c r="BE27" s="125">
        <v>18906.15</v>
      </c>
      <c r="BF27" s="125">
        <v>0</v>
      </c>
      <c r="BG27" s="125">
        <v>139</v>
      </c>
      <c r="BH27" s="125">
        <v>0</v>
      </c>
      <c r="BI27" s="125">
        <v>0</v>
      </c>
      <c r="BJ27" s="125">
        <v>0</v>
      </c>
      <c r="BK27" s="125">
        <v>0</v>
      </c>
      <c r="BL27" s="125">
        <v>2353</v>
      </c>
      <c r="BM27" s="125">
        <v>331</v>
      </c>
      <c r="BN27" s="125">
        <v>0</v>
      </c>
      <c r="BO27" s="125">
        <v>0</v>
      </c>
      <c r="BP27" s="125">
        <v>4811.95</v>
      </c>
      <c r="BQ27" s="125">
        <v>0</v>
      </c>
      <c r="BR27" s="125">
        <v>0</v>
      </c>
      <c r="BS27" s="125">
        <v>0</v>
      </c>
      <c r="BT27" s="125">
        <v>0</v>
      </c>
      <c r="BU27" s="125">
        <v>0</v>
      </c>
      <c r="BV27" s="125">
        <v>0</v>
      </c>
      <c r="BW27" s="125">
        <v>399</v>
      </c>
      <c r="BX27" s="125">
        <v>0</v>
      </c>
      <c r="BY27" s="125">
        <v>0</v>
      </c>
      <c r="BZ27" s="125">
        <v>0</v>
      </c>
      <c r="CA27" s="125">
        <v>3563.34</v>
      </c>
      <c r="CB27" s="125">
        <v>0</v>
      </c>
      <c r="CC27" s="125">
        <v>0</v>
      </c>
      <c r="CD27" s="125">
        <v>0</v>
      </c>
      <c r="CE27" s="125">
        <v>0</v>
      </c>
      <c r="CF27" s="125">
        <v>0</v>
      </c>
      <c r="CG27" s="125">
        <v>0</v>
      </c>
      <c r="CH27" s="125">
        <v>0</v>
      </c>
      <c r="CI27" s="125">
        <v>36.81</v>
      </c>
      <c r="CJ27" s="125">
        <v>0</v>
      </c>
      <c r="CK27" s="125">
        <v>0</v>
      </c>
      <c r="CL27" s="125">
        <v>0</v>
      </c>
      <c r="CM27" s="125">
        <v>2000</v>
      </c>
      <c r="CN27" s="125">
        <v>0</v>
      </c>
      <c r="CO27" s="125">
        <v>0</v>
      </c>
      <c r="CP27" s="125">
        <v>0</v>
      </c>
      <c r="CQ27" s="125">
        <v>0</v>
      </c>
      <c r="CR27" s="125">
        <v>0</v>
      </c>
      <c r="CS27" s="125">
        <v>0</v>
      </c>
      <c r="CT27" s="125">
        <v>0</v>
      </c>
      <c r="CU27" s="125">
        <v>0</v>
      </c>
      <c r="CV27" s="125">
        <v>0</v>
      </c>
      <c r="CW27" s="125">
        <v>15991.88</v>
      </c>
      <c r="CX27" s="125">
        <v>0</v>
      </c>
      <c r="CY27" s="125">
        <v>31662.46</v>
      </c>
      <c r="CZ27" s="125">
        <v>0</v>
      </c>
      <c r="DA27" s="125">
        <v>0</v>
      </c>
      <c r="DB27" s="125">
        <v>0</v>
      </c>
      <c r="DC27" s="125">
        <v>0</v>
      </c>
      <c r="DD27" s="125">
        <v>0</v>
      </c>
      <c r="DE27" s="125">
        <v>0</v>
      </c>
      <c r="DF27" s="125">
        <v>0</v>
      </c>
      <c r="DG27" s="125">
        <v>0</v>
      </c>
      <c r="DH27" s="125">
        <v>0</v>
      </c>
      <c r="DI27" s="125">
        <v>0</v>
      </c>
      <c r="DJ27" s="125">
        <v>0</v>
      </c>
      <c r="DK27" s="125">
        <v>0</v>
      </c>
      <c r="DL27" s="125">
        <v>0</v>
      </c>
      <c r="DM27" s="125"/>
      <c r="DN27" s="125"/>
      <c r="DO27" s="125"/>
      <c r="DP27" s="125"/>
      <c r="DQ27" s="137"/>
    </row>
    <row r="28" s="115" customFormat="1" spans="1:125">
      <c r="A28" s="121" t="s">
        <v>51</v>
      </c>
      <c r="B28" s="122">
        <v>500977285.1</v>
      </c>
      <c r="C28" s="122">
        <v>476143806.32</v>
      </c>
      <c r="D28" s="122">
        <v>9590581.99999999</v>
      </c>
      <c r="E28" s="122">
        <v>21382724.19</v>
      </c>
      <c r="F28" s="122">
        <v>977392.22</v>
      </c>
      <c r="G28" s="122">
        <v>105559647.87</v>
      </c>
      <c r="H28" s="122">
        <v>-112676867.5</v>
      </c>
      <c r="I28" s="122">
        <v>-417914506.7</v>
      </c>
      <c r="J28" s="122">
        <v>0</v>
      </c>
      <c r="K28" s="122">
        <v>2714366.97</v>
      </c>
      <c r="L28" s="122">
        <v>0</v>
      </c>
      <c r="M28" s="122">
        <v>-3112580.57</v>
      </c>
      <c r="N28" s="122">
        <v>-2577757.41</v>
      </c>
      <c r="O28" s="122">
        <v>472182351.37</v>
      </c>
      <c r="P28" s="122">
        <v>201843844.74</v>
      </c>
      <c r="Q28" s="122">
        <v>114248272.94</v>
      </c>
      <c r="R28" s="122">
        <v>108759814.98</v>
      </c>
      <c r="S28" s="122">
        <v>-12148054.32</v>
      </c>
      <c r="T28" s="122">
        <v>156952269.28</v>
      </c>
      <c r="U28" s="122">
        <v>294246.69</v>
      </c>
      <c r="V28" s="122">
        <v>42094412.77</v>
      </c>
      <c r="W28" s="122">
        <v>14650970.32</v>
      </c>
      <c r="X28" s="122">
        <v>-3810259.53</v>
      </c>
      <c r="Y28" s="122">
        <v>-1796277.49</v>
      </c>
      <c r="Z28" s="122">
        <v>109767995.16</v>
      </c>
      <c r="AA28" s="122">
        <v>-7940146</v>
      </c>
      <c r="AB28" s="122">
        <v>1165522.79</v>
      </c>
      <c r="AC28" s="122">
        <v>16861438.01</v>
      </c>
      <c r="AD28" s="122">
        <v>4589276.02</v>
      </c>
      <c r="AE28" s="122">
        <v>56289781.7</v>
      </c>
      <c r="AF28" s="122">
        <v>47880757.26</v>
      </c>
      <c r="AG28" s="122">
        <v>-34089051.94</v>
      </c>
      <c r="AH28" s="122">
        <v>270183148.13</v>
      </c>
      <c r="AI28" s="122">
        <v>-4367819.38</v>
      </c>
      <c r="AJ28" s="122">
        <v>-5630038.7</v>
      </c>
      <c r="AK28" s="122">
        <v>-56802858.67</v>
      </c>
      <c r="AL28" s="122">
        <v>-2559720.9</v>
      </c>
      <c r="AM28" s="122">
        <v>-2992332.09</v>
      </c>
      <c r="AN28" s="122">
        <v>5197686.63</v>
      </c>
      <c r="AO28" s="122">
        <v>303243338.29</v>
      </c>
      <c r="AP28" s="122">
        <v>11120978.78</v>
      </c>
      <c r="AQ28" s="122">
        <v>10362536.21</v>
      </c>
      <c r="AR28" s="122">
        <v>10856436.31</v>
      </c>
      <c r="AS28" s="122">
        <v>7160987.66</v>
      </c>
      <c r="AT28" s="122">
        <v>14810106.72</v>
      </c>
      <c r="AU28" s="122">
        <v>13768143</v>
      </c>
      <c r="AV28" s="122">
        <v>4272452.21</v>
      </c>
      <c r="AW28" s="122">
        <v>14228900.3</v>
      </c>
      <c r="AX28" s="122">
        <v>2759604.85</v>
      </c>
      <c r="AY28" s="122">
        <v>1589335.64</v>
      </c>
      <c r="AZ28" s="122">
        <v>61063702.59</v>
      </c>
      <c r="BA28" s="122">
        <v>3100307.41</v>
      </c>
      <c r="BB28" s="122">
        <v>2249161.58</v>
      </c>
      <c r="BC28" s="122">
        <v>2748648.87</v>
      </c>
      <c r="BD28" s="122">
        <v>3411490.12</v>
      </c>
      <c r="BE28" s="122">
        <v>2830471.72</v>
      </c>
      <c r="BF28" s="122">
        <v>2403988.43</v>
      </c>
      <c r="BG28" s="122">
        <v>2788906.21</v>
      </c>
      <c r="BH28" s="122">
        <v>1589467.83</v>
      </c>
      <c r="BI28" s="122">
        <v>2157726.89</v>
      </c>
      <c r="BJ28" s="122">
        <v>3178022.12</v>
      </c>
      <c r="BK28" s="122">
        <v>-365159.5</v>
      </c>
      <c r="BL28" s="122">
        <v>1162850.55</v>
      </c>
      <c r="BM28" s="122">
        <v>-83046.05</v>
      </c>
      <c r="BN28" s="122">
        <v>640132.33</v>
      </c>
      <c r="BO28" s="122">
        <v>83251.42</v>
      </c>
      <c r="BP28" s="122">
        <v>1179278.11</v>
      </c>
      <c r="BQ28" s="122">
        <v>663109.66</v>
      </c>
      <c r="BR28" s="122">
        <v>-1315464.11</v>
      </c>
      <c r="BS28" s="122">
        <v>216609.05</v>
      </c>
      <c r="BT28" s="122">
        <v>-25192.38</v>
      </c>
      <c r="BU28" s="122">
        <v>-51338.73</v>
      </c>
      <c r="BV28" s="122">
        <v>272512.07</v>
      </c>
      <c r="BW28" s="122">
        <v>1157945.08</v>
      </c>
      <c r="BX28" s="122">
        <v>1297547.08</v>
      </c>
      <c r="BY28" s="122">
        <v>129208871.17</v>
      </c>
      <c r="BZ28" s="122">
        <v>-379704.67</v>
      </c>
      <c r="CA28" s="122">
        <v>-882349.32</v>
      </c>
      <c r="CB28" s="122">
        <v>-517856.2</v>
      </c>
      <c r="CC28" s="122">
        <v>-104599.31</v>
      </c>
      <c r="CD28" s="122">
        <v>-307168.27</v>
      </c>
      <c r="CE28" s="122">
        <v>-249759.54</v>
      </c>
      <c r="CF28" s="122">
        <v>777545.88</v>
      </c>
      <c r="CG28" s="122">
        <v>-607705.7</v>
      </c>
      <c r="CH28" s="122">
        <v>-959952.48</v>
      </c>
      <c r="CI28" s="122">
        <v>-280555.58</v>
      </c>
      <c r="CJ28" s="122">
        <v>-313469.92</v>
      </c>
      <c r="CK28" s="122">
        <v>35920.99</v>
      </c>
      <c r="CL28" s="122">
        <v>55897.34</v>
      </c>
      <c r="CM28" s="122">
        <v>-816646.3</v>
      </c>
      <c r="CN28" s="122">
        <v>-517871.06</v>
      </c>
      <c r="CO28" s="122">
        <v>-561685.37</v>
      </c>
      <c r="CP28" s="122">
        <v>80426.88</v>
      </c>
      <c r="CQ28" s="122">
        <v>-961772.74</v>
      </c>
      <c r="CR28" s="122">
        <v>-574525.02</v>
      </c>
      <c r="CS28" s="122">
        <v>-1089062.07</v>
      </c>
      <c r="CT28" s="122">
        <v>-647562.42</v>
      </c>
      <c r="CU28" s="122">
        <v>-527999.77</v>
      </c>
      <c r="CV28" s="122">
        <v>349490.25</v>
      </c>
      <c r="CW28" s="122">
        <v>1566244.56</v>
      </c>
      <c r="CX28" s="122">
        <v>166624.2</v>
      </c>
      <c r="CY28" s="122">
        <v>-974641.97</v>
      </c>
      <c r="CZ28" s="122">
        <v>-104258.05</v>
      </c>
      <c r="DA28" s="122">
        <v>6612003.52</v>
      </c>
      <c r="DB28" s="122">
        <v>-231976.18</v>
      </c>
      <c r="DC28" s="122">
        <v>-751834.02</v>
      </c>
      <c r="DD28" s="122">
        <v>-379082.42</v>
      </c>
      <c r="DE28" s="122">
        <v>-760780.63</v>
      </c>
      <c r="DF28" s="122">
        <v>-745408</v>
      </c>
      <c r="DG28" s="122">
        <v>-853585.95</v>
      </c>
      <c r="DH28" s="122">
        <v>-292569.92</v>
      </c>
      <c r="DI28" s="122">
        <v>-1053911.14</v>
      </c>
      <c r="DJ28" s="122">
        <v>-444865.96</v>
      </c>
      <c r="DK28" s="122">
        <v>-1418497.21</v>
      </c>
      <c r="DL28" s="122">
        <v>-582439.34</v>
      </c>
      <c r="DM28" s="122"/>
      <c r="DN28" s="122"/>
      <c r="DO28" s="122"/>
      <c r="DP28" s="122"/>
      <c r="DQ28" s="122"/>
      <c r="DR28" s="117"/>
      <c r="DS28" s="117"/>
      <c r="DT28" s="117"/>
      <c r="DU28" s="117"/>
    </row>
    <row r="29" spans="1:121">
      <c r="A29" s="127" t="s">
        <v>52</v>
      </c>
      <c r="B29" s="124">
        <v>127413704.12</v>
      </c>
      <c r="C29" s="124">
        <v>117510903.43</v>
      </c>
      <c r="D29" s="124">
        <v>2495145.51</v>
      </c>
      <c r="E29" s="124">
        <v>7298021</v>
      </c>
      <c r="F29" s="124">
        <v>129634.18</v>
      </c>
      <c r="G29" s="125">
        <v>0</v>
      </c>
      <c r="H29" s="128">
        <v>-20000</v>
      </c>
      <c r="I29" s="124">
        <v>117510903.43</v>
      </c>
      <c r="J29" s="125">
        <v>0</v>
      </c>
      <c r="K29" s="125">
        <v>0</v>
      </c>
      <c r="L29" s="125">
        <v>0</v>
      </c>
      <c r="M29" s="125">
        <v>0</v>
      </c>
      <c r="N29" s="125">
        <v>0</v>
      </c>
      <c r="O29" s="125">
        <v>0</v>
      </c>
      <c r="P29" s="125">
        <v>0</v>
      </c>
      <c r="Q29" s="125">
        <v>0</v>
      </c>
      <c r="R29" s="125">
        <v>0</v>
      </c>
      <c r="S29" s="125">
        <v>0</v>
      </c>
      <c r="T29" s="125">
        <v>0</v>
      </c>
      <c r="U29" s="125">
        <v>0</v>
      </c>
      <c r="V29" s="125">
        <v>0</v>
      </c>
      <c r="W29" s="125">
        <v>0</v>
      </c>
      <c r="X29" s="125">
        <v>0</v>
      </c>
      <c r="Y29" s="125">
        <v>0</v>
      </c>
      <c r="Z29" s="125">
        <v>0</v>
      </c>
      <c r="AA29" s="125">
        <v>0</v>
      </c>
      <c r="AB29" s="125">
        <v>0</v>
      </c>
      <c r="AC29" s="125">
        <v>0</v>
      </c>
      <c r="AD29" s="125">
        <v>0</v>
      </c>
      <c r="AE29" s="125">
        <v>0</v>
      </c>
      <c r="AF29" s="125">
        <v>0</v>
      </c>
      <c r="AG29" s="125">
        <v>0</v>
      </c>
      <c r="AH29" s="125">
        <v>0</v>
      </c>
      <c r="AI29" s="125">
        <v>0</v>
      </c>
      <c r="AJ29" s="125">
        <v>0</v>
      </c>
      <c r="AK29" s="125">
        <v>0</v>
      </c>
      <c r="AL29" s="125">
        <v>0</v>
      </c>
      <c r="AM29" s="125">
        <v>0</v>
      </c>
      <c r="AN29" s="125">
        <v>0</v>
      </c>
      <c r="AO29" s="125">
        <v>0</v>
      </c>
      <c r="AP29" s="125">
        <v>0</v>
      </c>
      <c r="AQ29" s="125">
        <v>0</v>
      </c>
      <c r="AR29" s="125">
        <v>0</v>
      </c>
      <c r="AS29" s="125">
        <v>0</v>
      </c>
      <c r="AT29" s="125">
        <v>0</v>
      </c>
      <c r="AU29" s="125">
        <v>0</v>
      </c>
      <c r="AV29" s="125">
        <v>0</v>
      </c>
      <c r="AW29" s="125">
        <v>0</v>
      </c>
      <c r="AX29" s="125">
        <v>0</v>
      </c>
      <c r="AY29" s="125">
        <v>0</v>
      </c>
      <c r="AZ29" s="125">
        <v>0</v>
      </c>
      <c r="BA29" s="125">
        <v>0</v>
      </c>
      <c r="BB29" s="125">
        <v>0</v>
      </c>
      <c r="BC29" s="125">
        <v>0</v>
      </c>
      <c r="BD29" s="125">
        <v>0</v>
      </c>
      <c r="BE29" s="125">
        <v>0</v>
      </c>
      <c r="BF29" s="125">
        <v>0</v>
      </c>
      <c r="BG29" s="125">
        <v>0</v>
      </c>
      <c r="BH29" s="125">
        <v>0</v>
      </c>
      <c r="BI29" s="125">
        <v>0</v>
      </c>
      <c r="BJ29" s="125">
        <v>0</v>
      </c>
      <c r="BK29" s="125">
        <v>0</v>
      </c>
      <c r="BL29" s="125">
        <v>0</v>
      </c>
      <c r="BM29" s="125">
        <v>0</v>
      </c>
      <c r="BN29" s="125">
        <v>0</v>
      </c>
      <c r="BO29" s="125">
        <v>0</v>
      </c>
      <c r="BP29" s="125">
        <v>0</v>
      </c>
      <c r="BQ29" s="125">
        <v>0</v>
      </c>
      <c r="BR29" s="125">
        <v>0</v>
      </c>
      <c r="BS29" s="125">
        <v>0</v>
      </c>
      <c r="BT29" s="125">
        <v>0</v>
      </c>
      <c r="BU29" s="125">
        <v>0</v>
      </c>
      <c r="BV29" s="125">
        <v>0</v>
      </c>
      <c r="BW29" s="125">
        <v>0</v>
      </c>
      <c r="BX29" s="125">
        <v>0</v>
      </c>
      <c r="BY29" s="125">
        <v>0</v>
      </c>
      <c r="BZ29" s="125">
        <v>0</v>
      </c>
      <c r="CA29" s="125">
        <v>0</v>
      </c>
      <c r="CB29" s="125">
        <v>0</v>
      </c>
      <c r="CC29" s="125">
        <v>0</v>
      </c>
      <c r="CD29" s="125">
        <v>0</v>
      </c>
      <c r="CE29" s="125">
        <v>0</v>
      </c>
      <c r="CF29" s="125">
        <v>0</v>
      </c>
      <c r="CG29" s="125">
        <v>0</v>
      </c>
      <c r="CH29" s="125">
        <v>0</v>
      </c>
      <c r="CI29" s="125">
        <v>0</v>
      </c>
      <c r="CJ29" s="125">
        <v>0</v>
      </c>
      <c r="CK29" s="125">
        <v>0</v>
      </c>
      <c r="CL29" s="125">
        <v>0</v>
      </c>
      <c r="CM29" s="125">
        <v>0</v>
      </c>
      <c r="CN29" s="125">
        <v>0</v>
      </c>
      <c r="CO29" s="125">
        <v>0</v>
      </c>
      <c r="CP29" s="125">
        <v>0</v>
      </c>
      <c r="CQ29" s="125">
        <v>0</v>
      </c>
      <c r="CR29" s="125">
        <v>0</v>
      </c>
      <c r="CS29" s="125">
        <v>0</v>
      </c>
      <c r="CT29" s="125">
        <v>0</v>
      </c>
      <c r="CU29" s="125">
        <v>0</v>
      </c>
      <c r="CV29" s="125">
        <v>0</v>
      </c>
      <c r="CW29" s="125">
        <v>0</v>
      </c>
      <c r="CX29" s="125">
        <v>0</v>
      </c>
      <c r="CY29" s="125">
        <v>0</v>
      </c>
      <c r="CZ29" s="125">
        <v>0</v>
      </c>
      <c r="DA29" s="125">
        <v>0</v>
      </c>
      <c r="DB29" s="125">
        <v>0</v>
      </c>
      <c r="DC29" s="125">
        <v>0</v>
      </c>
      <c r="DD29" s="125">
        <v>0</v>
      </c>
      <c r="DE29" s="125">
        <v>0</v>
      </c>
      <c r="DF29" s="125">
        <v>0</v>
      </c>
      <c r="DG29" s="125">
        <v>0</v>
      </c>
      <c r="DH29" s="125">
        <v>0</v>
      </c>
      <c r="DI29" s="125">
        <v>0</v>
      </c>
      <c r="DJ29" s="125">
        <v>0</v>
      </c>
      <c r="DK29" s="125">
        <v>0</v>
      </c>
      <c r="DL29" s="125">
        <v>0</v>
      </c>
      <c r="DM29" s="125"/>
      <c r="DN29" s="125"/>
      <c r="DO29" s="125"/>
      <c r="DP29" s="125"/>
      <c r="DQ29" s="137"/>
    </row>
    <row r="30" s="115" customFormat="1" spans="1:125">
      <c r="A30" s="121" t="s">
        <v>53</v>
      </c>
      <c r="B30" s="122">
        <v>373563580.98</v>
      </c>
      <c r="C30" s="122">
        <v>358632902.89</v>
      </c>
      <c r="D30" s="122">
        <v>7095436.48999999</v>
      </c>
      <c r="E30" s="122">
        <v>14084703.19</v>
      </c>
      <c r="F30" s="122">
        <v>847758.04</v>
      </c>
      <c r="G30" s="122">
        <v>105559647.87</v>
      </c>
      <c r="H30" s="122">
        <v>-112656867.5</v>
      </c>
      <c r="I30" s="122">
        <v>-535425410.13</v>
      </c>
      <c r="J30" s="122">
        <v>0</v>
      </c>
      <c r="K30" s="122">
        <v>2714366.97</v>
      </c>
      <c r="L30" s="122">
        <v>0</v>
      </c>
      <c r="M30" s="122">
        <v>-3112580.57</v>
      </c>
      <c r="N30" s="122">
        <v>-2577757.41</v>
      </c>
      <c r="O30" s="122">
        <v>472182351.37</v>
      </c>
      <c r="P30" s="122">
        <v>201843844.74</v>
      </c>
      <c r="Q30" s="122">
        <v>114248272.94</v>
      </c>
      <c r="R30" s="122">
        <v>108759814.98</v>
      </c>
      <c r="S30" s="122">
        <v>-12148054.32</v>
      </c>
      <c r="T30" s="122">
        <v>156952269.28</v>
      </c>
      <c r="U30" s="122">
        <v>294246.69</v>
      </c>
      <c r="V30" s="122">
        <v>42094412.77</v>
      </c>
      <c r="W30" s="122">
        <v>14650970.32</v>
      </c>
      <c r="X30" s="122">
        <v>-3810259.53</v>
      </c>
      <c r="Y30" s="122">
        <v>-1796277.49</v>
      </c>
      <c r="Z30" s="122">
        <v>109767995.16</v>
      </c>
      <c r="AA30" s="122">
        <v>-7940146</v>
      </c>
      <c r="AB30" s="122">
        <v>1165522.79</v>
      </c>
      <c r="AC30" s="122">
        <v>16861438.01</v>
      </c>
      <c r="AD30" s="122">
        <v>4589276.02</v>
      </c>
      <c r="AE30" s="122">
        <v>56289781.7</v>
      </c>
      <c r="AF30" s="122">
        <v>47880757.26</v>
      </c>
      <c r="AG30" s="122">
        <v>-34089051.94</v>
      </c>
      <c r="AH30" s="122">
        <v>270183148.13</v>
      </c>
      <c r="AI30" s="122">
        <v>-4367819.38</v>
      </c>
      <c r="AJ30" s="122">
        <v>-5630038.7</v>
      </c>
      <c r="AK30" s="122">
        <v>-56802858.67</v>
      </c>
      <c r="AL30" s="122">
        <v>-2559720.9</v>
      </c>
      <c r="AM30" s="122">
        <v>-2992332.09</v>
      </c>
      <c r="AN30" s="122">
        <v>5197686.63</v>
      </c>
      <c r="AO30" s="122">
        <v>303243338.29</v>
      </c>
      <c r="AP30" s="122">
        <v>11120978.78</v>
      </c>
      <c r="AQ30" s="122">
        <v>10362536.21</v>
      </c>
      <c r="AR30" s="122">
        <v>10856436.31</v>
      </c>
      <c r="AS30" s="122">
        <v>7160987.66</v>
      </c>
      <c r="AT30" s="122">
        <v>14810106.72</v>
      </c>
      <c r="AU30" s="122">
        <v>13768143</v>
      </c>
      <c r="AV30" s="122">
        <v>4272452.21</v>
      </c>
      <c r="AW30" s="122">
        <v>14228900.3</v>
      </c>
      <c r="AX30" s="122">
        <v>2759604.85</v>
      </c>
      <c r="AY30" s="122">
        <v>1589335.64</v>
      </c>
      <c r="AZ30" s="122">
        <v>61063702.59</v>
      </c>
      <c r="BA30" s="122">
        <v>3100307.41</v>
      </c>
      <c r="BB30" s="122">
        <v>2249161.58</v>
      </c>
      <c r="BC30" s="122">
        <v>2748648.87</v>
      </c>
      <c r="BD30" s="122">
        <v>3411490.12</v>
      </c>
      <c r="BE30" s="122">
        <v>2830471.72</v>
      </c>
      <c r="BF30" s="122">
        <v>2403988.43</v>
      </c>
      <c r="BG30" s="122">
        <v>2788906.21</v>
      </c>
      <c r="BH30" s="122">
        <v>1589467.83</v>
      </c>
      <c r="BI30" s="122">
        <v>2157726.89</v>
      </c>
      <c r="BJ30" s="122">
        <v>3178022.12</v>
      </c>
      <c r="BK30" s="122">
        <v>-365159.5</v>
      </c>
      <c r="BL30" s="122">
        <v>1162850.55</v>
      </c>
      <c r="BM30" s="122">
        <v>-83046.05</v>
      </c>
      <c r="BN30" s="122">
        <v>640132.33</v>
      </c>
      <c r="BO30" s="122">
        <v>83251.42</v>
      </c>
      <c r="BP30" s="122">
        <v>1179278.11</v>
      </c>
      <c r="BQ30" s="122">
        <v>663109.66</v>
      </c>
      <c r="BR30" s="122">
        <v>-1315464.11</v>
      </c>
      <c r="BS30" s="122">
        <v>216609.05</v>
      </c>
      <c r="BT30" s="122">
        <v>-25192.38</v>
      </c>
      <c r="BU30" s="122">
        <v>-51338.73</v>
      </c>
      <c r="BV30" s="122">
        <v>272512.07</v>
      </c>
      <c r="BW30" s="122">
        <v>1157945.08</v>
      </c>
      <c r="BX30" s="122">
        <v>1297547.08</v>
      </c>
      <c r="BY30" s="122">
        <v>129208871.17</v>
      </c>
      <c r="BZ30" s="122">
        <v>-379704.67</v>
      </c>
      <c r="CA30" s="122">
        <v>-882349.32</v>
      </c>
      <c r="CB30" s="122">
        <v>-517856.2</v>
      </c>
      <c r="CC30" s="122">
        <v>-104599.31</v>
      </c>
      <c r="CD30" s="122">
        <v>-307168.27</v>
      </c>
      <c r="CE30" s="122">
        <v>-249759.54</v>
      </c>
      <c r="CF30" s="122">
        <v>777545.88</v>
      </c>
      <c r="CG30" s="122">
        <v>-607705.7</v>
      </c>
      <c r="CH30" s="122">
        <v>-959952.48</v>
      </c>
      <c r="CI30" s="122">
        <v>-280555.58</v>
      </c>
      <c r="CJ30" s="122">
        <v>-313469.92</v>
      </c>
      <c r="CK30" s="122">
        <v>35920.99</v>
      </c>
      <c r="CL30" s="122">
        <v>55897.34</v>
      </c>
      <c r="CM30" s="122">
        <v>-816646.3</v>
      </c>
      <c r="CN30" s="122">
        <v>-517871.06</v>
      </c>
      <c r="CO30" s="122">
        <v>-561685.37</v>
      </c>
      <c r="CP30" s="122">
        <v>80426.88</v>
      </c>
      <c r="CQ30" s="122">
        <v>-961772.74</v>
      </c>
      <c r="CR30" s="122">
        <v>-574525.02</v>
      </c>
      <c r="CS30" s="122">
        <v>-1089062.07</v>
      </c>
      <c r="CT30" s="122">
        <v>-647562.42</v>
      </c>
      <c r="CU30" s="122">
        <v>-527999.77</v>
      </c>
      <c r="CV30" s="122">
        <v>349490.25</v>
      </c>
      <c r="CW30" s="122">
        <v>1566244.56</v>
      </c>
      <c r="CX30" s="122">
        <v>166624.2</v>
      </c>
      <c r="CY30" s="122">
        <v>-974641.97</v>
      </c>
      <c r="CZ30" s="122">
        <v>-104258.05</v>
      </c>
      <c r="DA30" s="122">
        <v>6612003.52</v>
      </c>
      <c r="DB30" s="122">
        <v>-231976.18</v>
      </c>
      <c r="DC30" s="122">
        <v>-751834.02</v>
      </c>
      <c r="DD30" s="122">
        <v>-379082.42</v>
      </c>
      <c r="DE30" s="122">
        <v>-760780.63</v>
      </c>
      <c r="DF30" s="122">
        <v>-745408</v>
      </c>
      <c r="DG30" s="122">
        <v>-853585.95</v>
      </c>
      <c r="DH30" s="122">
        <v>-292569.92</v>
      </c>
      <c r="DI30" s="122">
        <v>-1053911.14</v>
      </c>
      <c r="DJ30" s="122">
        <v>-444865.96</v>
      </c>
      <c r="DK30" s="122">
        <v>-1418497.21</v>
      </c>
      <c r="DL30" s="122">
        <v>-582439.34</v>
      </c>
      <c r="DM30" s="122"/>
      <c r="DN30" s="122"/>
      <c r="DO30" s="122"/>
      <c r="DP30" s="122"/>
      <c r="DQ30" s="122"/>
      <c r="DR30" s="117"/>
      <c r="DS30" s="117"/>
      <c r="DT30" s="117"/>
      <c r="DU30" s="117"/>
    </row>
    <row r="31" spans="1:121">
      <c r="A31" s="127" t="s">
        <v>282</v>
      </c>
      <c r="B31" s="124"/>
      <c r="C31" s="124"/>
      <c r="D31" s="124"/>
      <c r="E31" s="124"/>
      <c r="F31" s="124"/>
      <c r="G31" s="124"/>
      <c r="H31" s="124"/>
      <c r="I31" s="124"/>
      <c r="J31" s="124"/>
      <c r="K31" s="124"/>
      <c r="L31" s="124"/>
      <c r="M31" s="124"/>
      <c r="N31" s="124"/>
      <c r="O31" s="124">
        <v>0</v>
      </c>
      <c r="P31" s="124"/>
      <c r="Q31" s="124"/>
      <c r="R31" s="124"/>
      <c r="S31" s="124"/>
      <c r="T31" s="124">
        <v>0</v>
      </c>
      <c r="U31" s="124"/>
      <c r="V31" s="124">
        <v>0</v>
      </c>
      <c r="W31" s="124"/>
      <c r="X31" s="124"/>
      <c r="Y31" s="124"/>
      <c r="Z31" s="124"/>
      <c r="AA31" s="124"/>
      <c r="AB31" s="124"/>
      <c r="AC31" s="124"/>
      <c r="AD31" s="124"/>
      <c r="AE31" s="124"/>
      <c r="AF31" s="124"/>
      <c r="AG31" s="124">
        <v>0</v>
      </c>
      <c r="AH31" s="124"/>
      <c r="AI31" s="124"/>
      <c r="AJ31" s="124"/>
      <c r="AK31" s="124"/>
      <c r="AL31" s="124"/>
      <c r="AM31" s="124"/>
      <c r="AN31" s="124"/>
      <c r="AO31" s="124">
        <v>0</v>
      </c>
      <c r="AP31" s="124"/>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24"/>
      <c r="BU31" s="124"/>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c r="CZ31" s="124"/>
      <c r="DA31" s="124"/>
      <c r="DB31" s="124"/>
      <c r="DC31" s="124"/>
      <c r="DD31" s="124"/>
      <c r="DE31" s="124"/>
      <c r="DF31" s="124"/>
      <c r="DG31" s="124"/>
      <c r="DH31" s="124"/>
      <c r="DI31" s="124"/>
      <c r="DJ31" s="124"/>
      <c r="DK31" s="124"/>
      <c r="DL31" s="124"/>
      <c r="DM31" s="124"/>
      <c r="DN31" s="124"/>
      <c r="DO31" s="124"/>
      <c r="DP31" s="124"/>
      <c r="DQ31" s="124"/>
    </row>
    <row r="32" ht="24" spans="1:121">
      <c r="A32" s="127" t="s">
        <v>283</v>
      </c>
      <c r="B32" s="124">
        <v>373563580.98</v>
      </c>
      <c r="C32" s="124">
        <v>358632902.89</v>
      </c>
      <c r="D32" s="124">
        <v>7095436.48999999</v>
      </c>
      <c r="E32" s="124">
        <v>14084703.19</v>
      </c>
      <c r="F32" s="124">
        <v>847758.04</v>
      </c>
      <c r="G32" s="124">
        <v>105559647.87</v>
      </c>
      <c r="H32" s="124">
        <v>-112656867.5</v>
      </c>
      <c r="I32" s="124">
        <v>-535425410.13</v>
      </c>
      <c r="J32" s="124">
        <v>0</v>
      </c>
      <c r="K32" s="124">
        <v>2714366.97</v>
      </c>
      <c r="L32" s="124">
        <v>0</v>
      </c>
      <c r="M32" s="124">
        <v>-3112580.57</v>
      </c>
      <c r="N32" s="124">
        <v>-2577757.41</v>
      </c>
      <c r="O32" s="124">
        <v>472182351.37</v>
      </c>
      <c r="P32" s="124">
        <v>201843844.74</v>
      </c>
      <c r="Q32" s="124">
        <v>114248272.94</v>
      </c>
      <c r="R32" s="124">
        <v>108759814.98</v>
      </c>
      <c r="S32" s="124">
        <v>-12148054.32</v>
      </c>
      <c r="T32" s="124">
        <v>156952269.28</v>
      </c>
      <c r="U32" s="124">
        <v>294246.69</v>
      </c>
      <c r="V32" s="124">
        <v>42094412.77</v>
      </c>
      <c r="W32" s="124">
        <v>14650970.32</v>
      </c>
      <c r="X32" s="124">
        <v>-3810259.53</v>
      </c>
      <c r="Y32" s="124">
        <v>-1796277.49</v>
      </c>
      <c r="Z32" s="124">
        <v>109767995.16</v>
      </c>
      <c r="AA32" s="124">
        <v>-7940146</v>
      </c>
      <c r="AB32" s="124">
        <v>1165522.79</v>
      </c>
      <c r="AC32" s="124">
        <v>16861438.01</v>
      </c>
      <c r="AD32" s="124">
        <v>4589276.02</v>
      </c>
      <c r="AE32" s="124">
        <v>56289781.7</v>
      </c>
      <c r="AF32" s="124">
        <v>47880757.26</v>
      </c>
      <c r="AG32" s="124">
        <v>-34089051.94</v>
      </c>
      <c r="AH32" s="124">
        <v>270183148.13</v>
      </c>
      <c r="AI32" s="124">
        <v>-4367819.38</v>
      </c>
      <c r="AJ32" s="124">
        <v>-5630038.7</v>
      </c>
      <c r="AK32" s="124">
        <v>-56802858.67</v>
      </c>
      <c r="AL32" s="124">
        <v>-2559720.9</v>
      </c>
      <c r="AM32" s="124">
        <v>-2992332.09</v>
      </c>
      <c r="AN32" s="124">
        <v>5197686.63</v>
      </c>
      <c r="AO32" s="124">
        <v>303243338.29</v>
      </c>
      <c r="AP32" s="124">
        <v>11120978.78</v>
      </c>
      <c r="AQ32" s="124">
        <v>10362536.21</v>
      </c>
      <c r="AR32" s="124">
        <v>10856436.31</v>
      </c>
      <c r="AS32" s="124">
        <v>7160987.66</v>
      </c>
      <c r="AT32" s="124">
        <v>14810106.72</v>
      </c>
      <c r="AU32" s="124">
        <v>13768143</v>
      </c>
      <c r="AV32" s="124">
        <v>4272452.21</v>
      </c>
      <c r="AW32" s="124">
        <v>14228900.3</v>
      </c>
      <c r="AX32" s="124">
        <v>2759604.85</v>
      </c>
      <c r="AY32" s="124">
        <v>1589335.64</v>
      </c>
      <c r="AZ32" s="124">
        <v>61063702.59</v>
      </c>
      <c r="BA32" s="124">
        <v>3100307.41</v>
      </c>
      <c r="BB32" s="124">
        <v>2249161.58</v>
      </c>
      <c r="BC32" s="124">
        <v>2748648.87</v>
      </c>
      <c r="BD32" s="124">
        <v>3411490.12</v>
      </c>
      <c r="BE32" s="124">
        <v>2830471.72</v>
      </c>
      <c r="BF32" s="124">
        <v>2403988.43</v>
      </c>
      <c r="BG32" s="124">
        <v>2788906.21</v>
      </c>
      <c r="BH32" s="124">
        <v>1589467.83</v>
      </c>
      <c r="BI32" s="124">
        <v>2157726.89</v>
      </c>
      <c r="BJ32" s="124">
        <v>3178022.12</v>
      </c>
      <c r="BK32" s="124">
        <v>-365159.5</v>
      </c>
      <c r="BL32" s="124">
        <v>1162850.55</v>
      </c>
      <c r="BM32" s="124">
        <v>-83046.05</v>
      </c>
      <c r="BN32" s="124">
        <v>640132.33</v>
      </c>
      <c r="BO32" s="124">
        <v>83251.42</v>
      </c>
      <c r="BP32" s="124">
        <v>1179278.11</v>
      </c>
      <c r="BQ32" s="124">
        <v>663109.66</v>
      </c>
      <c r="BR32" s="124">
        <v>-1315464.11</v>
      </c>
      <c r="BS32" s="124">
        <v>216609.05</v>
      </c>
      <c r="BT32" s="124">
        <v>-25192.38</v>
      </c>
      <c r="BU32" s="124">
        <v>-51338.73</v>
      </c>
      <c r="BV32" s="124">
        <v>272512.07</v>
      </c>
      <c r="BW32" s="124">
        <v>1157945.08</v>
      </c>
      <c r="BX32" s="124">
        <v>1297547.08</v>
      </c>
      <c r="BY32" s="124">
        <v>129208871.17</v>
      </c>
      <c r="BZ32" s="124">
        <v>-379704.67</v>
      </c>
      <c r="CA32" s="124">
        <v>-882349.32</v>
      </c>
      <c r="CB32" s="124">
        <v>-517856.2</v>
      </c>
      <c r="CC32" s="124">
        <v>-104599.31</v>
      </c>
      <c r="CD32" s="124">
        <v>-307168.27</v>
      </c>
      <c r="CE32" s="124">
        <v>-249759.54</v>
      </c>
      <c r="CF32" s="124">
        <v>777545.88</v>
      </c>
      <c r="CG32" s="124">
        <v>-607705.7</v>
      </c>
      <c r="CH32" s="124">
        <v>-959952.48</v>
      </c>
      <c r="CI32" s="124">
        <v>-280555.58</v>
      </c>
      <c r="CJ32" s="124">
        <v>-313469.92</v>
      </c>
      <c r="CK32" s="124">
        <v>35920.99</v>
      </c>
      <c r="CL32" s="124">
        <v>55897.34</v>
      </c>
      <c r="CM32" s="124">
        <v>-816646.3</v>
      </c>
      <c r="CN32" s="124">
        <v>-517871.06</v>
      </c>
      <c r="CO32" s="124">
        <v>-561685.37</v>
      </c>
      <c r="CP32" s="124">
        <v>80426.88</v>
      </c>
      <c r="CQ32" s="124">
        <v>-961772.74</v>
      </c>
      <c r="CR32" s="124">
        <v>-574525.02</v>
      </c>
      <c r="CS32" s="124">
        <v>-1089062.07</v>
      </c>
      <c r="CT32" s="124">
        <v>-647562.42</v>
      </c>
      <c r="CU32" s="124">
        <v>-527999.77</v>
      </c>
      <c r="CV32" s="124">
        <v>349490.25</v>
      </c>
      <c r="CW32" s="124">
        <v>1566244.56</v>
      </c>
      <c r="CX32" s="124">
        <v>166624.2</v>
      </c>
      <c r="CY32" s="124">
        <v>-974641.97</v>
      </c>
      <c r="CZ32" s="124">
        <v>-104258.05</v>
      </c>
      <c r="DA32" s="124">
        <v>6612003.52</v>
      </c>
      <c r="DB32" s="124">
        <v>-231976.18</v>
      </c>
      <c r="DC32" s="124">
        <v>-751834.02</v>
      </c>
      <c r="DD32" s="124">
        <v>-379082.42</v>
      </c>
      <c r="DE32" s="124">
        <v>-760780.63</v>
      </c>
      <c r="DF32" s="124">
        <v>-745408</v>
      </c>
      <c r="DG32" s="124">
        <v>-853585.95</v>
      </c>
      <c r="DH32" s="124">
        <v>-292569.92</v>
      </c>
      <c r="DI32" s="124">
        <v>-1053911.14</v>
      </c>
      <c r="DJ32" s="124">
        <v>-444865.96</v>
      </c>
      <c r="DK32" s="124">
        <v>-1418497.21</v>
      </c>
      <c r="DL32" s="124">
        <v>-582439.34</v>
      </c>
      <c r="DM32" s="124">
        <v>0</v>
      </c>
      <c r="DN32" s="124"/>
      <c r="DO32" s="124"/>
      <c r="DP32" s="124"/>
      <c r="DQ32" s="124"/>
    </row>
    <row r="33" ht="24" spans="1:121">
      <c r="A33" s="127" t="s">
        <v>284</v>
      </c>
      <c r="B33" s="124"/>
      <c r="C33" s="124"/>
      <c r="D33" s="124"/>
      <c r="E33" s="124">
        <v>0</v>
      </c>
      <c r="F33" s="124"/>
      <c r="G33" s="124"/>
      <c r="H33" s="124"/>
      <c r="I33" s="124">
        <v>0</v>
      </c>
      <c r="J33" s="124">
        <v>0</v>
      </c>
      <c r="K33" s="124">
        <v>0</v>
      </c>
      <c r="L33" s="124">
        <v>0</v>
      </c>
      <c r="M33" s="124"/>
      <c r="N33" s="124"/>
      <c r="O33" s="124">
        <v>0</v>
      </c>
      <c r="P33" s="124">
        <v>0</v>
      </c>
      <c r="Q33" s="124">
        <v>0</v>
      </c>
      <c r="R33" s="124">
        <v>0</v>
      </c>
      <c r="S33" s="124">
        <v>0</v>
      </c>
      <c r="T33" s="124">
        <v>0</v>
      </c>
      <c r="U33" s="124">
        <v>0</v>
      </c>
      <c r="V33" s="124">
        <v>0</v>
      </c>
      <c r="W33" s="124">
        <v>0</v>
      </c>
      <c r="X33" s="124">
        <v>0</v>
      </c>
      <c r="Y33" s="124">
        <v>0</v>
      </c>
      <c r="Z33" s="124">
        <v>0</v>
      </c>
      <c r="AA33" s="124">
        <v>0</v>
      </c>
      <c r="AB33" s="124">
        <v>0</v>
      </c>
      <c r="AC33" s="124">
        <v>0</v>
      </c>
      <c r="AD33" s="124">
        <v>0</v>
      </c>
      <c r="AE33" s="124">
        <v>0</v>
      </c>
      <c r="AF33" s="124">
        <v>0</v>
      </c>
      <c r="AG33" s="124">
        <v>0</v>
      </c>
      <c r="AH33" s="124">
        <v>0</v>
      </c>
      <c r="AI33" s="124">
        <v>0</v>
      </c>
      <c r="AJ33" s="124"/>
      <c r="AK33" s="124">
        <v>0</v>
      </c>
      <c r="AL33" s="124">
        <v>0</v>
      </c>
      <c r="AM33" s="124">
        <v>0</v>
      </c>
      <c r="AN33" s="124">
        <v>0</v>
      </c>
      <c r="AO33" s="124">
        <v>0</v>
      </c>
      <c r="AP33" s="124">
        <v>0</v>
      </c>
      <c r="AQ33" s="124">
        <v>0</v>
      </c>
      <c r="AR33" s="124">
        <v>0</v>
      </c>
      <c r="AS33" s="124">
        <v>0</v>
      </c>
      <c r="AT33" s="124">
        <v>0</v>
      </c>
      <c r="AU33" s="124">
        <v>0</v>
      </c>
      <c r="AV33" s="124">
        <v>0</v>
      </c>
      <c r="AW33" s="124">
        <v>0</v>
      </c>
      <c r="AX33" s="124">
        <v>0</v>
      </c>
      <c r="AY33" s="124">
        <v>0</v>
      </c>
      <c r="AZ33" s="124">
        <v>0</v>
      </c>
      <c r="BA33" s="124">
        <v>0</v>
      </c>
      <c r="BB33" s="124">
        <v>0</v>
      </c>
      <c r="BC33" s="124">
        <v>0</v>
      </c>
      <c r="BD33" s="124">
        <v>0</v>
      </c>
      <c r="BE33" s="124">
        <v>0</v>
      </c>
      <c r="BF33" s="124">
        <v>0</v>
      </c>
      <c r="BG33" s="124">
        <v>0</v>
      </c>
      <c r="BH33" s="124">
        <v>0</v>
      </c>
      <c r="BI33" s="124">
        <v>0</v>
      </c>
      <c r="BJ33" s="124">
        <v>0</v>
      </c>
      <c r="BK33" s="124">
        <v>0</v>
      </c>
      <c r="BL33" s="124">
        <v>0</v>
      </c>
      <c r="BM33" s="124">
        <v>0</v>
      </c>
      <c r="BN33" s="124">
        <v>0</v>
      </c>
      <c r="BO33" s="124">
        <v>0</v>
      </c>
      <c r="BP33" s="124">
        <v>0</v>
      </c>
      <c r="BQ33" s="124">
        <v>0</v>
      </c>
      <c r="BR33" s="124">
        <v>0</v>
      </c>
      <c r="BS33" s="124">
        <v>0</v>
      </c>
      <c r="BT33" s="124">
        <v>0</v>
      </c>
      <c r="BU33" s="124">
        <v>0</v>
      </c>
      <c r="BV33" s="124">
        <v>0</v>
      </c>
      <c r="BW33" s="124">
        <v>0</v>
      </c>
      <c r="BX33" s="124">
        <v>0</v>
      </c>
      <c r="BY33" s="124">
        <v>0</v>
      </c>
      <c r="BZ33" s="124">
        <v>0</v>
      </c>
      <c r="CA33" s="124">
        <v>0</v>
      </c>
      <c r="CB33" s="124">
        <v>0</v>
      </c>
      <c r="CC33" s="124">
        <v>0</v>
      </c>
      <c r="CD33" s="124">
        <v>0</v>
      </c>
      <c r="CE33" s="124">
        <v>0</v>
      </c>
      <c r="CF33" s="124">
        <v>0</v>
      </c>
      <c r="CG33" s="124">
        <v>0</v>
      </c>
      <c r="CH33" s="124">
        <v>0</v>
      </c>
      <c r="CI33" s="124">
        <v>0</v>
      </c>
      <c r="CJ33" s="124">
        <v>0</v>
      </c>
      <c r="CK33" s="124">
        <v>0</v>
      </c>
      <c r="CL33" s="124">
        <v>0</v>
      </c>
      <c r="CM33" s="124">
        <v>0</v>
      </c>
      <c r="CN33" s="124">
        <v>0</v>
      </c>
      <c r="CO33" s="124">
        <v>0</v>
      </c>
      <c r="CP33" s="124">
        <v>0</v>
      </c>
      <c r="CQ33" s="124">
        <v>0</v>
      </c>
      <c r="CR33" s="124">
        <v>0</v>
      </c>
      <c r="CS33" s="124">
        <v>0</v>
      </c>
      <c r="CT33" s="124">
        <v>0</v>
      </c>
      <c r="CU33" s="124">
        <v>0</v>
      </c>
      <c r="CV33" s="124">
        <v>0</v>
      </c>
      <c r="CW33" s="124">
        <v>0</v>
      </c>
      <c r="CX33" s="124">
        <v>0</v>
      </c>
      <c r="CY33" s="124">
        <v>0</v>
      </c>
      <c r="CZ33" s="124">
        <v>0</v>
      </c>
      <c r="DA33" s="124">
        <v>0</v>
      </c>
      <c r="DB33" s="124">
        <v>0</v>
      </c>
      <c r="DC33" s="124">
        <v>0</v>
      </c>
      <c r="DD33" s="124">
        <v>0</v>
      </c>
      <c r="DE33" s="124">
        <v>0</v>
      </c>
      <c r="DF33" s="124">
        <v>0</v>
      </c>
      <c r="DG33" s="124">
        <v>0</v>
      </c>
      <c r="DH33" s="124">
        <v>0</v>
      </c>
      <c r="DI33" s="124">
        <v>0</v>
      </c>
      <c r="DJ33" s="124">
        <v>0</v>
      </c>
      <c r="DK33" s="124">
        <v>0</v>
      </c>
      <c r="DL33" s="124">
        <v>0</v>
      </c>
      <c r="DM33" s="124"/>
      <c r="DN33" s="124"/>
      <c r="DO33" s="124"/>
      <c r="DP33" s="124"/>
      <c r="DQ33" s="124"/>
    </row>
    <row r="34" spans="1:121">
      <c r="A34" s="127" t="s">
        <v>285</v>
      </c>
      <c r="B34" s="124"/>
      <c r="C34" s="124"/>
      <c r="D34" s="124"/>
      <c r="E34" s="124"/>
      <c r="F34" s="124"/>
      <c r="G34" s="124"/>
      <c r="H34" s="124"/>
      <c r="I34" s="124"/>
      <c r="J34" s="124"/>
      <c r="K34" s="124"/>
      <c r="L34" s="124"/>
      <c r="M34" s="124"/>
      <c r="N34" s="124"/>
      <c r="O34" s="124">
        <v>0</v>
      </c>
      <c r="P34" s="124"/>
      <c r="Q34" s="124"/>
      <c r="R34" s="124"/>
      <c r="S34" s="124"/>
      <c r="T34" s="124">
        <v>0</v>
      </c>
      <c r="U34" s="124"/>
      <c r="V34" s="124">
        <v>0</v>
      </c>
      <c r="W34" s="124"/>
      <c r="X34" s="124"/>
      <c r="Y34" s="124"/>
      <c r="Z34" s="124"/>
      <c r="AA34" s="124"/>
      <c r="AB34" s="124"/>
      <c r="AC34" s="124">
        <v>0</v>
      </c>
      <c r="AD34" s="124"/>
      <c r="AE34" s="124">
        <v>0</v>
      </c>
      <c r="AF34" s="124"/>
      <c r="AG34" s="124">
        <v>0</v>
      </c>
      <c r="AH34" s="124"/>
      <c r="AI34" s="124"/>
      <c r="AJ34" s="124"/>
      <c r="AK34" s="124"/>
      <c r="AL34" s="124"/>
      <c r="AM34" s="124"/>
      <c r="AN34" s="124"/>
      <c r="AO34" s="124">
        <v>0</v>
      </c>
      <c r="AP34" s="124"/>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24"/>
      <c r="BU34" s="124"/>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c r="CZ34" s="124"/>
      <c r="DA34" s="124"/>
      <c r="DB34" s="124"/>
      <c r="DC34" s="124"/>
      <c r="DD34" s="124"/>
      <c r="DE34" s="124"/>
      <c r="DF34" s="124"/>
      <c r="DG34" s="124"/>
      <c r="DH34" s="124"/>
      <c r="DI34" s="124"/>
      <c r="DJ34" s="124"/>
      <c r="DK34" s="124"/>
      <c r="DL34" s="124"/>
      <c r="DM34" s="124"/>
      <c r="DN34" s="124"/>
      <c r="DO34" s="124"/>
      <c r="DP34" s="124"/>
      <c r="DQ34" s="124"/>
    </row>
    <row r="35" ht="24" spans="1:121">
      <c r="A35" s="127" t="s">
        <v>286</v>
      </c>
      <c r="B35" s="124">
        <v>0</v>
      </c>
      <c r="C35" s="124"/>
      <c r="D35" s="124"/>
      <c r="E35" s="124">
        <v>0</v>
      </c>
      <c r="F35" s="124"/>
      <c r="G35" s="124"/>
      <c r="H35" s="124"/>
      <c r="I35" s="124"/>
      <c r="J35" s="124"/>
      <c r="K35" s="124"/>
      <c r="L35" s="124"/>
      <c r="M35" s="124"/>
      <c r="N35" s="124"/>
      <c r="O35" s="124">
        <v>0</v>
      </c>
      <c r="P35" s="124"/>
      <c r="Q35" s="124"/>
      <c r="R35" s="124"/>
      <c r="S35" s="124"/>
      <c r="T35" s="124">
        <v>0</v>
      </c>
      <c r="U35" s="124"/>
      <c r="V35" s="124">
        <v>0</v>
      </c>
      <c r="W35" s="124"/>
      <c r="X35" s="124"/>
      <c r="Y35" s="124"/>
      <c r="Z35" s="124"/>
      <c r="AA35" s="124"/>
      <c r="AB35" s="124"/>
      <c r="AC35" s="124">
        <v>0</v>
      </c>
      <c r="AD35" s="124"/>
      <c r="AE35" s="124">
        <v>0</v>
      </c>
      <c r="AF35" s="124"/>
      <c r="AG35" s="124">
        <v>0</v>
      </c>
      <c r="AH35" s="124"/>
      <c r="AI35" s="124"/>
      <c r="AJ35" s="124"/>
      <c r="AK35" s="124"/>
      <c r="AL35" s="124"/>
      <c r="AM35" s="124"/>
      <c r="AN35" s="124"/>
      <c r="AO35" s="124">
        <v>0</v>
      </c>
      <c r="AP35" s="124"/>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24"/>
      <c r="BU35" s="124"/>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c r="CZ35" s="124"/>
      <c r="DA35" s="124"/>
      <c r="DB35" s="124"/>
      <c r="DC35" s="124"/>
      <c r="DD35" s="124"/>
      <c r="DE35" s="124"/>
      <c r="DF35" s="124"/>
      <c r="DG35" s="124"/>
      <c r="DH35" s="124"/>
      <c r="DI35" s="124"/>
      <c r="DJ35" s="124"/>
      <c r="DK35" s="124"/>
      <c r="DL35" s="124"/>
      <c r="DM35" s="124"/>
      <c r="DN35" s="124"/>
      <c r="DO35" s="124"/>
      <c r="DP35" s="124"/>
      <c r="DQ35" s="124"/>
    </row>
    <row r="36" ht="24" spans="1:121">
      <c r="A36" s="127" t="s">
        <v>287</v>
      </c>
      <c r="B36" s="124">
        <v>373563580.98</v>
      </c>
      <c r="C36" s="124">
        <v>358632902.89</v>
      </c>
      <c r="D36" s="124">
        <v>7095436.48999999</v>
      </c>
      <c r="E36" s="124">
        <v>14084703.19</v>
      </c>
      <c r="F36" s="124">
        <v>847758.04</v>
      </c>
      <c r="G36" s="124">
        <v>105559647.87</v>
      </c>
      <c r="H36" s="124">
        <v>-112656867.5</v>
      </c>
      <c r="I36" s="124">
        <v>-535425410.13</v>
      </c>
      <c r="J36" s="124">
        <v>0</v>
      </c>
      <c r="K36" s="124">
        <v>2714366.97</v>
      </c>
      <c r="L36" s="124">
        <v>0</v>
      </c>
      <c r="M36" s="124">
        <v>-3112580.57</v>
      </c>
      <c r="N36" s="124">
        <v>-2577757.41</v>
      </c>
      <c r="O36" s="124">
        <v>472182351.37</v>
      </c>
      <c r="P36" s="124">
        <v>201843844.74</v>
      </c>
      <c r="Q36" s="124">
        <v>114248272.94</v>
      </c>
      <c r="R36" s="124">
        <v>108759814.98</v>
      </c>
      <c r="S36" s="124">
        <v>-12148054.32</v>
      </c>
      <c r="T36" s="124">
        <v>156952269.28</v>
      </c>
      <c r="U36" s="124">
        <v>294246.69</v>
      </c>
      <c r="V36" s="124">
        <v>42094412.77</v>
      </c>
      <c r="W36" s="124">
        <v>14650970.32</v>
      </c>
      <c r="X36" s="124">
        <v>-3810259.53</v>
      </c>
      <c r="Y36" s="124">
        <v>-1796277.49</v>
      </c>
      <c r="Z36" s="124">
        <v>109767995.16</v>
      </c>
      <c r="AA36" s="124">
        <v>-7940146</v>
      </c>
      <c r="AB36" s="124">
        <v>1165522.79</v>
      </c>
      <c r="AC36" s="124">
        <v>16861438.01</v>
      </c>
      <c r="AD36" s="124">
        <v>4589276.02</v>
      </c>
      <c r="AE36" s="124">
        <v>56289781.7</v>
      </c>
      <c r="AF36" s="124">
        <v>47880757.26</v>
      </c>
      <c r="AG36" s="124">
        <v>-34089051.94</v>
      </c>
      <c r="AH36" s="124">
        <v>270183148.13</v>
      </c>
      <c r="AI36" s="124">
        <v>-4367819.38</v>
      </c>
      <c r="AJ36" s="124">
        <v>-5630038.7</v>
      </c>
      <c r="AK36" s="124">
        <v>-56802858.67</v>
      </c>
      <c r="AL36" s="124">
        <v>-2559720.9</v>
      </c>
      <c r="AM36" s="124">
        <v>-2992332.09</v>
      </c>
      <c r="AN36" s="124">
        <v>5197686.63</v>
      </c>
      <c r="AO36" s="124">
        <v>303243338.29</v>
      </c>
      <c r="AP36" s="124">
        <v>11120978.78</v>
      </c>
      <c r="AQ36" s="124">
        <v>10362536.21</v>
      </c>
      <c r="AR36" s="124">
        <v>10856436.31</v>
      </c>
      <c r="AS36" s="124">
        <v>7160987.66</v>
      </c>
      <c r="AT36" s="124">
        <v>14810106.72</v>
      </c>
      <c r="AU36" s="124">
        <v>13768143</v>
      </c>
      <c r="AV36" s="124">
        <v>4272452.21</v>
      </c>
      <c r="AW36" s="124">
        <v>14228900.3</v>
      </c>
      <c r="AX36" s="124">
        <v>2759604.85</v>
      </c>
      <c r="AY36" s="124">
        <v>1589335.64</v>
      </c>
      <c r="AZ36" s="124">
        <v>61063702.59</v>
      </c>
      <c r="BA36" s="124">
        <v>3100307.41</v>
      </c>
      <c r="BB36" s="124">
        <v>2249161.58</v>
      </c>
      <c r="BC36" s="124">
        <v>2748648.87</v>
      </c>
      <c r="BD36" s="124">
        <v>3411490.12</v>
      </c>
      <c r="BE36" s="124">
        <v>2830471.72</v>
      </c>
      <c r="BF36" s="124">
        <v>2403988.43</v>
      </c>
      <c r="BG36" s="124">
        <v>2788906.21</v>
      </c>
      <c r="BH36" s="124">
        <v>1589467.83</v>
      </c>
      <c r="BI36" s="124">
        <v>2157726.89</v>
      </c>
      <c r="BJ36" s="124">
        <v>3178022.12</v>
      </c>
      <c r="BK36" s="124">
        <v>-365159.5</v>
      </c>
      <c r="BL36" s="124">
        <v>1162850.55</v>
      </c>
      <c r="BM36" s="124">
        <v>-83046.05</v>
      </c>
      <c r="BN36" s="124">
        <v>640132.33</v>
      </c>
      <c r="BO36" s="124">
        <v>83251.42</v>
      </c>
      <c r="BP36" s="124">
        <v>1179278.11</v>
      </c>
      <c r="BQ36" s="124">
        <v>663109.66</v>
      </c>
      <c r="BR36" s="124">
        <v>-1315464.11</v>
      </c>
      <c r="BS36" s="124">
        <v>216609.05</v>
      </c>
      <c r="BT36" s="124">
        <v>-25192.38</v>
      </c>
      <c r="BU36" s="124">
        <v>-51338.73</v>
      </c>
      <c r="BV36" s="124">
        <v>272512.07</v>
      </c>
      <c r="BW36" s="124">
        <v>1157945.08</v>
      </c>
      <c r="BX36" s="124">
        <v>1297547.08</v>
      </c>
      <c r="BY36" s="124">
        <v>129208871.17</v>
      </c>
      <c r="BZ36" s="124">
        <v>-379704.67</v>
      </c>
      <c r="CA36" s="124">
        <v>-882349.32</v>
      </c>
      <c r="CB36" s="124">
        <v>-517856.2</v>
      </c>
      <c r="CC36" s="124">
        <v>-104599.31</v>
      </c>
      <c r="CD36" s="124">
        <v>-307168.27</v>
      </c>
      <c r="CE36" s="124">
        <v>-249759.54</v>
      </c>
      <c r="CF36" s="124">
        <v>777545.88</v>
      </c>
      <c r="CG36" s="124">
        <v>-607705.7</v>
      </c>
      <c r="CH36" s="124">
        <v>-959952.48</v>
      </c>
      <c r="CI36" s="124">
        <v>-280555.58</v>
      </c>
      <c r="CJ36" s="124">
        <v>-313469.92</v>
      </c>
      <c r="CK36" s="124">
        <v>35920.99</v>
      </c>
      <c r="CL36" s="124">
        <v>55897.34</v>
      </c>
      <c r="CM36" s="124">
        <v>-816646.3</v>
      </c>
      <c r="CN36" s="124">
        <v>-517871.06</v>
      </c>
      <c r="CO36" s="124">
        <v>-561685.37</v>
      </c>
      <c r="CP36" s="124">
        <v>80426.88</v>
      </c>
      <c r="CQ36" s="124">
        <v>-961772.74</v>
      </c>
      <c r="CR36" s="124">
        <v>-574525.02</v>
      </c>
      <c r="CS36" s="124">
        <v>-1089062.07</v>
      </c>
      <c r="CT36" s="124">
        <v>-647562.42</v>
      </c>
      <c r="CU36" s="124">
        <v>-527999.77</v>
      </c>
      <c r="CV36" s="124">
        <v>349490.25</v>
      </c>
      <c r="CW36" s="124">
        <v>1566244.56</v>
      </c>
      <c r="CX36" s="124">
        <v>166624.2</v>
      </c>
      <c r="CY36" s="124">
        <v>-974641.97</v>
      </c>
      <c r="CZ36" s="124">
        <v>-104258.05</v>
      </c>
      <c r="DA36" s="124">
        <v>6612003.52</v>
      </c>
      <c r="DB36" s="124">
        <v>-231976.18</v>
      </c>
      <c r="DC36" s="124">
        <v>-751834.02</v>
      </c>
      <c r="DD36" s="124">
        <v>-379082.42</v>
      </c>
      <c r="DE36" s="124">
        <v>-760780.63</v>
      </c>
      <c r="DF36" s="124">
        <v>-745408</v>
      </c>
      <c r="DG36" s="124">
        <v>-853585.95</v>
      </c>
      <c r="DH36" s="124">
        <v>-292569.92</v>
      </c>
      <c r="DI36" s="124">
        <v>-1053911.14</v>
      </c>
      <c r="DJ36" s="124">
        <v>-444865.96</v>
      </c>
      <c r="DK36" s="124">
        <v>-1418497.21</v>
      </c>
      <c r="DL36" s="124">
        <v>-582439.34</v>
      </c>
      <c r="DM36" s="124">
        <v>0</v>
      </c>
      <c r="DN36" s="124"/>
      <c r="DO36" s="124"/>
      <c r="DP36" s="124"/>
      <c r="DQ36" s="124"/>
    </row>
    <row r="37" s="115" customFormat="1" spans="1:121">
      <c r="A37" s="121" t="s">
        <v>54</v>
      </c>
      <c r="B37" s="122">
        <v>-18083072.01</v>
      </c>
      <c r="C37" s="122">
        <v>-18083072.01</v>
      </c>
      <c r="D37" s="122">
        <v>0</v>
      </c>
      <c r="E37" s="122">
        <v>0</v>
      </c>
      <c r="F37" s="122">
        <v>0</v>
      </c>
      <c r="G37" s="122">
        <v>0</v>
      </c>
      <c r="H37" s="122">
        <v>0</v>
      </c>
      <c r="I37" s="122">
        <v>0</v>
      </c>
      <c r="J37" s="122">
        <v>0</v>
      </c>
      <c r="K37" s="122">
        <v>0</v>
      </c>
      <c r="L37" s="122">
        <v>0</v>
      </c>
      <c r="M37" s="122">
        <v>0</v>
      </c>
      <c r="N37" s="122">
        <v>0</v>
      </c>
      <c r="O37" s="122">
        <v>0</v>
      </c>
      <c r="P37" s="122">
        <v>-18083072.01</v>
      </c>
      <c r="Q37" s="122">
        <v>0</v>
      </c>
      <c r="R37" s="122">
        <v>0</v>
      </c>
      <c r="S37" s="122">
        <v>0</v>
      </c>
      <c r="T37" s="122">
        <v>-1422104.37999999</v>
      </c>
      <c r="U37" s="122">
        <v>0</v>
      </c>
      <c r="V37" s="122">
        <v>0</v>
      </c>
      <c r="W37" s="122">
        <v>-16660967.63</v>
      </c>
      <c r="X37" s="122">
        <v>0</v>
      </c>
      <c r="Y37" s="122">
        <v>0</v>
      </c>
      <c r="Z37" s="122">
        <v>0</v>
      </c>
      <c r="AA37" s="122">
        <v>0</v>
      </c>
      <c r="AB37" s="122">
        <v>0</v>
      </c>
      <c r="AC37" s="122">
        <v>0</v>
      </c>
      <c r="AD37" s="122">
        <v>0</v>
      </c>
      <c r="AE37" s="122">
        <v>0</v>
      </c>
      <c r="AF37" s="122">
        <v>0</v>
      </c>
      <c r="AG37" s="122">
        <v>0</v>
      </c>
      <c r="AH37" s="122">
        <v>0</v>
      </c>
      <c r="AI37" s="122">
        <v>0</v>
      </c>
      <c r="AJ37" s="122">
        <v>0</v>
      </c>
      <c r="AK37" s="122">
        <v>0</v>
      </c>
      <c r="AL37" s="122">
        <v>0</v>
      </c>
      <c r="AM37" s="122">
        <v>0</v>
      </c>
      <c r="AN37" s="122">
        <v>0</v>
      </c>
      <c r="AO37" s="122">
        <v>0</v>
      </c>
      <c r="AP37" s="122">
        <v>0</v>
      </c>
      <c r="AQ37" s="122">
        <v>0</v>
      </c>
      <c r="AR37" s="122">
        <v>0</v>
      </c>
      <c r="AS37" s="122">
        <v>0</v>
      </c>
      <c r="AT37" s="122">
        <v>0</v>
      </c>
      <c r="AU37" s="122">
        <v>0</v>
      </c>
      <c r="AV37" s="122">
        <v>0</v>
      </c>
      <c r="AW37" s="122">
        <v>0</v>
      </c>
      <c r="AX37" s="122">
        <v>0</v>
      </c>
      <c r="AY37" s="122">
        <v>0</v>
      </c>
      <c r="AZ37" s="122">
        <v>0</v>
      </c>
      <c r="BA37" s="122">
        <v>0</v>
      </c>
      <c r="BB37" s="122">
        <v>0</v>
      </c>
      <c r="BC37" s="122">
        <v>0</v>
      </c>
      <c r="BD37" s="122">
        <v>0</v>
      </c>
      <c r="BE37" s="122">
        <v>0</v>
      </c>
      <c r="BF37" s="122">
        <v>0</v>
      </c>
      <c r="BG37" s="122">
        <v>0</v>
      </c>
      <c r="BH37" s="122">
        <v>0</v>
      </c>
      <c r="BI37" s="122">
        <v>0</v>
      </c>
      <c r="BJ37" s="122">
        <v>0</v>
      </c>
      <c r="BK37" s="122">
        <v>0</v>
      </c>
      <c r="BL37" s="122">
        <v>0</v>
      </c>
      <c r="BM37" s="122">
        <v>0</v>
      </c>
      <c r="BN37" s="122">
        <v>0</v>
      </c>
      <c r="BO37" s="122">
        <v>0</v>
      </c>
      <c r="BP37" s="122">
        <v>0</v>
      </c>
      <c r="BQ37" s="122">
        <v>0</v>
      </c>
      <c r="BR37" s="122">
        <v>0</v>
      </c>
      <c r="BS37" s="122">
        <v>0</v>
      </c>
      <c r="BT37" s="122">
        <v>0</v>
      </c>
      <c r="BU37" s="122">
        <v>0</v>
      </c>
      <c r="BV37" s="122">
        <v>0</v>
      </c>
      <c r="BW37" s="122">
        <v>0</v>
      </c>
      <c r="BX37" s="122">
        <v>0</v>
      </c>
      <c r="BY37" s="122">
        <v>0</v>
      </c>
      <c r="BZ37" s="122">
        <v>0</v>
      </c>
      <c r="CA37" s="122">
        <v>0</v>
      </c>
      <c r="CB37" s="122">
        <v>0</v>
      </c>
      <c r="CC37" s="122">
        <v>0</v>
      </c>
      <c r="CD37" s="122">
        <v>0</v>
      </c>
      <c r="CE37" s="122">
        <v>0</v>
      </c>
      <c r="CF37" s="122">
        <v>0</v>
      </c>
      <c r="CG37" s="122">
        <v>0</v>
      </c>
      <c r="CH37" s="122">
        <v>0</v>
      </c>
      <c r="CI37" s="122">
        <v>0</v>
      </c>
      <c r="CJ37" s="122">
        <v>0</v>
      </c>
      <c r="CK37" s="122">
        <v>0</v>
      </c>
      <c r="CL37" s="122">
        <v>0</v>
      </c>
      <c r="CM37" s="122">
        <v>0</v>
      </c>
      <c r="CN37" s="122">
        <v>0</v>
      </c>
      <c r="CO37" s="122">
        <v>0</v>
      </c>
      <c r="CP37" s="122">
        <v>0</v>
      </c>
      <c r="CQ37" s="122">
        <v>0</v>
      </c>
      <c r="CR37" s="122">
        <v>0</v>
      </c>
      <c r="CS37" s="122">
        <v>0</v>
      </c>
      <c r="CT37" s="122">
        <v>0</v>
      </c>
      <c r="CU37" s="122">
        <v>0</v>
      </c>
      <c r="CV37" s="122">
        <v>0</v>
      </c>
      <c r="CW37" s="122">
        <v>0</v>
      </c>
      <c r="CX37" s="122">
        <v>0</v>
      </c>
      <c r="CY37" s="122">
        <v>0</v>
      </c>
      <c r="CZ37" s="122">
        <v>0</v>
      </c>
      <c r="DA37" s="122">
        <v>0</v>
      </c>
      <c r="DB37" s="122">
        <v>0</v>
      </c>
      <c r="DC37" s="122">
        <v>0</v>
      </c>
      <c r="DD37" s="122">
        <v>0</v>
      </c>
      <c r="DE37" s="122">
        <v>0</v>
      </c>
      <c r="DF37" s="122">
        <v>0</v>
      </c>
      <c r="DG37" s="122">
        <v>0</v>
      </c>
      <c r="DH37" s="122">
        <v>0</v>
      </c>
      <c r="DI37" s="122">
        <v>0</v>
      </c>
      <c r="DJ37" s="122">
        <v>0</v>
      </c>
      <c r="DK37" s="122">
        <v>0</v>
      </c>
      <c r="DL37" s="122">
        <v>0</v>
      </c>
      <c r="DM37" s="122"/>
      <c r="DN37" s="122"/>
      <c r="DO37" s="122"/>
      <c r="DP37" s="122"/>
      <c r="DQ37" s="122"/>
    </row>
    <row r="38" ht="24" spans="1:121">
      <c r="A38" s="127" t="s">
        <v>288</v>
      </c>
      <c r="B38" s="124">
        <v>-18083072.01</v>
      </c>
      <c r="C38" s="124">
        <v>-18083072.01</v>
      </c>
      <c r="D38" s="124">
        <v>0</v>
      </c>
      <c r="E38" s="124"/>
      <c r="F38" s="124"/>
      <c r="G38" s="124">
        <v>0</v>
      </c>
      <c r="H38" s="124">
        <v>0</v>
      </c>
      <c r="I38" s="124">
        <v>0</v>
      </c>
      <c r="J38" s="124">
        <v>0</v>
      </c>
      <c r="K38" s="124">
        <v>0</v>
      </c>
      <c r="L38" s="124">
        <v>0</v>
      </c>
      <c r="M38" s="124">
        <v>0</v>
      </c>
      <c r="N38" s="124">
        <v>0</v>
      </c>
      <c r="O38" s="124">
        <v>0</v>
      </c>
      <c r="P38" s="124">
        <v>-18083072.01</v>
      </c>
      <c r="Q38" s="124">
        <v>0</v>
      </c>
      <c r="R38" s="124">
        <v>0</v>
      </c>
      <c r="S38" s="124">
        <v>0</v>
      </c>
      <c r="T38" s="124">
        <v>-1422104.37999999</v>
      </c>
      <c r="U38" s="124">
        <v>0</v>
      </c>
      <c r="V38" s="124">
        <v>0</v>
      </c>
      <c r="W38" s="124">
        <v>-16660967.63</v>
      </c>
      <c r="X38" s="124">
        <v>0</v>
      </c>
      <c r="Y38" s="124">
        <v>0</v>
      </c>
      <c r="Z38" s="124">
        <v>0</v>
      </c>
      <c r="AA38" s="124">
        <v>0</v>
      </c>
      <c r="AB38" s="124">
        <v>0</v>
      </c>
      <c r="AC38" s="124">
        <v>0</v>
      </c>
      <c r="AD38" s="124">
        <v>0</v>
      </c>
      <c r="AE38" s="124">
        <v>0</v>
      </c>
      <c r="AF38" s="124">
        <v>0</v>
      </c>
      <c r="AG38" s="124">
        <v>0</v>
      </c>
      <c r="AH38" s="124">
        <v>0</v>
      </c>
      <c r="AI38" s="124">
        <v>0</v>
      </c>
      <c r="AJ38" s="124">
        <v>0</v>
      </c>
      <c r="AK38" s="124">
        <v>0</v>
      </c>
      <c r="AL38" s="124">
        <v>0</v>
      </c>
      <c r="AM38" s="124">
        <v>0</v>
      </c>
      <c r="AN38" s="124">
        <v>0</v>
      </c>
      <c r="AO38" s="124">
        <v>0</v>
      </c>
      <c r="AP38" s="124">
        <v>0</v>
      </c>
      <c r="AQ38" s="124">
        <v>0</v>
      </c>
      <c r="AR38" s="124">
        <v>0</v>
      </c>
      <c r="AS38" s="124">
        <v>0</v>
      </c>
      <c r="AT38" s="124">
        <v>0</v>
      </c>
      <c r="AU38" s="124">
        <v>0</v>
      </c>
      <c r="AV38" s="124">
        <v>0</v>
      </c>
      <c r="AW38" s="124">
        <v>0</v>
      </c>
      <c r="AX38" s="124">
        <v>0</v>
      </c>
      <c r="AY38" s="124">
        <v>0</v>
      </c>
      <c r="AZ38" s="124">
        <v>0</v>
      </c>
      <c r="BA38" s="124">
        <v>0</v>
      </c>
      <c r="BB38" s="124">
        <v>0</v>
      </c>
      <c r="BC38" s="124">
        <v>0</v>
      </c>
      <c r="BD38" s="124">
        <v>0</v>
      </c>
      <c r="BE38" s="124">
        <v>0</v>
      </c>
      <c r="BF38" s="124">
        <v>0</v>
      </c>
      <c r="BG38" s="124">
        <v>0</v>
      </c>
      <c r="BH38" s="124">
        <v>0</v>
      </c>
      <c r="BI38" s="124">
        <v>0</v>
      </c>
      <c r="BJ38" s="124">
        <v>0</v>
      </c>
      <c r="BK38" s="124">
        <v>0</v>
      </c>
      <c r="BL38" s="124">
        <v>0</v>
      </c>
      <c r="BM38" s="124">
        <v>0</v>
      </c>
      <c r="BN38" s="124">
        <v>0</v>
      </c>
      <c r="BO38" s="124">
        <v>0</v>
      </c>
      <c r="BP38" s="124">
        <v>0</v>
      </c>
      <c r="BQ38" s="124">
        <v>0</v>
      </c>
      <c r="BR38" s="124">
        <v>0</v>
      </c>
      <c r="BS38" s="124">
        <v>0</v>
      </c>
      <c r="BT38" s="124">
        <v>0</v>
      </c>
      <c r="BU38" s="124">
        <v>0</v>
      </c>
      <c r="BV38" s="124">
        <v>0</v>
      </c>
      <c r="BW38" s="124">
        <v>0</v>
      </c>
      <c r="BX38" s="124">
        <v>0</v>
      </c>
      <c r="BY38" s="124">
        <v>0</v>
      </c>
      <c r="BZ38" s="124">
        <v>0</v>
      </c>
      <c r="CA38" s="124">
        <v>0</v>
      </c>
      <c r="CB38" s="124">
        <v>0</v>
      </c>
      <c r="CC38" s="124">
        <v>0</v>
      </c>
      <c r="CD38" s="124">
        <v>0</v>
      </c>
      <c r="CE38" s="124">
        <v>0</v>
      </c>
      <c r="CF38" s="124">
        <v>0</v>
      </c>
      <c r="CG38" s="124">
        <v>0</v>
      </c>
      <c r="CH38" s="124">
        <v>0</v>
      </c>
      <c r="CI38" s="124">
        <v>0</v>
      </c>
      <c r="CJ38" s="124">
        <v>0</v>
      </c>
      <c r="CK38" s="124">
        <v>0</v>
      </c>
      <c r="CL38" s="124">
        <v>0</v>
      </c>
      <c r="CM38" s="124">
        <v>0</v>
      </c>
      <c r="CN38" s="124">
        <v>0</v>
      </c>
      <c r="CO38" s="124">
        <v>0</v>
      </c>
      <c r="CP38" s="124">
        <v>0</v>
      </c>
      <c r="CQ38" s="124">
        <v>0</v>
      </c>
      <c r="CR38" s="124">
        <v>0</v>
      </c>
      <c r="CS38" s="124">
        <v>0</v>
      </c>
      <c r="CT38" s="124">
        <v>0</v>
      </c>
      <c r="CU38" s="124">
        <v>0</v>
      </c>
      <c r="CV38" s="124">
        <v>0</v>
      </c>
      <c r="CW38" s="124">
        <v>0</v>
      </c>
      <c r="CX38" s="124">
        <v>0</v>
      </c>
      <c r="CY38" s="124">
        <v>0</v>
      </c>
      <c r="CZ38" s="124">
        <v>0</v>
      </c>
      <c r="DA38" s="124">
        <v>0</v>
      </c>
      <c r="DB38" s="124">
        <v>0</v>
      </c>
      <c r="DC38" s="124">
        <v>0</v>
      </c>
      <c r="DD38" s="124">
        <v>0</v>
      </c>
      <c r="DE38" s="124">
        <v>0</v>
      </c>
      <c r="DF38" s="124">
        <v>0</v>
      </c>
      <c r="DG38" s="124">
        <v>0</v>
      </c>
      <c r="DH38" s="124">
        <v>0</v>
      </c>
      <c r="DI38" s="124">
        <v>0</v>
      </c>
      <c r="DJ38" s="124">
        <v>0</v>
      </c>
      <c r="DK38" s="124">
        <v>0</v>
      </c>
      <c r="DL38" s="124">
        <v>0</v>
      </c>
      <c r="DM38" s="124"/>
      <c r="DN38" s="124"/>
      <c r="DO38" s="124"/>
      <c r="DP38" s="124"/>
      <c r="DQ38" s="124"/>
    </row>
    <row r="39" spans="1:121">
      <c r="A39" s="127" t="s">
        <v>289</v>
      </c>
      <c r="B39" s="124">
        <v>-16660967.63</v>
      </c>
      <c r="C39" s="124">
        <v>-16660967.63</v>
      </c>
      <c r="D39" s="124">
        <v>0</v>
      </c>
      <c r="E39" s="124">
        <v>0</v>
      </c>
      <c r="F39" s="124"/>
      <c r="G39" s="124">
        <v>0</v>
      </c>
      <c r="H39" s="124">
        <v>0</v>
      </c>
      <c r="I39" s="124">
        <v>0</v>
      </c>
      <c r="J39" s="124">
        <v>0</v>
      </c>
      <c r="K39" s="124">
        <v>0</v>
      </c>
      <c r="L39" s="124">
        <v>0</v>
      </c>
      <c r="M39" s="124">
        <v>0</v>
      </c>
      <c r="N39" s="124">
        <v>0</v>
      </c>
      <c r="O39" s="124">
        <v>0</v>
      </c>
      <c r="P39" s="124">
        <v>-16660967.63</v>
      </c>
      <c r="Q39" s="124">
        <v>0</v>
      </c>
      <c r="R39" s="124">
        <v>0</v>
      </c>
      <c r="S39" s="124">
        <v>0</v>
      </c>
      <c r="T39" s="124">
        <v>0</v>
      </c>
      <c r="U39" s="124">
        <v>0</v>
      </c>
      <c r="V39" s="124">
        <v>0</v>
      </c>
      <c r="W39" s="124">
        <v>-16660967.63</v>
      </c>
      <c r="X39" s="124">
        <v>0</v>
      </c>
      <c r="Y39" s="124">
        <v>0</v>
      </c>
      <c r="Z39" s="124">
        <v>0</v>
      </c>
      <c r="AA39" s="124">
        <v>0</v>
      </c>
      <c r="AB39" s="124">
        <v>0</v>
      </c>
      <c r="AC39" s="124">
        <v>0</v>
      </c>
      <c r="AD39" s="124">
        <v>0</v>
      </c>
      <c r="AE39" s="124">
        <v>0</v>
      </c>
      <c r="AF39" s="124">
        <v>0</v>
      </c>
      <c r="AG39" s="124">
        <v>0</v>
      </c>
      <c r="AH39" s="124">
        <v>0</v>
      </c>
      <c r="AI39" s="124">
        <v>0</v>
      </c>
      <c r="AJ39" s="124">
        <v>0</v>
      </c>
      <c r="AK39" s="124">
        <v>0</v>
      </c>
      <c r="AL39" s="124">
        <v>0</v>
      </c>
      <c r="AM39" s="124">
        <v>0</v>
      </c>
      <c r="AN39" s="124">
        <v>0</v>
      </c>
      <c r="AO39" s="124">
        <v>0</v>
      </c>
      <c r="AP39" s="124">
        <v>0</v>
      </c>
      <c r="AQ39" s="124">
        <v>0</v>
      </c>
      <c r="AR39" s="124">
        <v>0</v>
      </c>
      <c r="AS39" s="124">
        <v>0</v>
      </c>
      <c r="AT39" s="124">
        <v>0</v>
      </c>
      <c r="AU39" s="124">
        <v>0</v>
      </c>
      <c r="AV39" s="124">
        <v>0</v>
      </c>
      <c r="AW39" s="124">
        <v>0</v>
      </c>
      <c r="AX39" s="124">
        <v>0</v>
      </c>
      <c r="AY39" s="124">
        <v>0</v>
      </c>
      <c r="AZ39" s="124">
        <v>0</v>
      </c>
      <c r="BA39" s="124">
        <v>0</v>
      </c>
      <c r="BB39" s="124">
        <v>0</v>
      </c>
      <c r="BC39" s="124">
        <v>0</v>
      </c>
      <c r="BD39" s="124">
        <v>0</v>
      </c>
      <c r="BE39" s="124">
        <v>0</v>
      </c>
      <c r="BF39" s="124">
        <v>0</v>
      </c>
      <c r="BG39" s="124">
        <v>0</v>
      </c>
      <c r="BH39" s="124">
        <v>0</v>
      </c>
      <c r="BI39" s="124">
        <v>0</v>
      </c>
      <c r="BJ39" s="124">
        <v>0</v>
      </c>
      <c r="BK39" s="124">
        <v>0</v>
      </c>
      <c r="BL39" s="124">
        <v>0</v>
      </c>
      <c r="BM39" s="124">
        <v>0</v>
      </c>
      <c r="BN39" s="124">
        <v>0</v>
      </c>
      <c r="BO39" s="124">
        <v>0</v>
      </c>
      <c r="BP39" s="124">
        <v>0</v>
      </c>
      <c r="BQ39" s="124">
        <v>0</v>
      </c>
      <c r="BR39" s="124">
        <v>0</v>
      </c>
      <c r="BS39" s="124">
        <v>0</v>
      </c>
      <c r="BT39" s="124">
        <v>0</v>
      </c>
      <c r="BU39" s="124">
        <v>0</v>
      </c>
      <c r="BV39" s="124">
        <v>0</v>
      </c>
      <c r="BW39" s="124">
        <v>0</v>
      </c>
      <c r="BX39" s="124">
        <v>0</v>
      </c>
      <c r="BY39" s="124">
        <v>0</v>
      </c>
      <c r="BZ39" s="124">
        <v>0</v>
      </c>
      <c r="CA39" s="124">
        <v>0</v>
      </c>
      <c r="CB39" s="124">
        <v>0</v>
      </c>
      <c r="CC39" s="124">
        <v>0</v>
      </c>
      <c r="CD39" s="124">
        <v>0</v>
      </c>
      <c r="CE39" s="124">
        <v>0</v>
      </c>
      <c r="CF39" s="124">
        <v>0</v>
      </c>
      <c r="CG39" s="124">
        <v>0</v>
      </c>
      <c r="CH39" s="124">
        <v>0</v>
      </c>
      <c r="CI39" s="124">
        <v>0</v>
      </c>
      <c r="CJ39" s="124">
        <v>0</v>
      </c>
      <c r="CK39" s="124">
        <v>0</v>
      </c>
      <c r="CL39" s="124">
        <v>0</v>
      </c>
      <c r="CM39" s="124">
        <v>0</v>
      </c>
      <c r="CN39" s="124">
        <v>0</v>
      </c>
      <c r="CO39" s="124">
        <v>0</v>
      </c>
      <c r="CP39" s="124">
        <v>0</v>
      </c>
      <c r="CQ39" s="124">
        <v>0</v>
      </c>
      <c r="CR39" s="124">
        <v>0</v>
      </c>
      <c r="CS39" s="124">
        <v>0</v>
      </c>
      <c r="CT39" s="124">
        <v>0</v>
      </c>
      <c r="CU39" s="124">
        <v>0</v>
      </c>
      <c r="CV39" s="124">
        <v>0</v>
      </c>
      <c r="CW39" s="124">
        <v>0</v>
      </c>
      <c r="CX39" s="124">
        <v>0</v>
      </c>
      <c r="CY39" s="124">
        <v>0</v>
      </c>
      <c r="CZ39" s="124">
        <v>0</v>
      </c>
      <c r="DA39" s="124">
        <v>0</v>
      </c>
      <c r="DB39" s="124">
        <v>0</v>
      </c>
      <c r="DC39" s="124">
        <v>0</v>
      </c>
      <c r="DD39" s="124">
        <v>0</v>
      </c>
      <c r="DE39" s="124">
        <v>0</v>
      </c>
      <c r="DF39" s="124">
        <v>0</v>
      </c>
      <c r="DG39" s="124">
        <v>0</v>
      </c>
      <c r="DH39" s="124">
        <v>0</v>
      </c>
      <c r="DI39" s="124">
        <v>0</v>
      </c>
      <c r="DJ39" s="124">
        <v>0</v>
      </c>
      <c r="DK39" s="124">
        <v>0</v>
      </c>
      <c r="DL39" s="124">
        <v>0</v>
      </c>
      <c r="DM39" s="124"/>
      <c r="DN39" s="125"/>
      <c r="DO39" s="125"/>
      <c r="DP39" s="125"/>
      <c r="DQ39" s="137"/>
    </row>
    <row r="40" ht="24" spans="1:121">
      <c r="A40" s="127" t="s">
        <v>290</v>
      </c>
      <c r="B40" s="124">
        <v>0</v>
      </c>
      <c r="C40" s="124"/>
      <c r="D40" s="124"/>
      <c r="E40" s="124">
        <v>0</v>
      </c>
      <c r="F40" s="124">
        <v>0</v>
      </c>
      <c r="G40" s="124"/>
      <c r="H40" s="124"/>
      <c r="I40" s="124"/>
      <c r="J40" s="125"/>
      <c r="K40" s="125"/>
      <c r="L40" s="125"/>
      <c r="M40" s="125"/>
      <c r="N40" s="125"/>
      <c r="O40" s="125">
        <v>0</v>
      </c>
      <c r="P40" s="125"/>
      <c r="Q40" s="125"/>
      <c r="R40" s="125"/>
      <c r="S40" s="125"/>
      <c r="T40" s="125">
        <v>0</v>
      </c>
      <c r="U40" s="125"/>
      <c r="V40" s="125"/>
      <c r="W40" s="125"/>
      <c r="X40" s="125"/>
      <c r="Y40" s="125"/>
      <c r="Z40" s="125"/>
      <c r="AA40" s="125"/>
      <c r="AB40" s="125"/>
      <c r="AC40" s="125">
        <v>0</v>
      </c>
      <c r="AD40" s="125">
        <v>0</v>
      </c>
      <c r="AE40" s="125">
        <v>0</v>
      </c>
      <c r="AF40" s="125">
        <v>0</v>
      </c>
      <c r="AG40" s="125">
        <v>0</v>
      </c>
      <c r="AH40" s="125"/>
      <c r="AI40" s="125"/>
      <c r="AJ40" s="125"/>
      <c r="AK40" s="125"/>
      <c r="AL40" s="125"/>
      <c r="AM40" s="125"/>
      <c r="AN40" s="125"/>
      <c r="AO40" s="125">
        <v>0</v>
      </c>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c r="BX40" s="125"/>
      <c r="BY40" s="125"/>
      <c r="BZ40" s="125"/>
      <c r="CA40" s="125"/>
      <c r="CB40" s="125"/>
      <c r="CC40" s="125"/>
      <c r="CD40" s="125"/>
      <c r="CE40" s="125"/>
      <c r="CF40" s="125"/>
      <c r="CG40" s="125"/>
      <c r="CH40" s="125"/>
      <c r="CI40" s="125"/>
      <c r="CJ40" s="125"/>
      <c r="CK40" s="125"/>
      <c r="CL40" s="125"/>
      <c r="CM40" s="125"/>
      <c r="CN40" s="125"/>
      <c r="CO40" s="125"/>
      <c r="CP40" s="125"/>
      <c r="CQ40" s="125"/>
      <c r="CR40" s="125"/>
      <c r="CS40" s="125"/>
      <c r="CT40" s="125"/>
      <c r="CU40" s="125"/>
      <c r="CV40" s="125"/>
      <c r="CW40" s="125"/>
      <c r="CX40" s="125"/>
      <c r="CY40" s="125"/>
      <c r="CZ40" s="125"/>
      <c r="DA40" s="125"/>
      <c r="DB40" s="125"/>
      <c r="DC40" s="125"/>
      <c r="DD40" s="125"/>
      <c r="DE40" s="125"/>
      <c r="DF40" s="125"/>
      <c r="DG40" s="125"/>
      <c r="DH40" s="125"/>
      <c r="DI40" s="125"/>
      <c r="DJ40" s="125"/>
      <c r="DK40" s="125"/>
      <c r="DL40" s="125"/>
      <c r="DM40" s="125"/>
      <c r="DN40" s="125"/>
      <c r="DO40" s="125"/>
      <c r="DP40" s="125"/>
      <c r="DQ40" s="137"/>
    </row>
    <row r="41" ht="24" spans="1:121">
      <c r="A41" s="127" t="s">
        <v>291</v>
      </c>
      <c r="B41" s="124">
        <v>0</v>
      </c>
      <c r="C41" s="124"/>
      <c r="D41" s="124"/>
      <c r="E41" s="124">
        <v>0</v>
      </c>
      <c r="F41" s="124"/>
      <c r="G41" s="124"/>
      <c r="H41" s="124"/>
      <c r="I41" s="124"/>
      <c r="J41" s="125"/>
      <c r="K41" s="125"/>
      <c r="L41" s="125"/>
      <c r="M41" s="125"/>
      <c r="N41" s="125"/>
      <c r="O41" s="125">
        <v>0</v>
      </c>
      <c r="P41" s="125"/>
      <c r="Q41" s="125"/>
      <c r="R41" s="125"/>
      <c r="S41" s="125"/>
      <c r="T41" s="125">
        <v>0</v>
      </c>
      <c r="U41" s="125"/>
      <c r="V41" s="125"/>
      <c r="W41" s="125"/>
      <c r="X41" s="125"/>
      <c r="Y41" s="125"/>
      <c r="Z41" s="125"/>
      <c r="AA41" s="125"/>
      <c r="AB41" s="125"/>
      <c r="AC41" s="125">
        <v>0</v>
      </c>
      <c r="AD41" s="125">
        <v>0</v>
      </c>
      <c r="AE41" s="125">
        <v>0</v>
      </c>
      <c r="AF41" s="125">
        <v>0</v>
      </c>
      <c r="AG41" s="125">
        <v>0</v>
      </c>
      <c r="AH41" s="125"/>
      <c r="AI41" s="125"/>
      <c r="AJ41" s="125"/>
      <c r="AK41" s="125"/>
      <c r="AL41" s="125"/>
      <c r="AM41" s="125"/>
      <c r="AN41" s="125"/>
      <c r="AO41" s="125">
        <v>0</v>
      </c>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c r="BX41" s="125"/>
      <c r="BY41" s="125"/>
      <c r="BZ41" s="125"/>
      <c r="CA41" s="125"/>
      <c r="CB41" s="125"/>
      <c r="CC41" s="125"/>
      <c r="CD41" s="125"/>
      <c r="CE41" s="125"/>
      <c r="CF41" s="125"/>
      <c r="CG41" s="125"/>
      <c r="CH41" s="125"/>
      <c r="CI41" s="125"/>
      <c r="CJ41" s="125"/>
      <c r="CK41" s="125"/>
      <c r="CL41" s="125"/>
      <c r="CM41" s="125"/>
      <c r="CN41" s="125"/>
      <c r="CO41" s="125"/>
      <c r="CP41" s="125"/>
      <c r="CQ41" s="125"/>
      <c r="CR41" s="125"/>
      <c r="CS41" s="125"/>
      <c r="CT41" s="125"/>
      <c r="CU41" s="125"/>
      <c r="CV41" s="125"/>
      <c r="CW41" s="125"/>
      <c r="CX41" s="125"/>
      <c r="CY41" s="125"/>
      <c r="CZ41" s="125"/>
      <c r="DA41" s="125"/>
      <c r="DB41" s="125"/>
      <c r="DC41" s="125"/>
      <c r="DD41" s="125"/>
      <c r="DE41" s="125"/>
      <c r="DF41" s="125"/>
      <c r="DG41" s="125"/>
      <c r="DH41" s="125"/>
      <c r="DI41" s="125"/>
      <c r="DJ41" s="125"/>
      <c r="DK41" s="125"/>
      <c r="DL41" s="125"/>
      <c r="DM41" s="125"/>
      <c r="DN41" s="125"/>
      <c r="DO41" s="125"/>
      <c r="DP41" s="125"/>
      <c r="DQ41" s="137"/>
    </row>
    <row r="42" ht="24" spans="1:121">
      <c r="A42" s="127" t="s">
        <v>292</v>
      </c>
      <c r="B42" s="124">
        <v>-16660967.63</v>
      </c>
      <c r="C42" s="124">
        <v>-16660967.63</v>
      </c>
      <c r="D42" s="124"/>
      <c r="E42" s="124">
        <v>0</v>
      </c>
      <c r="F42" s="124"/>
      <c r="G42" s="124"/>
      <c r="H42" s="124"/>
      <c r="I42" s="124"/>
      <c r="J42" s="125"/>
      <c r="K42" s="125"/>
      <c r="L42" s="125"/>
      <c r="M42" s="125"/>
      <c r="N42" s="125"/>
      <c r="O42" s="125">
        <v>0</v>
      </c>
      <c r="P42" s="125">
        <v>-16660967.63</v>
      </c>
      <c r="Q42" s="125"/>
      <c r="R42" s="125"/>
      <c r="S42" s="125"/>
      <c r="T42" s="125">
        <v>0</v>
      </c>
      <c r="U42" s="125"/>
      <c r="V42" s="125"/>
      <c r="W42" s="125">
        <v>-16660967.63</v>
      </c>
      <c r="X42" s="125"/>
      <c r="Y42" s="125"/>
      <c r="Z42" s="125"/>
      <c r="AA42" s="125"/>
      <c r="AB42" s="125"/>
      <c r="AC42" s="125">
        <v>0</v>
      </c>
      <c r="AD42" s="125">
        <v>0</v>
      </c>
      <c r="AE42" s="125">
        <v>0</v>
      </c>
      <c r="AF42" s="125">
        <v>0</v>
      </c>
      <c r="AG42" s="125">
        <v>0</v>
      </c>
      <c r="AH42" s="125"/>
      <c r="AI42" s="125"/>
      <c r="AJ42" s="125"/>
      <c r="AK42" s="125"/>
      <c r="AL42" s="125"/>
      <c r="AM42" s="125"/>
      <c r="AN42" s="125"/>
      <c r="AO42" s="125">
        <v>0</v>
      </c>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25"/>
      <c r="CA42" s="125"/>
      <c r="CB42" s="125"/>
      <c r="CC42" s="125"/>
      <c r="CD42" s="125"/>
      <c r="CE42" s="125"/>
      <c r="CF42" s="125"/>
      <c r="CG42" s="125"/>
      <c r="CH42" s="125"/>
      <c r="CI42" s="125"/>
      <c r="CJ42" s="125"/>
      <c r="CK42" s="125"/>
      <c r="CL42" s="125"/>
      <c r="CM42" s="125"/>
      <c r="CN42" s="125"/>
      <c r="CO42" s="125"/>
      <c r="CP42" s="125"/>
      <c r="CQ42" s="125"/>
      <c r="CR42" s="125"/>
      <c r="CS42" s="125"/>
      <c r="CT42" s="125"/>
      <c r="CU42" s="125"/>
      <c r="CV42" s="125"/>
      <c r="CW42" s="125"/>
      <c r="CX42" s="125"/>
      <c r="CY42" s="125"/>
      <c r="CZ42" s="125"/>
      <c r="DA42" s="125"/>
      <c r="DB42" s="125"/>
      <c r="DC42" s="125"/>
      <c r="DD42" s="125"/>
      <c r="DE42" s="125"/>
      <c r="DF42" s="125"/>
      <c r="DG42" s="125"/>
      <c r="DH42" s="125"/>
      <c r="DI42" s="125"/>
      <c r="DJ42" s="125"/>
      <c r="DK42" s="125"/>
      <c r="DL42" s="125"/>
      <c r="DM42" s="125"/>
      <c r="DN42" s="125"/>
      <c r="DO42" s="125"/>
      <c r="DP42" s="125"/>
      <c r="DQ42" s="137"/>
    </row>
    <row r="43" ht="24" spans="1:121">
      <c r="A43" s="127" t="s">
        <v>293</v>
      </c>
      <c r="B43" s="124">
        <v>0</v>
      </c>
      <c r="C43" s="124"/>
      <c r="D43" s="124"/>
      <c r="E43" s="124">
        <v>0</v>
      </c>
      <c r="F43" s="124"/>
      <c r="G43" s="124"/>
      <c r="H43" s="124"/>
      <c r="I43" s="124"/>
      <c r="J43" s="125"/>
      <c r="K43" s="125"/>
      <c r="L43" s="125"/>
      <c r="M43" s="125"/>
      <c r="N43" s="125"/>
      <c r="O43" s="125">
        <v>0</v>
      </c>
      <c r="P43" s="125"/>
      <c r="Q43" s="125"/>
      <c r="R43" s="125"/>
      <c r="S43" s="125"/>
      <c r="T43" s="125">
        <v>0</v>
      </c>
      <c r="U43" s="125"/>
      <c r="V43" s="125"/>
      <c r="W43" s="125"/>
      <c r="X43" s="125"/>
      <c r="Y43" s="125"/>
      <c r="Z43" s="125"/>
      <c r="AA43" s="125"/>
      <c r="AB43" s="125"/>
      <c r="AC43" s="125">
        <v>0</v>
      </c>
      <c r="AD43" s="125">
        <v>0</v>
      </c>
      <c r="AE43" s="125">
        <v>0</v>
      </c>
      <c r="AF43" s="125">
        <v>0</v>
      </c>
      <c r="AG43" s="125">
        <v>0</v>
      </c>
      <c r="AH43" s="125"/>
      <c r="AI43" s="125"/>
      <c r="AJ43" s="125"/>
      <c r="AK43" s="125"/>
      <c r="AL43" s="125"/>
      <c r="AM43" s="125"/>
      <c r="AN43" s="125"/>
      <c r="AO43" s="125">
        <v>0</v>
      </c>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c r="BY43" s="125"/>
      <c r="BZ43" s="125"/>
      <c r="CA43" s="125"/>
      <c r="CB43" s="125"/>
      <c r="CC43" s="125"/>
      <c r="CD43" s="125"/>
      <c r="CE43" s="125"/>
      <c r="CF43" s="125"/>
      <c r="CG43" s="125"/>
      <c r="CH43" s="125"/>
      <c r="CI43" s="125"/>
      <c r="CJ43" s="125"/>
      <c r="CK43" s="125"/>
      <c r="CL43" s="125"/>
      <c r="CM43" s="125"/>
      <c r="CN43" s="125"/>
      <c r="CO43" s="125"/>
      <c r="CP43" s="125"/>
      <c r="CQ43" s="125"/>
      <c r="CR43" s="125"/>
      <c r="CS43" s="125"/>
      <c r="CT43" s="125"/>
      <c r="CU43" s="125"/>
      <c r="CV43" s="125"/>
      <c r="CW43" s="125"/>
      <c r="CX43" s="125"/>
      <c r="CY43" s="125"/>
      <c r="CZ43" s="125"/>
      <c r="DA43" s="125"/>
      <c r="DB43" s="125"/>
      <c r="DC43" s="125"/>
      <c r="DD43" s="125"/>
      <c r="DE43" s="125"/>
      <c r="DF43" s="125"/>
      <c r="DG43" s="125"/>
      <c r="DH43" s="125"/>
      <c r="DI43" s="125"/>
      <c r="DJ43" s="125"/>
      <c r="DK43" s="125"/>
      <c r="DL43" s="125"/>
      <c r="DM43" s="125"/>
      <c r="DN43" s="125"/>
      <c r="DO43" s="125"/>
      <c r="DP43" s="125"/>
      <c r="DQ43" s="137"/>
    </row>
    <row r="44" spans="1:121">
      <c r="A44" s="127" t="s">
        <v>294</v>
      </c>
      <c r="B44" s="124">
        <v>-1422104.37999999</v>
      </c>
      <c r="C44" s="124">
        <v>-1422104.37999999</v>
      </c>
      <c r="D44" s="124">
        <v>0</v>
      </c>
      <c r="E44" s="124">
        <v>0</v>
      </c>
      <c r="F44" s="124"/>
      <c r="G44" s="124">
        <v>0</v>
      </c>
      <c r="H44" s="124">
        <v>0</v>
      </c>
      <c r="I44" s="124">
        <v>0</v>
      </c>
      <c r="J44" s="124">
        <v>0</v>
      </c>
      <c r="K44" s="124">
        <v>0</v>
      </c>
      <c r="L44" s="124">
        <v>0</v>
      </c>
      <c r="M44" s="124">
        <v>0</v>
      </c>
      <c r="N44" s="124">
        <v>0</v>
      </c>
      <c r="O44" s="124">
        <v>0</v>
      </c>
      <c r="P44" s="124">
        <v>-1422104.37999999</v>
      </c>
      <c r="Q44" s="124">
        <v>0</v>
      </c>
      <c r="R44" s="124">
        <v>0</v>
      </c>
      <c r="S44" s="124">
        <v>0</v>
      </c>
      <c r="T44" s="124">
        <v>-1422104.37999999</v>
      </c>
      <c r="U44" s="124">
        <v>0</v>
      </c>
      <c r="V44" s="124">
        <v>0</v>
      </c>
      <c r="W44" s="124">
        <v>0</v>
      </c>
      <c r="X44" s="124">
        <v>0</v>
      </c>
      <c r="Y44" s="124">
        <v>0</v>
      </c>
      <c r="Z44" s="124">
        <v>0</v>
      </c>
      <c r="AA44" s="124">
        <v>0</v>
      </c>
      <c r="AB44" s="124">
        <v>0</v>
      </c>
      <c r="AC44" s="124">
        <v>0</v>
      </c>
      <c r="AD44" s="124">
        <v>0</v>
      </c>
      <c r="AE44" s="124">
        <v>0</v>
      </c>
      <c r="AF44" s="124">
        <v>0</v>
      </c>
      <c r="AG44" s="124">
        <v>0</v>
      </c>
      <c r="AH44" s="124">
        <v>0</v>
      </c>
      <c r="AI44" s="124">
        <v>0</v>
      </c>
      <c r="AJ44" s="124">
        <v>0</v>
      </c>
      <c r="AK44" s="124">
        <v>0</v>
      </c>
      <c r="AL44" s="124">
        <v>0</v>
      </c>
      <c r="AM44" s="124">
        <v>0</v>
      </c>
      <c r="AN44" s="124">
        <v>0</v>
      </c>
      <c r="AO44" s="124">
        <v>0</v>
      </c>
      <c r="AP44" s="124">
        <v>0</v>
      </c>
      <c r="AQ44" s="124">
        <v>0</v>
      </c>
      <c r="AR44" s="124">
        <v>0</v>
      </c>
      <c r="AS44" s="124">
        <v>0</v>
      </c>
      <c r="AT44" s="124">
        <v>0</v>
      </c>
      <c r="AU44" s="124">
        <v>0</v>
      </c>
      <c r="AV44" s="124">
        <v>0</v>
      </c>
      <c r="AW44" s="124">
        <v>0</v>
      </c>
      <c r="AX44" s="124">
        <v>0</v>
      </c>
      <c r="AY44" s="124">
        <v>0</v>
      </c>
      <c r="AZ44" s="124">
        <v>0</v>
      </c>
      <c r="BA44" s="124">
        <v>0</v>
      </c>
      <c r="BB44" s="124">
        <v>0</v>
      </c>
      <c r="BC44" s="124">
        <v>0</v>
      </c>
      <c r="BD44" s="124">
        <v>0</v>
      </c>
      <c r="BE44" s="124">
        <v>0</v>
      </c>
      <c r="BF44" s="124">
        <v>0</v>
      </c>
      <c r="BG44" s="124">
        <v>0</v>
      </c>
      <c r="BH44" s="124">
        <v>0</v>
      </c>
      <c r="BI44" s="124">
        <v>0</v>
      </c>
      <c r="BJ44" s="124">
        <v>0</v>
      </c>
      <c r="BK44" s="124">
        <v>0</v>
      </c>
      <c r="BL44" s="124">
        <v>0</v>
      </c>
      <c r="BM44" s="124">
        <v>0</v>
      </c>
      <c r="BN44" s="124">
        <v>0</v>
      </c>
      <c r="BO44" s="124">
        <v>0</v>
      </c>
      <c r="BP44" s="124">
        <v>0</v>
      </c>
      <c r="BQ44" s="124">
        <v>0</v>
      </c>
      <c r="BR44" s="124">
        <v>0</v>
      </c>
      <c r="BS44" s="124">
        <v>0</v>
      </c>
      <c r="BT44" s="124">
        <v>0</v>
      </c>
      <c r="BU44" s="124">
        <v>0</v>
      </c>
      <c r="BV44" s="124">
        <v>0</v>
      </c>
      <c r="BW44" s="124">
        <v>0</v>
      </c>
      <c r="BX44" s="124">
        <v>0</v>
      </c>
      <c r="BY44" s="124">
        <v>0</v>
      </c>
      <c r="BZ44" s="124">
        <v>0</v>
      </c>
      <c r="CA44" s="124">
        <v>0</v>
      </c>
      <c r="CB44" s="124">
        <v>0</v>
      </c>
      <c r="CC44" s="124">
        <v>0</v>
      </c>
      <c r="CD44" s="124">
        <v>0</v>
      </c>
      <c r="CE44" s="124">
        <v>0</v>
      </c>
      <c r="CF44" s="124">
        <v>0</v>
      </c>
      <c r="CG44" s="124">
        <v>0</v>
      </c>
      <c r="CH44" s="124">
        <v>0</v>
      </c>
      <c r="CI44" s="124">
        <v>0</v>
      </c>
      <c r="CJ44" s="124">
        <v>0</v>
      </c>
      <c r="CK44" s="124">
        <v>0</v>
      </c>
      <c r="CL44" s="124">
        <v>0</v>
      </c>
      <c r="CM44" s="124">
        <v>0</v>
      </c>
      <c r="CN44" s="124">
        <v>0</v>
      </c>
      <c r="CO44" s="124">
        <v>0</v>
      </c>
      <c r="CP44" s="124">
        <v>0</v>
      </c>
      <c r="CQ44" s="124">
        <v>0</v>
      </c>
      <c r="CR44" s="124">
        <v>0</v>
      </c>
      <c r="CS44" s="124">
        <v>0</v>
      </c>
      <c r="CT44" s="124">
        <v>0</v>
      </c>
      <c r="CU44" s="124">
        <v>0</v>
      </c>
      <c r="CV44" s="124">
        <v>0</v>
      </c>
      <c r="CW44" s="124">
        <v>0</v>
      </c>
      <c r="CX44" s="124">
        <v>0</v>
      </c>
      <c r="CY44" s="124">
        <v>0</v>
      </c>
      <c r="CZ44" s="124">
        <v>0</v>
      </c>
      <c r="DA44" s="124">
        <v>0</v>
      </c>
      <c r="DB44" s="124">
        <v>0</v>
      </c>
      <c r="DC44" s="124">
        <v>0</v>
      </c>
      <c r="DD44" s="124">
        <v>0</v>
      </c>
      <c r="DE44" s="124">
        <v>0</v>
      </c>
      <c r="DF44" s="124">
        <v>0</v>
      </c>
      <c r="DG44" s="124">
        <v>0</v>
      </c>
      <c r="DH44" s="124">
        <v>0</v>
      </c>
      <c r="DI44" s="124">
        <v>0</v>
      </c>
      <c r="DJ44" s="124">
        <v>0</v>
      </c>
      <c r="DK44" s="124">
        <v>0</v>
      </c>
      <c r="DL44" s="124">
        <v>0</v>
      </c>
      <c r="DM44" s="124">
        <v>0</v>
      </c>
      <c r="DN44" s="124"/>
      <c r="DO44" s="124"/>
      <c r="DP44" s="124"/>
      <c r="DQ44" s="124"/>
    </row>
    <row r="45" ht="24" spans="1:121">
      <c r="A45" s="127" t="s">
        <v>295</v>
      </c>
      <c r="B45" s="124">
        <v>0</v>
      </c>
      <c r="C45" s="124"/>
      <c r="D45" s="124"/>
      <c r="E45" s="124">
        <v>0</v>
      </c>
      <c r="F45" s="124"/>
      <c r="G45" s="124"/>
      <c r="H45" s="124"/>
      <c r="I45" s="124"/>
      <c r="J45" s="125"/>
      <c r="K45" s="125"/>
      <c r="L45" s="125"/>
      <c r="M45" s="125"/>
      <c r="N45" s="125"/>
      <c r="O45" s="125">
        <v>0</v>
      </c>
      <c r="P45" s="125"/>
      <c r="Q45" s="125"/>
      <c r="R45" s="125"/>
      <c r="S45" s="125"/>
      <c r="T45" s="125">
        <v>0</v>
      </c>
      <c r="U45" s="125"/>
      <c r="V45" s="125"/>
      <c r="W45" s="125"/>
      <c r="X45" s="125"/>
      <c r="Y45" s="125"/>
      <c r="Z45" s="125"/>
      <c r="AA45" s="125"/>
      <c r="AB45" s="125"/>
      <c r="AC45" s="125">
        <v>0</v>
      </c>
      <c r="AD45" s="125">
        <v>0</v>
      </c>
      <c r="AE45" s="125">
        <v>0</v>
      </c>
      <c r="AF45" s="125">
        <v>0</v>
      </c>
      <c r="AG45" s="125">
        <v>0</v>
      </c>
      <c r="AH45" s="125"/>
      <c r="AI45" s="125"/>
      <c r="AJ45" s="125"/>
      <c r="AK45" s="125"/>
      <c r="AL45" s="125"/>
      <c r="AM45" s="125"/>
      <c r="AN45" s="125"/>
      <c r="AO45" s="125">
        <v>0</v>
      </c>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c r="BY45" s="125"/>
      <c r="BZ45" s="125"/>
      <c r="CA45" s="125"/>
      <c r="CB45" s="125"/>
      <c r="CC45" s="125"/>
      <c r="CD45" s="125"/>
      <c r="CE45" s="125"/>
      <c r="CF45" s="125"/>
      <c r="CG45" s="125"/>
      <c r="CH45" s="125"/>
      <c r="CI45" s="125"/>
      <c r="CJ45" s="125"/>
      <c r="CK45" s="125"/>
      <c r="CL45" s="125"/>
      <c r="CM45" s="125"/>
      <c r="CN45" s="125"/>
      <c r="CO45" s="125"/>
      <c r="CP45" s="125"/>
      <c r="CQ45" s="125"/>
      <c r="CR45" s="125"/>
      <c r="CS45" s="125"/>
      <c r="CT45" s="125"/>
      <c r="CU45" s="125"/>
      <c r="CV45" s="125"/>
      <c r="CW45" s="125"/>
      <c r="CX45" s="125"/>
      <c r="CY45" s="125"/>
      <c r="CZ45" s="125"/>
      <c r="DA45" s="125"/>
      <c r="DB45" s="125"/>
      <c r="DC45" s="125"/>
      <c r="DD45" s="125"/>
      <c r="DE45" s="125"/>
      <c r="DF45" s="125"/>
      <c r="DG45" s="125"/>
      <c r="DH45" s="125"/>
      <c r="DI45" s="125"/>
      <c r="DJ45" s="125"/>
      <c r="DK45" s="125"/>
      <c r="DL45" s="125"/>
      <c r="DM45" s="125"/>
      <c r="DN45" s="125"/>
      <c r="DO45" s="125"/>
      <c r="DP45" s="125"/>
      <c r="DQ45" s="137"/>
    </row>
    <row r="46" spans="1:121">
      <c r="A46" s="127" t="s">
        <v>296</v>
      </c>
      <c r="B46" s="124">
        <v>-854070.319999994</v>
      </c>
      <c r="C46" s="124">
        <v>-854070.319999994</v>
      </c>
      <c r="D46" s="124"/>
      <c r="E46" s="124">
        <v>0</v>
      </c>
      <c r="F46" s="124"/>
      <c r="G46" s="124"/>
      <c r="H46" s="124"/>
      <c r="I46" s="124"/>
      <c r="J46" s="125"/>
      <c r="K46" s="125"/>
      <c r="L46" s="125"/>
      <c r="M46" s="125"/>
      <c r="N46" s="125"/>
      <c r="O46" s="125">
        <v>0</v>
      </c>
      <c r="P46" s="125">
        <v>-854070.319999994</v>
      </c>
      <c r="Q46" s="125"/>
      <c r="R46" s="125"/>
      <c r="S46" s="125"/>
      <c r="T46" s="125">
        <v>-854070.319999994</v>
      </c>
      <c r="U46" s="125"/>
      <c r="V46" s="125"/>
      <c r="W46" s="125"/>
      <c r="X46" s="125"/>
      <c r="Y46" s="125"/>
      <c r="Z46" s="125"/>
      <c r="AA46" s="125"/>
      <c r="AB46" s="125"/>
      <c r="AC46" s="125">
        <v>0</v>
      </c>
      <c r="AD46" s="125">
        <v>0</v>
      </c>
      <c r="AE46" s="125">
        <v>0</v>
      </c>
      <c r="AF46" s="125">
        <v>0</v>
      </c>
      <c r="AG46" s="125">
        <v>0</v>
      </c>
      <c r="AH46" s="125"/>
      <c r="AI46" s="125"/>
      <c r="AJ46" s="125"/>
      <c r="AK46" s="125"/>
      <c r="AL46" s="125"/>
      <c r="AM46" s="125"/>
      <c r="AN46" s="125"/>
      <c r="AO46" s="125">
        <v>0</v>
      </c>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c r="BL46" s="125"/>
      <c r="BM46" s="125"/>
      <c r="BN46" s="125"/>
      <c r="BO46" s="125"/>
      <c r="BP46" s="125"/>
      <c r="BQ46" s="125"/>
      <c r="BR46" s="125"/>
      <c r="BS46" s="125"/>
      <c r="BT46" s="125"/>
      <c r="BU46" s="125"/>
      <c r="BV46" s="125"/>
      <c r="BW46" s="125"/>
      <c r="BX46" s="125"/>
      <c r="BY46" s="125"/>
      <c r="BZ46" s="125"/>
      <c r="CA46" s="125"/>
      <c r="CB46" s="125"/>
      <c r="CC46" s="125"/>
      <c r="CD46" s="125"/>
      <c r="CE46" s="125"/>
      <c r="CF46" s="125"/>
      <c r="CG46" s="125"/>
      <c r="CH46" s="125"/>
      <c r="CI46" s="125"/>
      <c r="CJ46" s="125"/>
      <c r="CK46" s="125"/>
      <c r="CL46" s="125"/>
      <c r="CM46" s="125"/>
      <c r="CN46" s="125"/>
      <c r="CO46" s="125"/>
      <c r="CP46" s="125"/>
      <c r="CQ46" s="125"/>
      <c r="CR46" s="125"/>
      <c r="CS46" s="125"/>
      <c r="CT46" s="125"/>
      <c r="CU46" s="125"/>
      <c r="CV46" s="125"/>
      <c r="CW46" s="125"/>
      <c r="CX46" s="125"/>
      <c r="CY46" s="125"/>
      <c r="CZ46" s="125"/>
      <c r="DA46" s="125"/>
      <c r="DB46" s="125"/>
      <c r="DC46" s="125"/>
      <c r="DD46" s="125"/>
      <c r="DE46" s="125"/>
      <c r="DF46" s="125"/>
      <c r="DG46" s="125"/>
      <c r="DH46" s="125"/>
      <c r="DI46" s="125"/>
      <c r="DJ46" s="125"/>
      <c r="DK46" s="125"/>
      <c r="DL46" s="125"/>
      <c r="DM46" s="125"/>
      <c r="DN46" s="125"/>
      <c r="DO46" s="125"/>
      <c r="DP46" s="125"/>
      <c r="DQ46" s="137"/>
    </row>
    <row r="47" ht="24" spans="1:121">
      <c r="A47" s="127" t="s">
        <v>297</v>
      </c>
      <c r="B47" s="124">
        <v>0</v>
      </c>
      <c r="C47" s="124"/>
      <c r="D47" s="124"/>
      <c r="E47" s="124">
        <v>0</v>
      </c>
      <c r="F47" s="124"/>
      <c r="G47" s="124"/>
      <c r="H47" s="124"/>
      <c r="I47" s="124"/>
      <c r="J47" s="125"/>
      <c r="K47" s="125"/>
      <c r="L47" s="125"/>
      <c r="M47" s="125"/>
      <c r="N47" s="125"/>
      <c r="O47" s="125">
        <v>0</v>
      </c>
      <c r="P47" s="125"/>
      <c r="Q47" s="125"/>
      <c r="R47" s="125"/>
      <c r="S47" s="125"/>
      <c r="T47" s="125">
        <v>0</v>
      </c>
      <c r="U47" s="125"/>
      <c r="V47" s="125"/>
      <c r="W47" s="125"/>
      <c r="X47" s="125"/>
      <c r="Y47" s="125"/>
      <c r="Z47" s="125"/>
      <c r="AA47" s="125"/>
      <c r="AB47" s="125"/>
      <c r="AC47" s="125">
        <v>0</v>
      </c>
      <c r="AD47" s="125">
        <v>0</v>
      </c>
      <c r="AE47" s="125">
        <v>0</v>
      </c>
      <c r="AF47" s="125">
        <v>0</v>
      </c>
      <c r="AG47" s="125">
        <v>0</v>
      </c>
      <c r="AH47" s="125"/>
      <c r="AI47" s="125"/>
      <c r="AJ47" s="125"/>
      <c r="AK47" s="125"/>
      <c r="AL47" s="125"/>
      <c r="AM47" s="125"/>
      <c r="AN47" s="125"/>
      <c r="AO47" s="125">
        <v>0</v>
      </c>
      <c r="AP47" s="125"/>
      <c r="AQ47" s="125"/>
      <c r="AR47" s="125"/>
      <c r="AS47" s="125"/>
      <c r="AT47" s="125"/>
      <c r="AU47" s="125"/>
      <c r="AV47" s="125"/>
      <c r="AW47" s="125"/>
      <c r="AX47" s="125"/>
      <c r="AY47" s="125"/>
      <c r="AZ47" s="125"/>
      <c r="BA47" s="125"/>
      <c r="BB47" s="125"/>
      <c r="BC47" s="125"/>
      <c r="BD47" s="125"/>
      <c r="BE47" s="125"/>
      <c r="BF47" s="125"/>
      <c r="BG47" s="125"/>
      <c r="BH47" s="125"/>
      <c r="BI47" s="125"/>
      <c r="BJ47" s="125"/>
      <c r="BK47" s="125"/>
      <c r="BL47" s="125"/>
      <c r="BM47" s="125"/>
      <c r="BN47" s="125"/>
      <c r="BO47" s="125"/>
      <c r="BP47" s="125"/>
      <c r="BQ47" s="125"/>
      <c r="BR47" s="125"/>
      <c r="BS47" s="125"/>
      <c r="BT47" s="125"/>
      <c r="BU47" s="125"/>
      <c r="BV47" s="125"/>
      <c r="BW47" s="125"/>
      <c r="BX47" s="125"/>
      <c r="BY47" s="125"/>
      <c r="BZ47" s="125"/>
      <c r="CA47" s="125"/>
      <c r="CB47" s="125"/>
      <c r="CC47" s="125"/>
      <c r="CD47" s="125"/>
      <c r="CE47" s="125"/>
      <c r="CF47" s="125"/>
      <c r="CG47" s="125"/>
      <c r="CH47" s="125"/>
      <c r="CI47" s="125"/>
      <c r="CJ47" s="125"/>
      <c r="CK47" s="125"/>
      <c r="CL47" s="125"/>
      <c r="CM47" s="125"/>
      <c r="CN47" s="125"/>
      <c r="CO47" s="125"/>
      <c r="CP47" s="125"/>
      <c r="CQ47" s="125"/>
      <c r="CR47" s="125"/>
      <c r="CS47" s="125"/>
      <c r="CT47" s="125"/>
      <c r="CU47" s="125"/>
      <c r="CV47" s="125"/>
      <c r="CW47" s="125"/>
      <c r="CX47" s="125"/>
      <c r="CY47" s="125"/>
      <c r="CZ47" s="125"/>
      <c r="DA47" s="125"/>
      <c r="DB47" s="125"/>
      <c r="DC47" s="125"/>
      <c r="DD47" s="125"/>
      <c r="DE47" s="125"/>
      <c r="DF47" s="125"/>
      <c r="DG47" s="125"/>
      <c r="DH47" s="125"/>
      <c r="DI47" s="125"/>
      <c r="DJ47" s="125"/>
      <c r="DK47" s="125"/>
      <c r="DL47" s="125"/>
      <c r="DM47" s="125"/>
      <c r="DN47" s="125"/>
      <c r="DO47" s="125"/>
      <c r="DP47" s="125"/>
      <c r="DQ47" s="137"/>
    </row>
    <row r="48" spans="1:121">
      <c r="A48" s="127" t="s">
        <v>298</v>
      </c>
      <c r="B48" s="124">
        <v>-568034.06</v>
      </c>
      <c r="C48" s="124">
        <v>-568034.06</v>
      </c>
      <c r="D48" s="124"/>
      <c r="E48" s="124">
        <v>0</v>
      </c>
      <c r="F48" s="124"/>
      <c r="G48" s="124"/>
      <c r="H48" s="124"/>
      <c r="I48" s="124"/>
      <c r="J48" s="125"/>
      <c r="K48" s="125"/>
      <c r="L48" s="125"/>
      <c r="M48" s="125"/>
      <c r="N48" s="125"/>
      <c r="O48" s="125">
        <v>0</v>
      </c>
      <c r="P48" s="125">
        <v>-568034.06</v>
      </c>
      <c r="Q48" s="125"/>
      <c r="R48" s="125"/>
      <c r="S48" s="125"/>
      <c r="T48" s="125">
        <v>-568034.06</v>
      </c>
      <c r="U48" s="125"/>
      <c r="V48" s="125"/>
      <c r="W48" s="125"/>
      <c r="X48" s="125"/>
      <c r="Y48" s="125"/>
      <c r="Z48" s="125"/>
      <c r="AA48" s="125"/>
      <c r="AB48" s="125"/>
      <c r="AC48" s="125">
        <v>0</v>
      </c>
      <c r="AD48" s="125">
        <v>0</v>
      </c>
      <c r="AE48" s="125">
        <v>0</v>
      </c>
      <c r="AF48" s="125">
        <v>0</v>
      </c>
      <c r="AG48" s="125">
        <v>0</v>
      </c>
      <c r="AH48" s="125"/>
      <c r="AI48" s="125"/>
      <c r="AJ48" s="125"/>
      <c r="AK48" s="125"/>
      <c r="AL48" s="125"/>
      <c r="AM48" s="125"/>
      <c r="AN48" s="125"/>
      <c r="AO48" s="125">
        <v>0</v>
      </c>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37"/>
    </row>
    <row r="49" spans="1:121">
      <c r="A49" s="127" t="s">
        <v>299</v>
      </c>
      <c r="B49" s="124">
        <v>0</v>
      </c>
      <c r="C49" s="124"/>
      <c r="D49" s="124"/>
      <c r="E49" s="124">
        <v>0</v>
      </c>
      <c r="F49" s="124"/>
      <c r="G49" s="124"/>
      <c r="H49" s="124"/>
      <c r="I49" s="124"/>
      <c r="J49" s="125"/>
      <c r="K49" s="125"/>
      <c r="L49" s="125"/>
      <c r="M49" s="125"/>
      <c r="N49" s="125"/>
      <c r="O49" s="125">
        <v>0</v>
      </c>
      <c r="P49" s="125"/>
      <c r="Q49" s="125"/>
      <c r="R49" s="125"/>
      <c r="S49" s="125"/>
      <c r="T49" s="125"/>
      <c r="U49" s="125"/>
      <c r="V49" s="125"/>
      <c r="W49" s="125"/>
      <c r="X49" s="125"/>
      <c r="Y49" s="125"/>
      <c r="Z49" s="125"/>
      <c r="AA49" s="125"/>
      <c r="AB49" s="125"/>
      <c r="AC49" s="125">
        <v>0</v>
      </c>
      <c r="AD49" s="125">
        <v>0</v>
      </c>
      <c r="AE49" s="125">
        <v>0</v>
      </c>
      <c r="AF49" s="125">
        <v>0</v>
      </c>
      <c r="AG49" s="125">
        <v>0</v>
      </c>
      <c r="AH49" s="125"/>
      <c r="AI49" s="125"/>
      <c r="AJ49" s="125"/>
      <c r="AK49" s="125"/>
      <c r="AL49" s="125"/>
      <c r="AM49" s="125"/>
      <c r="AN49" s="125"/>
      <c r="AO49" s="125">
        <v>0</v>
      </c>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c r="CX49" s="125"/>
      <c r="CY49" s="125"/>
      <c r="CZ49" s="125"/>
      <c r="DA49" s="125"/>
      <c r="DB49" s="125"/>
      <c r="DC49" s="125"/>
      <c r="DD49" s="125"/>
      <c r="DE49" s="125"/>
      <c r="DF49" s="125"/>
      <c r="DG49" s="125"/>
      <c r="DH49" s="125"/>
      <c r="DI49" s="125"/>
      <c r="DJ49" s="125"/>
      <c r="DK49" s="125"/>
      <c r="DL49" s="125"/>
      <c r="DM49" s="125"/>
      <c r="DN49" s="125"/>
      <c r="DO49" s="125"/>
      <c r="DP49" s="125"/>
      <c r="DQ49" s="137"/>
    </row>
    <row r="50" spans="1:121">
      <c r="A50" s="127" t="s">
        <v>300</v>
      </c>
      <c r="B50" s="124">
        <v>0</v>
      </c>
      <c r="C50" s="124"/>
      <c r="D50" s="124"/>
      <c r="E50" s="124">
        <v>0</v>
      </c>
      <c r="F50" s="124"/>
      <c r="G50" s="124"/>
      <c r="H50" s="124"/>
      <c r="I50" s="124"/>
      <c r="J50" s="125"/>
      <c r="K50" s="125"/>
      <c r="L50" s="125"/>
      <c r="M50" s="125"/>
      <c r="N50" s="125"/>
      <c r="O50" s="125">
        <v>0</v>
      </c>
      <c r="P50" s="125"/>
      <c r="Q50" s="125"/>
      <c r="R50" s="125"/>
      <c r="S50" s="125"/>
      <c r="T50" s="125"/>
      <c r="U50" s="125"/>
      <c r="V50" s="125"/>
      <c r="W50" s="125"/>
      <c r="X50" s="125"/>
      <c r="Y50" s="125"/>
      <c r="Z50" s="125"/>
      <c r="AA50" s="125"/>
      <c r="AB50" s="125"/>
      <c r="AC50" s="125">
        <v>0</v>
      </c>
      <c r="AD50" s="125"/>
      <c r="AE50" s="125">
        <v>0</v>
      </c>
      <c r="AF50" s="125"/>
      <c r="AG50" s="125">
        <v>0</v>
      </c>
      <c r="AH50" s="125"/>
      <c r="AI50" s="125"/>
      <c r="AJ50" s="125"/>
      <c r="AK50" s="125"/>
      <c r="AL50" s="125"/>
      <c r="AM50" s="125"/>
      <c r="AN50" s="125"/>
      <c r="AO50" s="125">
        <v>0</v>
      </c>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5"/>
      <c r="BR50" s="125"/>
      <c r="BS50" s="125"/>
      <c r="BT50" s="125"/>
      <c r="BU50" s="125"/>
      <c r="BV50" s="125"/>
      <c r="BW50" s="125"/>
      <c r="BX50" s="125"/>
      <c r="BY50" s="125"/>
      <c r="BZ50" s="125"/>
      <c r="CA50" s="125"/>
      <c r="CB50" s="125"/>
      <c r="CC50" s="125"/>
      <c r="CD50" s="125"/>
      <c r="CE50" s="125"/>
      <c r="CF50" s="125"/>
      <c r="CG50" s="125"/>
      <c r="CH50" s="125"/>
      <c r="CI50" s="125"/>
      <c r="CJ50" s="125"/>
      <c r="CK50" s="125"/>
      <c r="CL50" s="125"/>
      <c r="CM50" s="125"/>
      <c r="CN50" s="125"/>
      <c r="CO50" s="125"/>
      <c r="CP50" s="125"/>
      <c r="CQ50" s="125"/>
      <c r="CR50" s="125"/>
      <c r="CS50" s="125"/>
      <c r="CT50" s="125"/>
      <c r="CU50" s="125"/>
      <c r="CV50" s="125"/>
      <c r="CW50" s="125"/>
      <c r="CX50" s="125"/>
      <c r="CY50" s="125"/>
      <c r="CZ50" s="125"/>
      <c r="DA50" s="125"/>
      <c r="DB50" s="125"/>
      <c r="DC50" s="125"/>
      <c r="DD50" s="125"/>
      <c r="DE50" s="125"/>
      <c r="DF50" s="125"/>
      <c r="DG50" s="125"/>
      <c r="DH50" s="125"/>
      <c r="DI50" s="125"/>
      <c r="DJ50" s="125"/>
      <c r="DK50" s="125"/>
      <c r="DL50" s="125"/>
      <c r="DM50" s="125"/>
      <c r="DN50" s="125"/>
      <c r="DO50" s="125"/>
      <c r="DP50" s="125"/>
      <c r="DQ50" s="137"/>
    </row>
    <row r="51" spans="1:121">
      <c r="A51" s="127" t="s">
        <v>301</v>
      </c>
      <c r="B51" s="124">
        <v>0</v>
      </c>
      <c r="C51" s="124"/>
      <c r="D51" s="124"/>
      <c r="E51" s="124">
        <v>0</v>
      </c>
      <c r="F51" s="124"/>
      <c r="G51" s="124"/>
      <c r="H51" s="124"/>
      <c r="I51" s="124"/>
      <c r="J51" s="125"/>
      <c r="K51" s="125"/>
      <c r="L51" s="125"/>
      <c r="M51" s="125"/>
      <c r="N51" s="125"/>
      <c r="O51" s="125">
        <v>0</v>
      </c>
      <c r="P51" s="125"/>
      <c r="Q51" s="125"/>
      <c r="R51" s="125"/>
      <c r="S51" s="125"/>
      <c r="T51" s="125"/>
      <c r="U51" s="125"/>
      <c r="V51" s="125"/>
      <c r="W51" s="125"/>
      <c r="X51" s="125"/>
      <c r="Y51" s="125"/>
      <c r="Z51" s="125"/>
      <c r="AA51" s="125"/>
      <c r="AB51" s="125"/>
      <c r="AC51" s="125">
        <v>0</v>
      </c>
      <c r="AD51" s="125"/>
      <c r="AE51" s="125">
        <v>0</v>
      </c>
      <c r="AF51" s="125"/>
      <c r="AG51" s="125">
        <v>0</v>
      </c>
      <c r="AH51" s="125"/>
      <c r="AI51" s="125"/>
      <c r="AJ51" s="125"/>
      <c r="AK51" s="125"/>
      <c r="AL51" s="125"/>
      <c r="AM51" s="125"/>
      <c r="AN51" s="125"/>
      <c r="AO51" s="125">
        <v>0</v>
      </c>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5"/>
      <c r="BR51" s="125"/>
      <c r="BS51" s="125"/>
      <c r="BT51" s="125"/>
      <c r="BU51" s="125"/>
      <c r="BV51" s="125"/>
      <c r="BW51" s="125"/>
      <c r="BX51" s="125"/>
      <c r="BY51" s="125"/>
      <c r="BZ51" s="125"/>
      <c r="CA51" s="125"/>
      <c r="CB51" s="125"/>
      <c r="CC51" s="125"/>
      <c r="CD51" s="125"/>
      <c r="CE51" s="125"/>
      <c r="CF51" s="125"/>
      <c r="CG51" s="125"/>
      <c r="CH51" s="125"/>
      <c r="CI51" s="125"/>
      <c r="CJ51" s="125"/>
      <c r="CK51" s="125"/>
      <c r="CL51" s="125"/>
      <c r="CM51" s="125"/>
      <c r="CN51" s="125"/>
      <c r="CO51" s="125"/>
      <c r="CP51" s="125"/>
      <c r="CQ51" s="125"/>
      <c r="CR51" s="125"/>
      <c r="CS51" s="125"/>
      <c r="CT51" s="125"/>
      <c r="CU51" s="125"/>
      <c r="CV51" s="125"/>
      <c r="CW51" s="125"/>
      <c r="CX51" s="125"/>
      <c r="CY51" s="125"/>
      <c r="CZ51" s="125"/>
      <c r="DA51" s="125"/>
      <c r="DB51" s="125"/>
      <c r="DC51" s="125"/>
      <c r="DD51" s="125"/>
      <c r="DE51" s="125"/>
      <c r="DF51" s="125"/>
      <c r="DG51" s="125"/>
      <c r="DH51" s="125"/>
      <c r="DI51" s="125"/>
      <c r="DJ51" s="125"/>
      <c r="DK51" s="125"/>
      <c r="DL51" s="125"/>
      <c r="DM51" s="125"/>
      <c r="DN51" s="125"/>
      <c r="DO51" s="125"/>
      <c r="DP51" s="125"/>
      <c r="DQ51" s="137"/>
    </row>
    <row r="52" s="116" customFormat="1" spans="1:121">
      <c r="A52" s="121" t="s">
        <v>55</v>
      </c>
      <c r="B52" s="131">
        <v>355480508.97</v>
      </c>
      <c r="C52" s="131">
        <v>340549830.88</v>
      </c>
      <c r="D52" s="131">
        <v>7095436.48999999</v>
      </c>
      <c r="E52" s="131">
        <v>14084703.19</v>
      </c>
      <c r="F52" s="131">
        <v>847758.04</v>
      </c>
      <c r="G52" s="131">
        <v>105559647.87</v>
      </c>
      <c r="H52" s="131">
        <v>-112656867.5</v>
      </c>
      <c r="I52" s="131">
        <v>-535425410.13</v>
      </c>
      <c r="J52" s="131">
        <v>0</v>
      </c>
      <c r="K52" s="131">
        <v>2714366.97</v>
      </c>
      <c r="L52" s="131">
        <v>0</v>
      </c>
      <c r="M52" s="131">
        <v>-3112580.57</v>
      </c>
      <c r="N52" s="131">
        <v>-2577757.41</v>
      </c>
      <c r="O52" s="131">
        <v>472182351.37</v>
      </c>
      <c r="P52" s="131">
        <v>183760772.73</v>
      </c>
      <c r="Q52" s="131">
        <v>114248272.94</v>
      </c>
      <c r="R52" s="131">
        <v>108759814.98</v>
      </c>
      <c r="S52" s="131">
        <v>-12148054.32</v>
      </c>
      <c r="T52" s="131">
        <v>155530164.9</v>
      </c>
      <c r="U52" s="131">
        <v>294246.69</v>
      </c>
      <c r="V52" s="131">
        <v>42094412.77</v>
      </c>
      <c r="W52" s="131">
        <v>-2009997.31</v>
      </c>
      <c r="X52" s="131">
        <v>-3810259.53</v>
      </c>
      <c r="Y52" s="131">
        <v>-1796277.49</v>
      </c>
      <c r="Z52" s="131">
        <v>109767995.16</v>
      </c>
      <c r="AA52" s="131">
        <v>-7940146</v>
      </c>
      <c r="AB52" s="131">
        <v>1165522.79</v>
      </c>
      <c r="AC52" s="131">
        <v>16861438.01</v>
      </c>
      <c r="AD52" s="131">
        <v>4589276.02</v>
      </c>
      <c r="AE52" s="131">
        <v>56289781.7</v>
      </c>
      <c r="AF52" s="131">
        <v>47880757.26</v>
      </c>
      <c r="AG52" s="131">
        <v>-34089051.94</v>
      </c>
      <c r="AH52" s="131">
        <v>270183148.13</v>
      </c>
      <c r="AI52" s="131">
        <v>-4367819.38</v>
      </c>
      <c r="AJ52" s="131">
        <v>-5630038.7</v>
      </c>
      <c r="AK52" s="131">
        <v>-56802858.67</v>
      </c>
      <c r="AL52" s="131">
        <v>-2559720.9</v>
      </c>
      <c r="AM52" s="131">
        <v>-2992332.09</v>
      </c>
      <c r="AN52" s="131">
        <v>5197686.63</v>
      </c>
      <c r="AO52" s="131">
        <v>303243338.29</v>
      </c>
      <c r="AP52" s="131">
        <v>11120978.78</v>
      </c>
      <c r="AQ52" s="131">
        <v>10362536.21</v>
      </c>
      <c r="AR52" s="131">
        <v>10856436.31</v>
      </c>
      <c r="AS52" s="131">
        <v>7160987.66</v>
      </c>
      <c r="AT52" s="131">
        <v>14810106.72</v>
      </c>
      <c r="AU52" s="131">
        <v>13768143</v>
      </c>
      <c r="AV52" s="131">
        <v>4272452.21</v>
      </c>
      <c r="AW52" s="131">
        <v>14228900.3</v>
      </c>
      <c r="AX52" s="131">
        <v>2759604.85</v>
      </c>
      <c r="AY52" s="131">
        <v>1589335.64</v>
      </c>
      <c r="AZ52" s="131">
        <v>61063702.59</v>
      </c>
      <c r="BA52" s="131">
        <v>3100307.41</v>
      </c>
      <c r="BB52" s="131">
        <v>2249161.58</v>
      </c>
      <c r="BC52" s="131">
        <v>2748648.87</v>
      </c>
      <c r="BD52" s="131">
        <v>3411490.12</v>
      </c>
      <c r="BE52" s="131">
        <v>2830471.72</v>
      </c>
      <c r="BF52" s="131">
        <v>2403988.43</v>
      </c>
      <c r="BG52" s="131">
        <v>2788906.21</v>
      </c>
      <c r="BH52" s="131">
        <v>1589467.83</v>
      </c>
      <c r="BI52" s="131">
        <v>2157726.89</v>
      </c>
      <c r="BJ52" s="131">
        <v>3178022.12</v>
      </c>
      <c r="BK52" s="131">
        <v>-365159.5</v>
      </c>
      <c r="BL52" s="131">
        <v>1162850.55</v>
      </c>
      <c r="BM52" s="131">
        <v>-83046.05</v>
      </c>
      <c r="BN52" s="131">
        <v>640132.33</v>
      </c>
      <c r="BO52" s="131">
        <v>83251.42</v>
      </c>
      <c r="BP52" s="131">
        <v>1179278.11</v>
      </c>
      <c r="BQ52" s="131">
        <v>663109.66</v>
      </c>
      <c r="BR52" s="131">
        <v>-1315464.11</v>
      </c>
      <c r="BS52" s="131">
        <v>216609.05</v>
      </c>
      <c r="BT52" s="131">
        <v>-25192.38</v>
      </c>
      <c r="BU52" s="131">
        <v>-51338.73</v>
      </c>
      <c r="BV52" s="131">
        <v>272512.07</v>
      </c>
      <c r="BW52" s="131">
        <v>1157945.08</v>
      </c>
      <c r="BX52" s="131">
        <v>1297547.08</v>
      </c>
      <c r="BY52" s="131">
        <v>129208871.17</v>
      </c>
      <c r="BZ52" s="131">
        <v>-379704.67</v>
      </c>
      <c r="CA52" s="131">
        <v>-882349.32</v>
      </c>
      <c r="CB52" s="131">
        <v>-517856.2</v>
      </c>
      <c r="CC52" s="131">
        <v>-104599.31</v>
      </c>
      <c r="CD52" s="131">
        <v>-307168.27</v>
      </c>
      <c r="CE52" s="131">
        <v>-249759.54</v>
      </c>
      <c r="CF52" s="131">
        <v>777545.88</v>
      </c>
      <c r="CG52" s="131">
        <v>-607705.7</v>
      </c>
      <c r="CH52" s="131">
        <v>-959952.48</v>
      </c>
      <c r="CI52" s="131">
        <v>-280555.58</v>
      </c>
      <c r="CJ52" s="131">
        <v>-313469.92</v>
      </c>
      <c r="CK52" s="131">
        <v>35920.99</v>
      </c>
      <c r="CL52" s="131">
        <v>55897.34</v>
      </c>
      <c r="CM52" s="131">
        <v>-816646.3</v>
      </c>
      <c r="CN52" s="131">
        <v>-517871.06</v>
      </c>
      <c r="CO52" s="131">
        <v>-561685.37</v>
      </c>
      <c r="CP52" s="131">
        <v>80426.88</v>
      </c>
      <c r="CQ52" s="131">
        <v>-961772.74</v>
      </c>
      <c r="CR52" s="131">
        <v>-574525.02</v>
      </c>
      <c r="CS52" s="131">
        <v>-1089062.07</v>
      </c>
      <c r="CT52" s="131">
        <v>-647562.42</v>
      </c>
      <c r="CU52" s="131">
        <v>-527999.77</v>
      </c>
      <c r="CV52" s="131">
        <v>349490.25</v>
      </c>
      <c r="CW52" s="131">
        <v>1566244.56</v>
      </c>
      <c r="CX52" s="131">
        <v>166624.2</v>
      </c>
      <c r="CY52" s="131">
        <v>-974641.97</v>
      </c>
      <c r="CZ52" s="131">
        <v>-104258.05</v>
      </c>
      <c r="DA52" s="131">
        <v>6612003.52</v>
      </c>
      <c r="DB52" s="131">
        <v>-231976.18</v>
      </c>
      <c r="DC52" s="131">
        <v>-751834.02</v>
      </c>
      <c r="DD52" s="131">
        <v>-379082.42</v>
      </c>
      <c r="DE52" s="131">
        <v>-760780.63</v>
      </c>
      <c r="DF52" s="131">
        <v>-745408</v>
      </c>
      <c r="DG52" s="131">
        <v>-853585.95</v>
      </c>
      <c r="DH52" s="131">
        <v>-292569.92</v>
      </c>
      <c r="DI52" s="131">
        <v>-1053911.14</v>
      </c>
      <c r="DJ52" s="131">
        <v>-444865.96</v>
      </c>
      <c r="DK52" s="131">
        <v>-1418497.21</v>
      </c>
      <c r="DL52" s="131">
        <v>-582439.34</v>
      </c>
      <c r="DM52" s="131"/>
      <c r="DN52" s="131"/>
      <c r="DO52" s="131"/>
      <c r="DP52" s="131"/>
      <c r="DQ52" s="131"/>
    </row>
    <row r="53" spans="1:121">
      <c r="A53" s="127" t="s">
        <v>302</v>
      </c>
      <c r="B53" s="124">
        <v>355480508.97</v>
      </c>
      <c r="C53" s="124">
        <v>340549830.88</v>
      </c>
      <c r="D53" s="124">
        <v>7095436.48999999</v>
      </c>
      <c r="E53" s="124">
        <v>14084703.19</v>
      </c>
      <c r="F53" s="124">
        <v>847758.04</v>
      </c>
      <c r="G53" s="124">
        <v>105559647.87</v>
      </c>
      <c r="H53" s="124">
        <v>-112656867.5</v>
      </c>
      <c r="I53" s="124">
        <v>-535425410.13</v>
      </c>
      <c r="J53" s="124">
        <v>0</v>
      </c>
      <c r="K53" s="124">
        <v>2714366.97</v>
      </c>
      <c r="L53" s="124">
        <v>0</v>
      </c>
      <c r="M53" s="124">
        <v>-3112580.57</v>
      </c>
      <c r="N53" s="124">
        <v>-2577757.41</v>
      </c>
      <c r="O53" s="124">
        <v>472182351.37</v>
      </c>
      <c r="P53" s="124">
        <v>183760772.73</v>
      </c>
      <c r="Q53" s="124">
        <v>114248272.94</v>
      </c>
      <c r="R53" s="124">
        <v>108759814.98</v>
      </c>
      <c r="S53" s="124">
        <v>-12148054.32</v>
      </c>
      <c r="T53" s="124">
        <v>155530164.9</v>
      </c>
      <c r="U53" s="124">
        <v>294246.69</v>
      </c>
      <c r="V53" s="124">
        <v>42094412.77</v>
      </c>
      <c r="W53" s="124">
        <v>-2009997.31</v>
      </c>
      <c r="X53" s="124">
        <v>-3810259.53</v>
      </c>
      <c r="Y53" s="124">
        <v>-1796277.49</v>
      </c>
      <c r="Z53" s="124">
        <v>109767995.16</v>
      </c>
      <c r="AA53" s="124">
        <v>-7940146</v>
      </c>
      <c r="AB53" s="124">
        <v>1165522.79</v>
      </c>
      <c r="AC53" s="124">
        <v>16861438.01</v>
      </c>
      <c r="AD53" s="124">
        <v>4589276.02</v>
      </c>
      <c r="AE53" s="124">
        <v>56289781.7</v>
      </c>
      <c r="AF53" s="124">
        <v>47880757.26</v>
      </c>
      <c r="AG53" s="124">
        <v>-34089051.94</v>
      </c>
      <c r="AH53" s="124">
        <v>270183148.13</v>
      </c>
      <c r="AI53" s="124">
        <v>-4367819.38</v>
      </c>
      <c r="AJ53" s="124">
        <v>-5630038.7</v>
      </c>
      <c r="AK53" s="124">
        <v>-56802858.67</v>
      </c>
      <c r="AL53" s="124">
        <v>-2559720.9</v>
      </c>
      <c r="AM53" s="124">
        <v>-2992332.09</v>
      </c>
      <c r="AN53" s="124">
        <v>5197686.63</v>
      </c>
      <c r="AO53" s="124">
        <v>303243338.29</v>
      </c>
      <c r="AP53" s="124">
        <v>11120978.78</v>
      </c>
      <c r="AQ53" s="124">
        <v>10362536.21</v>
      </c>
      <c r="AR53" s="124">
        <v>10856436.31</v>
      </c>
      <c r="AS53" s="124">
        <v>7160987.66</v>
      </c>
      <c r="AT53" s="124">
        <v>14810106.72</v>
      </c>
      <c r="AU53" s="124">
        <v>13768143</v>
      </c>
      <c r="AV53" s="124">
        <v>4272452.21</v>
      </c>
      <c r="AW53" s="124">
        <v>14228900.3</v>
      </c>
      <c r="AX53" s="124">
        <v>2759604.85</v>
      </c>
      <c r="AY53" s="124">
        <v>1589335.64</v>
      </c>
      <c r="AZ53" s="124">
        <v>61063702.59</v>
      </c>
      <c r="BA53" s="124">
        <v>3100307.41</v>
      </c>
      <c r="BB53" s="124">
        <v>2249161.58</v>
      </c>
      <c r="BC53" s="124">
        <v>2748648.87</v>
      </c>
      <c r="BD53" s="124">
        <v>3411490.12</v>
      </c>
      <c r="BE53" s="124">
        <v>2830471.72</v>
      </c>
      <c r="BF53" s="124">
        <v>2403988.43</v>
      </c>
      <c r="BG53" s="124">
        <v>2788906.21</v>
      </c>
      <c r="BH53" s="124">
        <v>1589467.83</v>
      </c>
      <c r="BI53" s="124">
        <v>2157726.89</v>
      </c>
      <c r="BJ53" s="124">
        <v>3178022.12</v>
      </c>
      <c r="BK53" s="124">
        <v>-365159.5</v>
      </c>
      <c r="BL53" s="124">
        <v>1162850.55</v>
      </c>
      <c r="BM53" s="124">
        <v>-83046.05</v>
      </c>
      <c r="BN53" s="124">
        <v>640132.33</v>
      </c>
      <c r="BO53" s="124">
        <v>83251.42</v>
      </c>
      <c r="BP53" s="124">
        <v>1179278.11</v>
      </c>
      <c r="BQ53" s="124">
        <v>663109.66</v>
      </c>
      <c r="BR53" s="124">
        <v>-1315464.11</v>
      </c>
      <c r="BS53" s="124">
        <v>216609.05</v>
      </c>
      <c r="BT53" s="124">
        <v>-25192.38</v>
      </c>
      <c r="BU53" s="124">
        <v>-51338.73</v>
      </c>
      <c r="BV53" s="124">
        <v>272512.07</v>
      </c>
      <c r="BW53" s="124">
        <v>1157945.08</v>
      </c>
      <c r="BX53" s="124">
        <v>1297547.08</v>
      </c>
      <c r="BY53" s="124">
        <v>129208871.17</v>
      </c>
      <c r="BZ53" s="124">
        <v>-379704.67</v>
      </c>
      <c r="CA53" s="124">
        <v>-882349.32</v>
      </c>
      <c r="CB53" s="124">
        <v>-517856.2</v>
      </c>
      <c r="CC53" s="124">
        <v>-104599.31</v>
      </c>
      <c r="CD53" s="124">
        <v>-307168.27</v>
      </c>
      <c r="CE53" s="124">
        <v>-249759.54</v>
      </c>
      <c r="CF53" s="124">
        <v>777545.88</v>
      </c>
      <c r="CG53" s="124">
        <v>-607705.7</v>
      </c>
      <c r="CH53" s="124">
        <v>-959952.48</v>
      </c>
      <c r="CI53" s="124">
        <v>-280555.58</v>
      </c>
      <c r="CJ53" s="124">
        <v>-313469.92</v>
      </c>
      <c r="CK53" s="124">
        <v>35920.99</v>
      </c>
      <c r="CL53" s="124">
        <v>55897.34</v>
      </c>
      <c r="CM53" s="124">
        <v>-816646.3</v>
      </c>
      <c r="CN53" s="124">
        <v>-517871.06</v>
      </c>
      <c r="CO53" s="124">
        <v>-561685.37</v>
      </c>
      <c r="CP53" s="124">
        <v>80426.88</v>
      </c>
      <c r="CQ53" s="124">
        <v>-961772.74</v>
      </c>
      <c r="CR53" s="124">
        <v>-574525.02</v>
      </c>
      <c r="CS53" s="124">
        <v>-1089062.07</v>
      </c>
      <c r="CT53" s="124">
        <v>-647562.42</v>
      </c>
      <c r="CU53" s="124">
        <v>-527999.77</v>
      </c>
      <c r="CV53" s="124">
        <v>349490.25</v>
      </c>
      <c r="CW53" s="124">
        <v>1566244.56</v>
      </c>
      <c r="CX53" s="124">
        <v>166624.2</v>
      </c>
      <c r="CY53" s="124">
        <v>-974641.97</v>
      </c>
      <c r="CZ53" s="124">
        <v>-104258.05</v>
      </c>
      <c r="DA53" s="124">
        <v>6612003.52</v>
      </c>
      <c r="DB53" s="124">
        <v>-231976.18</v>
      </c>
      <c r="DC53" s="124">
        <v>-751834.02</v>
      </c>
      <c r="DD53" s="124">
        <v>-379082.42</v>
      </c>
      <c r="DE53" s="124">
        <v>-760780.63</v>
      </c>
      <c r="DF53" s="124">
        <v>-745408</v>
      </c>
      <c r="DG53" s="124">
        <v>-853585.95</v>
      </c>
      <c r="DH53" s="124">
        <v>-292569.92</v>
      </c>
      <c r="DI53" s="124">
        <v>-1053911.14</v>
      </c>
      <c r="DJ53" s="124">
        <v>-444865.96</v>
      </c>
      <c r="DK53" s="124">
        <v>-1418497.21</v>
      </c>
      <c r="DL53" s="124">
        <v>-582439.34</v>
      </c>
      <c r="DM53" s="124"/>
      <c r="DN53" s="124"/>
      <c r="DO53" s="124"/>
      <c r="DP53" s="124"/>
      <c r="DQ53" s="124"/>
    </row>
    <row r="54" ht="12.75" spans="1:121">
      <c r="A54" s="132" t="s">
        <v>303</v>
      </c>
      <c r="B54" s="133">
        <v>0</v>
      </c>
      <c r="C54" s="133">
        <v>0</v>
      </c>
      <c r="D54" s="133">
        <v>0</v>
      </c>
      <c r="E54" s="133">
        <v>0</v>
      </c>
      <c r="F54" s="133">
        <v>0</v>
      </c>
      <c r="G54" s="133">
        <v>0</v>
      </c>
      <c r="H54" s="133">
        <v>0</v>
      </c>
      <c r="I54" s="133">
        <v>0</v>
      </c>
      <c r="J54" s="133">
        <v>0</v>
      </c>
      <c r="K54" s="133">
        <v>0</v>
      </c>
      <c r="L54" s="133">
        <v>0</v>
      </c>
      <c r="M54" s="133">
        <v>0</v>
      </c>
      <c r="N54" s="133">
        <v>0</v>
      </c>
      <c r="O54" s="133">
        <v>0</v>
      </c>
      <c r="P54" s="133">
        <v>0</v>
      </c>
      <c r="Q54" s="133">
        <v>0</v>
      </c>
      <c r="R54" s="133">
        <v>0</v>
      </c>
      <c r="S54" s="133">
        <v>0</v>
      </c>
      <c r="T54" s="133">
        <v>0</v>
      </c>
      <c r="U54" s="133">
        <v>0</v>
      </c>
      <c r="V54" s="133">
        <v>0</v>
      </c>
      <c r="W54" s="133">
        <v>0</v>
      </c>
      <c r="X54" s="133">
        <v>0</v>
      </c>
      <c r="Y54" s="133">
        <v>0</v>
      </c>
      <c r="Z54" s="133">
        <v>0</v>
      </c>
      <c r="AA54" s="133">
        <v>0</v>
      </c>
      <c r="AB54" s="133">
        <v>0</v>
      </c>
      <c r="AC54" s="133">
        <v>0</v>
      </c>
      <c r="AD54" s="133">
        <v>0</v>
      </c>
      <c r="AE54" s="133">
        <v>0</v>
      </c>
      <c r="AF54" s="133">
        <v>0</v>
      </c>
      <c r="AG54" s="133">
        <v>0</v>
      </c>
      <c r="AH54" s="133">
        <v>0</v>
      </c>
      <c r="AI54" s="133">
        <v>0</v>
      </c>
      <c r="AJ54" s="133">
        <v>0</v>
      </c>
      <c r="AK54" s="133">
        <v>0</v>
      </c>
      <c r="AL54" s="133">
        <v>0</v>
      </c>
      <c r="AM54" s="133">
        <v>0</v>
      </c>
      <c r="AN54" s="133">
        <v>0</v>
      </c>
      <c r="AO54" s="133">
        <v>0</v>
      </c>
      <c r="AP54" s="133">
        <v>0</v>
      </c>
      <c r="AQ54" s="133">
        <v>0</v>
      </c>
      <c r="AR54" s="133">
        <v>0</v>
      </c>
      <c r="AS54" s="133">
        <v>0</v>
      </c>
      <c r="AT54" s="133">
        <v>0</v>
      </c>
      <c r="AU54" s="133">
        <v>0</v>
      </c>
      <c r="AV54" s="133">
        <v>0</v>
      </c>
      <c r="AW54" s="133">
        <v>0</v>
      </c>
      <c r="AX54" s="133">
        <v>0</v>
      </c>
      <c r="AY54" s="133">
        <v>0</v>
      </c>
      <c r="AZ54" s="133">
        <v>0</v>
      </c>
      <c r="BA54" s="133">
        <v>0</v>
      </c>
      <c r="BB54" s="133">
        <v>0</v>
      </c>
      <c r="BC54" s="133">
        <v>0</v>
      </c>
      <c r="BD54" s="133">
        <v>0</v>
      </c>
      <c r="BE54" s="133">
        <v>0</v>
      </c>
      <c r="BF54" s="133">
        <v>0</v>
      </c>
      <c r="BG54" s="133">
        <v>0</v>
      </c>
      <c r="BH54" s="133">
        <v>0</v>
      </c>
      <c r="BI54" s="133">
        <v>0</v>
      </c>
      <c r="BJ54" s="133">
        <v>0</v>
      </c>
      <c r="BK54" s="133">
        <v>0</v>
      </c>
      <c r="BL54" s="133">
        <v>0</v>
      </c>
      <c r="BM54" s="133">
        <v>0</v>
      </c>
      <c r="BN54" s="133">
        <v>0</v>
      </c>
      <c r="BO54" s="133">
        <v>0</v>
      </c>
      <c r="BP54" s="133">
        <v>0</v>
      </c>
      <c r="BQ54" s="133">
        <v>0</v>
      </c>
      <c r="BR54" s="133">
        <v>0</v>
      </c>
      <c r="BS54" s="133">
        <v>0</v>
      </c>
      <c r="BT54" s="133">
        <v>0</v>
      </c>
      <c r="BU54" s="133">
        <v>0</v>
      </c>
      <c r="BV54" s="133">
        <v>0</v>
      </c>
      <c r="BW54" s="133">
        <v>0</v>
      </c>
      <c r="BX54" s="133">
        <v>0</v>
      </c>
      <c r="BY54" s="133">
        <v>0</v>
      </c>
      <c r="BZ54" s="133">
        <v>0</v>
      </c>
      <c r="CA54" s="133">
        <v>0</v>
      </c>
      <c r="CB54" s="133">
        <v>0</v>
      </c>
      <c r="CC54" s="133">
        <v>0</v>
      </c>
      <c r="CD54" s="133">
        <v>0</v>
      </c>
      <c r="CE54" s="133">
        <v>0</v>
      </c>
      <c r="CF54" s="133">
        <v>0</v>
      </c>
      <c r="CG54" s="133">
        <v>0</v>
      </c>
      <c r="CH54" s="133">
        <v>0</v>
      </c>
      <c r="CI54" s="133">
        <v>0</v>
      </c>
      <c r="CJ54" s="133">
        <v>0</v>
      </c>
      <c r="CK54" s="133">
        <v>0</v>
      </c>
      <c r="CL54" s="133">
        <v>0</v>
      </c>
      <c r="CM54" s="133">
        <v>0</v>
      </c>
      <c r="CN54" s="133">
        <v>0</v>
      </c>
      <c r="CO54" s="133">
        <v>0</v>
      </c>
      <c r="CP54" s="133">
        <v>0</v>
      </c>
      <c r="CQ54" s="133">
        <v>0</v>
      </c>
      <c r="CR54" s="133">
        <v>0</v>
      </c>
      <c r="CS54" s="133">
        <v>0</v>
      </c>
      <c r="CT54" s="133">
        <v>0</v>
      </c>
      <c r="CU54" s="133">
        <v>0</v>
      </c>
      <c r="CV54" s="133">
        <v>0</v>
      </c>
      <c r="CW54" s="133">
        <v>0</v>
      </c>
      <c r="CX54" s="133">
        <v>0</v>
      </c>
      <c r="CY54" s="133">
        <v>0</v>
      </c>
      <c r="CZ54" s="133">
        <v>0</v>
      </c>
      <c r="DA54" s="133">
        <v>0</v>
      </c>
      <c r="DB54" s="133">
        <v>0</v>
      </c>
      <c r="DC54" s="133">
        <v>0</v>
      </c>
      <c r="DD54" s="133">
        <v>0</v>
      </c>
      <c r="DE54" s="133">
        <v>0</v>
      </c>
      <c r="DF54" s="133">
        <v>0</v>
      </c>
      <c r="DG54" s="133">
        <v>0</v>
      </c>
      <c r="DH54" s="133">
        <v>0</v>
      </c>
      <c r="DI54" s="133">
        <v>0</v>
      </c>
      <c r="DJ54" s="133">
        <v>0</v>
      </c>
      <c r="DK54" s="133">
        <v>0</v>
      </c>
      <c r="DL54" s="133">
        <v>0</v>
      </c>
      <c r="DM54" s="133"/>
      <c r="DN54" s="133"/>
      <c r="DO54" s="133"/>
      <c r="DP54" s="133"/>
      <c r="DQ54" s="133"/>
    </row>
    <row r="55" spans="9:9">
      <c r="I55" s="117">
        <f>I52+J52+K52+M52+N52+O52+P52+Q52+R52</f>
        <v>340549830.88</v>
      </c>
    </row>
    <row r="56" ht="12.75"/>
    <row r="57" s="114" customFormat="1" spans="1:121">
      <c r="A57" s="118" t="s">
        <v>1</v>
      </c>
      <c r="B57" s="119" t="s">
        <v>184</v>
      </c>
      <c r="C57" s="120" t="s">
        <v>185</v>
      </c>
      <c r="D57" s="119" t="s">
        <v>186</v>
      </c>
      <c r="E57" s="119" t="s">
        <v>187</v>
      </c>
      <c r="F57" s="119" t="s">
        <v>188</v>
      </c>
      <c r="G57" s="119" t="s">
        <v>189</v>
      </c>
      <c r="H57" s="119" t="s">
        <v>190</v>
      </c>
      <c r="I57" s="119" t="s">
        <v>4</v>
      </c>
      <c r="J57" s="119" t="s">
        <v>191</v>
      </c>
      <c r="K57" s="119" t="s">
        <v>192</v>
      </c>
      <c r="L57" s="119" t="s">
        <v>193</v>
      </c>
      <c r="M57" s="119" t="s">
        <v>194</v>
      </c>
      <c r="N57" s="119" t="s">
        <v>5</v>
      </c>
      <c r="O57" s="119" t="s">
        <v>6</v>
      </c>
      <c r="P57" s="119" t="s">
        <v>195</v>
      </c>
      <c r="Q57" s="119" t="s">
        <v>196</v>
      </c>
      <c r="R57" s="119" t="s">
        <v>197</v>
      </c>
      <c r="S57" s="119" t="s">
        <v>17</v>
      </c>
      <c r="T57" s="119" t="s">
        <v>12</v>
      </c>
      <c r="U57" s="119" t="s">
        <v>58</v>
      </c>
      <c r="V57" s="119" t="s">
        <v>15</v>
      </c>
      <c r="W57" s="119" t="s">
        <v>16</v>
      </c>
      <c r="X57" s="119" t="s">
        <v>24</v>
      </c>
      <c r="Y57" s="119" t="s">
        <v>23</v>
      </c>
      <c r="Z57" s="120" t="s">
        <v>19</v>
      </c>
      <c r="AA57" s="120" t="s">
        <v>20</v>
      </c>
      <c r="AB57" s="120" t="s">
        <v>21</v>
      </c>
      <c r="AC57" s="120" t="s">
        <v>22</v>
      </c>
      <c r="AD57" s="120" t="s">
        <v>10</v>
      </c>
      <c r="AE57" s="120" t="s">
        <v>8</v>
      </c>
      <c r="AF57" s="120" t="s">
        <v>9</v>
      </c>
      <c r="AG57" s="120" t="s">
        <v>198</v>
      </c>
      <c r="AH57" s="120" t="s">
        <v>199</v>
      </c>
      <c r="AI57" s="120" t="s">
        <v>200</v>
      </c>
      <c r="AJ57" s="120"/>
      <c r="AK57" s="120" t="s">
        <v>202</v>
      </c>
      <c r="AL57" s="120" t="s">
        <v>203</v>
      </c>
      <c r="AM57" s="119" t="s">
        <v>204</v>
      </c>
      <c r="AN57" s="119" t="s">
        <v>205</v>
      </c>
      <c r="AO57" s="119" t="s">
        <v>206</v>
      </c>
      <c r="AP57" s="119" t="s">
        <v>207</v>
      </c>
      <c r="AQ57" s="119" t="s">
        <v>208</v>
      </c>
      <c r="AR57" s="119" t="s">
        <v>209</v>
      </c>
      <c r="AS57" s="119" t="s">
        <v>210</v>
      </c>
      <c r="AT57" s="119" t="s">
        <v>211</v>
      </c>
      <c r="AU57" s="119" t="s">
        <v>212</v>
      </c>
      <c r="AV57" s="119" t="s">
        <v>213</v>
      </c>
      <c r="AW57" s="119" t="s">
        <v>214</v>
      </c>
      <c r="AX57" s="119" t="s">
        <v>215</v>
      </c>
      <c r="AY57" s="119" t="s">
        <v>216</v>
      </c>
      <c r="AZ57" s="119" t="s">
        <v>217</v>
      </c>
      <c r="BA57" s="119" t="s">
        <v>218</v>
      </c>
      <c r="BB57" s="119" t="s">
        <v>304</v>
      </c>
      <c r="BC57" s="119" t="s">
        <v>220</v>
      </c>
      <c r="BD57" s="119" t="s">
        <v>221</v>
      </c>
      <c r="BE57" s="119" t="s">
        <v>222</v>
      </c>
      <c r="BF57" s="119" t="s">
        <v>223</v>
      </c>
      <c r="BG57" s="119" t="s">
        <v>224</v>
      </c>
      <c r="BH57" s="119" t="s">
        <v>225</v>
      </c>
      <c r="BI57" s="119" t="s">
        <v>226</v>
      </c>
      <c r="BJ57" s="119" t="s">
        <v>227</v>
      </c>
      <c r="BK57" s="119" t="s">
        <v>228</v>
      </c>
      <c r="BL57" s="119" t="s">
        <v>229</v>
      </c>
      <c r="BM57" s="119" t="s">
        <v>230</v>
      </c>
      <c r="BN57" s="119" t="s">
        <v>231</v>
      </c>
      <c r="BO57" s="119" t="s">
        <v>232</v>
      </c>
      <c r="BP57" s="119" t="s">
        <v>233</v>
      </c>
      <c r="BQ57" s="119" t="s">
        <v>234</v>
      </c>
      <c r="BR57" s="119" t="s">
        <v>235</v>
      </c>
      <c r="BS57" s="119" t="s">
        <v>236</v>
      </c>
      <c r="BT57" s="119" t="s">
        <v>237</v>
      </c>
      <c r="BU57" s="119" t="s">
        <v>238</v>
      </c>
      <c r="BV57" s="119" t="s">
        <v>239</v>
      </c>
      <c r="BW57" s="119" t="s">
        <v>240</v>
      </c>
      <c r="BX57" s="119" t="s">
        <v>241</v>
      </c>
      <c r="BY57" s="119" t="s">
        <v>242</v>
      </c>
      <c r="BZ57" s="119" t="s">
        <v>243</v>
      </c>
      <c r="CA57" s="119" t="s">
        <v>244</v>
      </c>
      <c r="CB57" s="119" t="s">
        <v>245</v>
      </c>
      <c r="CC57" s="119" t="s">
        <v>246</v>
      </c>
      <c r="CD57" s="119" t="s">
        <v>247</v>
      </c>
      <c r="CE57" s="119" t="s">
        <v>248</v>
      </c>
      <c r="CF57" s="119" t="s">
        <v>249</v>
      </c>
      <c r="CG57" s="119" t="s">
        <v>250</v>
      </c>
      <c r="CH57" s="119" t="s">
        <v>251</v>
      </c>
      <c r="CI57" s="119" t="s">
        <v>252</v>
      </c>
      <c r="CJ57" s="119" t="s">
        <v>253</v>
      </c>
      <c r="CK57" s="119" t="s">
        <v>254</v>
      </c>
      <c r="CL57" s="119" t="s">
        <v>255</v>
      </c>
      <c r="CM57" s="119" t="s">
        <v>256</v>
      </c>
      <c r="CN57" s="119" t="s">
        <v>257</v>
      </c>
      <c r="CO57" s="119" t="s">
        <v>258</v>
      </c>
      <c r="CP57" s="119" t="s">
        <v>259</v>
      </c>
      <c r="CQ57" s="119" t="s">
        <v>260</v>
      </c>
      <c r="CR57" s="119" t="s">
        <v>261</v>
      </c>
      <c r="CS57" s="119" t="s">
        <v>262</v>
      </c>
      <c r="CT57" s="119" t="s">
        <v>263</v>
      </c>
      <c r="CU57" s="119" t="s">
        <v>264</v>
      </c>
      <c r="CV57" s="119" t="s">
        <v>265</v>
      </c>
      <c r="CW57" s="119" t="s">
        <v>266</v>
      </c>
      <c r="CX57" s="119" t="s">
        <v>267</v>
      </c>
      <c r="CY57" s="119" t="s">
        <v>268</v>
      </c>
      <c r="CZ57" s="119" t="s">
        <v>269</v>
      </c>
      <c r="DA57" s="119" t="s">
        <v>270</v>
      </c>
      <c r="DB57" s="119" t="s">
        <v>271</v>
      </c>
      <c r="DC57" s="119" t="s">
        <v>272</v>
      </c>
      <c r="DD57" s="119" t="s">
        <v>273</v>
      </c>
      <c r="DE57" s="119" t="s">
        <v>274</v>
      </c>
      <c r="DF57" s="119" t="s">
        <v>275</v>
      </c>
      <c r="DG57" s="119" t="s">
        <v>276</v>
      </c>
      <c r="DH57" s="119" t="s">
        <v>277</v>
      </c>
      <c r="DI57" s="119" t="s">
        <v>278</v>
      </c>
      <c r="DJ57" s="119" t="s">
        <v>279</v>
      </c>
      <c r="DK57" s="119" t="s">
        <v>280</v>
      </c>
      <c r="DL57" s="119" t="s">
        <v>281</v>
      </c>
      <c r="DM57" s="119"/>
      <c r="DN57" s="119"/>
      <c r="DO57" s="119"/>
      <c r="DP57" s="119"/>
      <c r="DQ57" s="135"/>
    </row>
    <row r="58" s="115" customFormat="1" spans="1:121">
      <c r="A58" s="121" t="s">
        <v>25</v>
      </c>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c r="AI58" s="122"/>
      <c r="AJ58" s="122"/>
      <c r="AK58" s="122"/>
      <c r="AL58" s="122"/>
      <c r="AM58" s="122"/>
      <c r="AN58" s="122"/>
      <c r="AO58" s="122"/>
      <c r="AP58" s="122"/>
      <c r="AQ58" s="122"/>
      <c r="AR58" s="122"/>
      <c r="AS58" s="122"/>
      <c r="AT58" s="122"/>
      <c r="AU58" s="122"/>
      <c r="AV58" s="122"/>
      <c r="AW58" s="122"/>
      <c r="AX58" s="122"/>
      <c r="AY58" s="122"/>
      <c r="AZ58" s="122"/>
      <c r="BA58" s="122"/>
      <c r="BB58" s="122"/>
      <c r="BC58" s="122"/>
      <c r="BD58" s="122"/>
      <c r="BE58" s="122"/>
      <c r="BF58" s="122"/>
      <c r="BG58" s="122"/>
      <c r="BH58" s="122"/>
      <c r="BI58" s="122"/>
      <c r="BJ58" s="122"/>
      <c r="BK58" s="122"/>
      <c r="BL58" s="122"/>
      <c r="BM58" s="122"/>
      <c r="BN58" s="122"/>
      <c r="BO58" s="122"/>
      <c r="BP58" s="122"/>
      <c r="BQ58" s="122"/>
      <c r="BR58" s="122"/>
      <c r="BS58" s="122"/>
      <c r="BT58" s="122"/>
      <c r="BU58" s="122"/>
      <c r="BV58" s="122"/>
      <c r="BW58" s="122"/>
      <c r="BX58" s="122"/>
      <c r="BY58" s="122"/>
      <c r="BZ58" s="122"/>
      <c r="CA58" s="122"/>
      <c r="CB58" s="122"/>
      <c r="CC58" s="122"/>
      <c r="CD58" s="122"/>
      <c r="CE58" s="122"/>
      <c r="CF58" s="122"/>
      <c r="CG58" s="122"/>
      <c r="CH58" s="122"/>
      <c r="CI58" s="122"/>
      <c r="CJ58" s="122"/>
      <c r="CK58" s="122"/>
      <c r="CL58" s="122"/>
      <c r="CM58" s="122"/>
      <c r="CN58" s="122"/>
      <c r="CO58" s="122"/>
      <c r="CP58" s="122"/>
      <c r="CQ58" s="122"/>
      <c r="CR58" s="122"/>
      <c r="CS58" s="122"/>
      <c r="CT58" s="122"/>
      <c r="CU58" s="122"/>
      <c r="CV58" s="122"/>
      <c r="CW58" s="122"/>
      <c r="CX58" s="122"/>
      <c r="CY58" s="122"/>
      <c r="CZ58" s="122"/>
      <c r="DA58" s="122"/>
      <c r="DB58" s="122"/>
      <c r="DC58" s="122"/>
      <c r="DD58" s="122"/>
      <c r="DE58" s="122"/>
      <c r="DF58" s="122"/>
      <c r="DG58" s="122"/>
      <c r="DH58" s="122"/>
      <c r="DI58" s="122"/>
      <c r="DJ58" s="122"/>
      <c r="DK58" s="122"/>
      <c r="DL58" s="122"/>
      <c r="DM58" s="122"/>
      <c r="DN58" s="122"/>
      <c r="DO58" s="122"/>
      <c r="DP58" s="122"/>
      <c r="DQ58" s="122"/>
    </row>
    <row r="59" ht="12.75" spans="1:125">
      <c r="A59" s="123" t="s">
        <v>305</v>
      </c>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124"/>
      <c r="AZ59" s="124"/>
      <c r="BA59" s="124"/>
      <c r="BB59" s="124"/>
      <c r="BC59" s="124"/>
      <c r="BD59" s="124"/>
      <c r="BE59" s="124"/>
      <c r="BF59" s="124"/>
      <c r="BG59" s="124"/>
      <c r="BH59" s="124"/>
      <c r="BI59" s="124"/>
      <c r="BJ59" s="124"/>
      <c r="BK59" s="124"/>
      <c r="BL59" s="124"/>
      <c r="BM59" s="124"/>
      <c r="BN59" s="124"/>
      <c r="BO59" s="124"/>
      <c r="BP59" s="124"/>
      <c r="BQ59" s="124"/>
      <c r="BR59" s="124"/>
      <c r="BS59" s="124"/>
      <c r="BT59" s="124"/>
      <c r="BU59" s="124"/>
      <c r="BV59" s="124"/>
      <c r="BW59" s="124"/>
      <c r="BX59" s="124"/>
      <c r="BY59" s="124"/>
      <c r="BZ59" s="124"/>
      <c r="CA59" s="124"/>
      <c r="CB59" s="124"/>
      <c r="CC59" s="124"/>
      <c r="CD59" s="124"/>
      <c r="CE59" s="124"/>
      <c r="CF59" s="124"/>
      <c r="CG59" s="124"/>
      <c r="CH59" s="124"/>
      <c r="CI59" s="124"/>
      <c r="CJ59" s="124"/>
      <c r="CK59" s="124"/>
      <c r="CL59" s="124"/>
      <c r="CM59" s="124"/>
      <c r="CN59" s="124"/>
      <c r="CO59" s="124"/>
      <c r="CP59" s="124"/>
      <c r="CQ59" s="124"/>
      <c r="CR59" s="124"/>
      <c r="CS59" s="124"/>
      <c r="CT59" s="124"/>
      <c r="CU59" s="124"/>
      <c r="CV59" s="124"/>
      <c r="CW59" s="124"/>
      <c r="CX59" s="124"/>
      <c r="CY59" s="124"/>
      <c r="CZ59" s="124"/>
      <c r="DA59" s="124"/>
      <c r="DB59" s="124"/>
      <c r="DC59" s="124"/>
      <c r="DD59" s="124"/>
      <c r="DE59" s="124"/>
      <c r="DF59" s="124"/>
      <c r="DG59" s="124"/>
      <c r="DH59" s="124"/>
      <c r="DI59" s="124"/>
      <c r="DJ59" s="124"/>
      <c r="DK59" s="124"/>
      <c r="DL59" s="124"/>
      <c r="DM59" s="124"/>
      <c r="DN59" s="124"/>
      <c r="DO59" s="124"/>
      <c r="DP59" s="124"/>
      <c r="DQ59" s="124"/>
      <c r="DR59" s="138"/>
      <c r="DS59" s="138"/>
      <c r="DT59" s="138"/>
      <c r="DU59" s="138"/>
    </row>
    <row r="60" spans="1:125">
      <c r="A60" s="127" t="s">
        <v>27</v>
      </c>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124"/>
      <c r="AZ60" s="124"/>
      <c r="BA60" s="124"/>
      <c r="BB60" s="124"/>
      <c r="BC60" s="124"/>
      <c r="BD60" s="124"/>
      <c r="BE60" s="124"/>
      <c r="BF60" s="124"/>
      <c r="BG60" s="124"/>
      <c r="BH60" s="124"/>
      <c r="BI60" s="124"/>
      <c r="BJ60" s="124"/>
      <c r="BK60" s="124"/>
      <c r="BL60" s="124"/>
      <c r="BM60" s="124"/>
      <c r="BN60" s="124"/>
      <c r="BO60" s="124"/>
      <c r="BP60" s="124"/>
      <c r="BQ60" s="124"/>
      <c r="BR60" s="124"/>
      <c r="BS60" s="124"/>
      <c r="BT60" s="124"/>
      <c r="BU60" s="124"/>
      <c r="BV60" s="124"/>
      <c r="BW60" s="124"/>
      <c r="BX60" s="124"/>
      <c r="BY60" s="124"/>
      <c r="BZ60" s="124"/>
      <c r="CA60" s="124"/>
      <c r="CB60" s="124"/>
      <c r="CC60" s="124"/>
      <c r="CD60" s="124"/>
      <c r="CE60" s="124"/>
      <c r="CF60" s="124"/>
      <c r="CG60" s="124"/>
      <c r="CH60" s="124"/>
      <c r="CI60" s="124"/>
      <c r="CJ60" s="124"/>
      <c r="CK60" s="124"/>
      <c r="CL60" s="124"/>
      <c r="CM60" s="124"/>
      <c r="CN60" s="124"/>
      <c r="CO60" s="124"/>
      <c r="CP60" s="124"/>
      <c r="CQ60" s="124"/>
      <c r="CR60" s="124"/>
      <c r="CS60" s="124"/>
      <c r="CT60" s="124"/>
      <c r="CU60" s="124"/>
      <c r="CV60" s="124"/>
      <c r="CW60" s="124"/>
      <c r="CX60" s="124"/>
      <c r="CY60" s="124"/>
      <c r="CZ60" s="124"/>
      <c r="DA60" s="124"/>
      <c r="DB60" s="124"/>
      <c r="DC60" s="124"/>
      <c r="DD60" s="124"/>
      <c r="DE60" s="124"/>
      <c r="DF60" s="124"/>
      <c r="DG60" s="124"/>
      <c r="DH60" s="124"/>
      <c r="DI60" s="124"/>
      <c r="DJ60" s="124"/>
      <c r="DK60" s="124"/>
      <c r="DL60" s="124"/>
      <c r="DM60" s="124"/>
      <c r="DN60" s="124"/>
      <c r="DO60" s="124"/>
      <c r="DP60" s="124"/>
      <c r="DQ60" s="124"/>
      <c r="DR60" s="138"/>
      <c r="DS60" s="138"/>
      <c r="DT60" s="138"/>
      <c r="DU60" s="138"/>
    </row>
    <row r="61" spans="1:125">
      <c r="A61" s="127" t="s">
        <v>28</v>
      </c>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124"/>
      <c r="AZ61" s="124"/>
      <c r="BA61" s="124"/>
      <c r="BB61" s="124"/>
      <c r="BC61" s="124"/>
      <c r="BD61" s="124"/>
      <c r="BE61" s="124"/>
      <c r="BF61" s="124"/>
      <c r="BG61" s="124"/>
      <c r="BH61" s="124"/>
      <c r="BI61" s="124"/>
      <c r="BJ61" s="124"/>
      <c r="BK61" s="124"/>
      <c r="BL61" s="124"/>
      <c r="BM61" s="124"/>
      <c r="BN61" s="124"/>
      <c r="BO61" s="124"/>
      <c r="BP61" s="124"/>
      <c r="BQ61" s="124"/>
      <c r="BR61" s="124"/>
      <c r="BS61" s="124"/>
      <c r="BT61" s="124"/>
      <c r="BU61" s="124"/>
      <c r="BV61" s="124"/>
      <c r="BW61" s="124"/>
      <c r="BX61" s="124"/>
      <c r="BY61" s="124"/>
      <c r="BZ61" s="124"/>
      <c r="CA61" s="124"/>
      <c r="CB61" s="124"/>
      <c r="CC61" s="124"/>
      <c r="CD61" s="124"/>
      <c r="CE61" s="124"/>
      <c r="CF61" s="124"/>
      <c r="CG61" s="124"/>
      <c r="CH61" s="124"/>
      <c r="CI61" s="124"/>
      <c r="CJ61" s="124"/>
      <c r="CK61" s="124"/>
      <c r="CL61" s="124"/>
      <c r="CM61" s="124"/>
      <c r="CN61" s="124"/>
      <c r="CO61" s="124"/>
      <c r="CP61" s="124"/>
      <c r="CQ61" s="124"/>
      <c r="CR61" s="124"/>
      <c r="CS61" s="124"/>
      <c r="CT61" s="124"/>
      <c r="CU61" s="124"/>
      <c r="CV61" s="124"/>
      <c r="CW61" s="124"/>
      <c r="CX61" s="124"/>
      <c r="CY61" s="124"/>
      <c r="CZ61" s="124"/>
      <c r="DA61" s="124"/>
      <c r="DB61" s="124"/>
      <c r="DC61" s="124"/>
      <c r="DD61" s="124"/>
      <c r="DE61" s="124"/>
      <c r="DF61" s="124"/>
      <c r="DG61" s="124"/>
      <c r="DH61" s="124"/>
      <c r="DI61" s="124"/>
      <c r="DJ61" s="124"/>
      <c r="DK61" s="124"/>
      <c r="DL61" s="124"/>
      <c r="DM61" s="124"/>
      <c r="DN61" s="124"/>
      <c r="DO61" s="124"/>
      <c r="DP61" s="124"/>
      <c r="DQ61" s="124"/>
      <c r="DR61" s="138"/>
      <c r="DS61" s="138"/>
      <c r="DT61" s="138"/>
      <c r="DU61" s="138"/>
    </row>
    <row r="62" spans="1:125">
      <c r="A62" s="127" t="s">
        <v>29</v>
      </c>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L62" s="124"/>
      <c r="BM62" s="124"/>
      <c r="BN62" s="124"/>
      <c r="BO62" s="124"/>
      <c r="BP62" s="124"/>
      <c r="BQ62" s="124"/>
      <c r="BR62" s="124"/>
      <c r="BS62" s="124"/>
      <c r="BT62" s="124"/>
      <c r="BU62" s="124"/>
      <c r="BV62" s="124"/>
      <c r="BW62" s="124"/>
      <c r="BX62" s="124"/>
      <c r="BY62" s="124"/>
      <c r="BZ62" s="124"/>
      <c r="CA62" s="124"/>
      <c r="CB62" s="124"/>
      <c r="CC62" s="124"/>
      <c r="CD62" s="124"/>
      <c r="CE62" s="124"/>
      <c r="CF62" s="124"/>
      <c r="CG62" s="124"/>
      <c r="CH62" s="124"/>
      <c r="CI62" s="124"/>
      <c r="CJ62" s="124"/>
      <c r="CK62" s="124"/>
      <c r="CL62" s="124"/>
      <c r="CM62" s="124"/>
      <c r="CN62" s="124"/>
      <c r="CO62" s="124"/>
      <c r="CP62" s="124"/>
      <c r="CQ62" s="124"/>
      <c r="CR62" s="124"/>
      <c r="CS62" s="124"/>
      <c r="CT62" s="124"/>
      <c r="CU62" s="124"/>
      <c r="CV62" s="124"/>
      <c r="CW62" s="124"/>
      <c r="CX62" s="124"/>
      <c r="CY62" s="124"/>
      <c r="CZ62" s="124"/>
      <c r="DA62" s="124"/>
      <c r="DB62" s="124"/>
      <c r="DC62" s="124"/>
      <c r="DD62" s="124"/>
      <c r="DE62" s="124"/>
      <c r="DF62" s="124"/>
      <c r="DG62" s="124"/>
      <c r="DH62" s="124"/>
      <c r="DI62" s="124"/>
      <c r="DJ62" s="124"/>
      <c r="DK62" s="124"/>
      <c r="DL62" s="124"/>
      <c r="DM62" s="124"/>
      <c r="DN62" s="124"/>
      <c r="DO62" s="124"/>
      <c r="DP62" s="124"/>
      <c r="DQ62" s="124"/>
      <c r="DR62" s="138"/>
      <c r="DS62" s="138"/>
      <c r="DT62" s="138"/>
      <c r="DU62" s="138"/>
    </row>
    <row r="63" spans="1:125">
      <c r="A63" s="127" t="s">
        <v>30</v>
      </c>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L63" s="124"/>
      <c r="BM63" s="124"/>
      <c r="BN63" s="124"/>
      <c r="BO63" s="124"/>
      <c r="BP63" s="124"/>
      <c r="BQ63" s="124"/>
      <c r="BR63" s="124"/>
      <c r="BS63" s="124"/>
      <c r="BT63" s="124"/>
      <c r="BU63" s="124"/>
      <c r="BV63" s="124"/>
      <c r="BW63" s="124"/>
      <c r="BX63" s="124"/>
      <c r="BY63" s="124"/>
      <c r="BZ63" s="124"/>
      <c r="CA63" s="124"/>
      <c r="CB63" s="124"/>
      <c r="CC63" s="124"/>
      <c r="CD63" s="124"/>
      <c r="CE63" s="124"/>
      <c r="CF63" s="124"/>
      <c r="CG63" s="124"/>
      <c r="CH63" s="124"/>
      <c r="CI63" s="124"/>
      <c r="CJ63" s="124"/>
      <c r="CK63" s="124"/>
      <c r="CL63" s="124"/>
      <c r="CM63" s="124"/>
      <c r="CN63" s="124"/>
      <c r="CO63" s="124"/>
      <c r="CP63" s="124"/>
      <c r="CQ63" s="124"/>
      <c r="CR63" s="124"/>
      <c r="CS63" s="124"/>
      <c r="CT63" s="124"/>
      <c r="CU63" s="124"/>
      <c r="CV63" s="124"/>
      <c r="CW63" s="124"/>
      <c r="CX63" s="124"/>
      <c r="CY63" s="124"/>
      <c r="CZ63" s="124"/>
      <c r="DA63" s="124"/>
      <c r="DB63" s="124"/>
      <c r="DC63" s="124"/>
      <c r="DD63" s="124"/>
      <c r="DE63" s="124"/>
      <c r="DF63" s="124"/>
      <c r="DG63" s="124"/>
      <c r="DH63" s="124"/>
      <c r="DI63" s="124"/>
      <c r="DJ63" s="124"/>
      <c r="DK63" s="124"/>
      <c r="DL63" s="124"/>
      <c r="DM63" s="124"/>
      <c r="DN63" s="124"/>
      <c r="DO63" s="124"/>
      <c r="DP63" s="124"/>
      <c r="DQ63" s="124"/>
      <c r="DR63" s="138"/>
      <c r="DS63" s="138"/>
      <c r="DT63" s="138"/>
      <c r="DU63" s="138"/>
    </row>
    <row r="64" spans="1:125">
      <c r="A64" s="127" t="s">
        <v>31</v>
      </c>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124"/>
      <c r="AZ64" s="124"/>
      <c r="BA64" s="124"/>
      <c r="BB64" s="124"/>
      <c r="BC64" s="124"/>
      <c r="BD64" s="124"/>
      <c r="BE64" s="124"/>
      <c r="BF64" s="124"/>
      <c r="BG64" s="124"/>
      <c r="BH64" s="124"/>
      <c r="BI64" s="124"/>
      <c r="BJ64" s="124"/>
      <c r="BK64" s="124"/>
      <c r="BL64" s="124"/>
      <c r="BM64" s="124"/>
      <c r="BN64" s="124"/>
      <c r="BO64" s="124"/>
      <c r="BP64" s="124"/>
      <c r="BQ64" s="124"/>
      <c r="BR64" s="124"/>
      <c r="BS64" s="124"/>
      <c r="BT64" s="124"/>
      <c r="BU64" s="124"/>
      <c r="BV64" s="124"/>
      <c r="BW64" s="124"/>
      <c r="BX64" s="124"/>
      <c r="BY64" s="124"/>
      <c r="BZ64" s="124"/>
      <c r="CA64" s="124"/>
      <c r="CB64" s="124"/>
      <c r="CC64" s="124"/>
      <c r="CD64" s="124"/>
      <c r="CE64" s="124"/>
      <c r="CF64" s="124"/>
      <c r="CG64" s="124"/>
      <c r="CH64" s="124"/>
      <c r="CI64" s="124"/>
      <c r="CJ64" s="124"/>
      <c r="CK64" s="124"/>
      <c r="CL64" s="124"/>
      <c r="CM64" s="124"/>
      <c r="CN64" s="124"/>
      <c r="CO64" s="124"/>
      <c r="CP64" s="124"/>
      <c r="CQ64" s="124"/>
      <c r="CR64" s="124"/>
      <c r="CS64" s="124"/>
      <c r="CT64" s="124"/>
      <c r="CU64" s="124"/>
      <c r="CV64" s="124"/>
      <c r="CW64" s="124"/>
      <c r="CX64" s="124"/>
      <c r="CY64" s="124"/>
      <c r="CZ64" s="124"/>
      <c r="DA64" s="124"/>
      <c r="DB64" s="124"/>
      <c r="DC64" s="124"/>
      <c r="DD64" s="124"/>
      <c r="DE64" s="124"/>
      <c r="DF64" s="124"/>
      <c r="DG64" s="124"/>
      <c r="DH64" s="124"/>
      <c r="DI64" s="124"/>
      <c r="DJ64" s="124"/>
      <c r="DK64" s="124"/>
      <c r="DL64" s="124"/>
      <c r="DM64" s="124"/>
      <c r="DN64" s="124"/>
      <c r="DO64" s="124"/>
      <c r="DP64" s="124"/>
      <c r="DQ64" s="124"/>
      <c r="DR64" s="138"/>
      <c r="DS64" s="138"/>
      <c r="DT64" s="138"/>
      <c r="DU64" s="138"/>
    </row>
    <row r="65" spans="1:125">
      <c r="A65" s="127" t="s">
        <v>306</v>
      </c>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124"/>
      <c r="AZ65" s="124"/>
      <c r="BA65" s="124"/>
      <c r="BB65" s="124"/>
      <c r="BC65" s="124"/>
      <c r="BD65" s="124"/>
      <c r="BE65" s="124"/>
      <c r="BF65" s="124"/>
      <c r="BG65" s="124"/>
      <c r="BH65" s="124"/>
      <c r="BI65" s="124"/>
      <c r="BJ65" s="124"/>
      <c r="BK65" s="124"/>
      <c r="BL65" s="124"/>
      <c r="BM65" s="124"/>
      <c r="BN65" s="124"/>
      <c r="BO65" s="124"/>
      <c r="BP65" s="124"/>
      <c r="BQ65" s="124"/>
      <c r="BR65" s="124"/>
      <c r="BS65" s="124"/>
      <c r="BT65" s="124"/>
      <c r="BU65" s="124"/>
      <c r="BV65" s="124"/>
      <c r="BW65" s="124"/>
      <c r="BX65" s="124"/>
      <c r="BY65" s="124"/>
      <c r="BZ65" s="124"/>
      <c r="CA65" s="124"/>
      <c r="CB65" s="124"/>
      <c r="CC65" s="124"/>
      <c r="CD65" s="124"/>
      <c r="CE65" s="124"/>
      <c r="CF65" s="124"/>
      <c r="CG65" s="124"/>
      <c r="CH65" s="124"/>
      <c r="CI65" s="124"/>
      <c r="CJ65" s="124"/>
      <c r="CK65" s="124"/>
      <c r="CL65" s="124"/>
      <c r="CM65" s="124"/>
      <c r="CN65" s="124"/>
      <c r="CO65" s="124"/>
      <c r="CP65" s="124"/>
      <c r="CQ65" s="124"/>
      <c r="CR65" s="124"/>
      <c r="CS65" s="124"/>
      <c r="CT65" s="124"/>
      <c r="CU65" s="124"/>
      <c r="CV65" s="124"/>
      <c r="CW65" s="124"/>
      <c r="CX65" s="124"/>
      <c r="CY65" s="124"/>
      <c r="CZ65" s="124"/>
      <c r="DA65" s="124"/>
      <c r="DB65" s="124"/>
      <c r="DC65" s="124"/>
      <c r="DD65" s="124"/>
      <c r="DE65" s="124"/>
      <c r="DF65" s="124"/>
      <c r="DG65" s="124"/>
      <c r="DH65" s="124"/>
      <c r="DI65" s="124"/>
      <c r="DJ65" s="124"/>
      <c r="DK65" s="124"/>
      <c r="DL65" s="124"/>
      <c r="DM65" s="124"/>
      <c r="DN65" s="124"/>
      <c r="DO65" s="124"/>
      <c r="DP65" s="124"/>
      <c r="DQ65" s="124"/>
      <c r="DR65" s="138"/>
      <c r="DS65" s="138"/>
      <c r="DT65" s="138"/>
      <c r="DU65" s="138"/>
    </row>
    <row r="66" ht="12.75" spans="1:125">
      <c r="A66" s="127" t="s">
        <v>307</v>
      </c>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124"/>
      <c r="AZ66" s="124"/>
      <c r="BA66" s="124"/>
      <c r="BB66" s="124"/>
      <c r="BC66" s="124"/>
      <c r="BD66" s="124"/>
      <c r="BE66" s="124"/>
      <c r="BF66" s="124"/>
      <c r="BG66" s="124"/>
      <c r="BH66" s="124"/>
      <c r="BI66" s="124"/>
      <c r="BJ66" s="124"/>
      <c r="BK66" s="124"/>
      <c r="BL66" s="124"/>
      <c r="BM66" s="124"/>
      <c r="BN66" s="124"/>
      <c r="BO66" s="124"/>
      <c r="BP66" s="124"/>
      <c r="BQ66" s="124"/>
      <c r="BR66" s="124"/>
      <c r="BS66" s="124"/>
      <c r="BT66" s="124"/>
      <c r="BU66" s="124"/>
      <c r="BV66" s="124"/>
      <c r="BW66" s="124"/>
      <c r="BX66" s="124"/>
      <c r="BY66" s="124"/>
      <c r="BZ66" s="124"/>
      <c r="CA66" s="124"/>
      <c r="CB66" s="124"/>
      <c r="CC66" s="124"/>
      <c r="CD66" s="124"/>
      <c r="CE66" s="124"/>
      <c r="CF66" s="124"/>
      <c r="CG66" s="124"/>
      <c r="CH66" s="124"/>
      <c r="CI66" s="124"/>
      <c r="CJ66" s="124"/>
      <c r="CK66" s="124"/>
      <c r="CL66" s="124"/>
      <c r="CM66" s="124"/>
      <c r="CN66" s="124"/>
      <c r="CO66" s="124"/>
      <c r="CP66" s="124"/>
      <c r="CQ66" s="124"/>
      <c r="CR66" s="124"/>
      <c r="CS66" s="124"/>
      <c r="CT66" s="124"/>
      <c r="CU66" s="124"/>
      <c r="CV66" s="124"/>
      <c r="CW66" s="124"/>
      <c r="CX66" s="124"/>
      <c r="CY66" s="124"/>
      <c r="CZ66" s="124"/>
      <c r="DA66" s="124"/>
      <c r="DB66" s="124"/>
      <c r="DC66" s="124"/>
      <c r="DD66" s="124"/>
      <c r="DE66" s="124"/>
      <c r="DF66" s="124"/>
      <c r="DG66" s="124"/>
      <c r="DH66" s="124"/>
      <c r="DI66" s="124"/>
      <c r="DJ66" s="124"/>
      <c r="DK66" s="124"/>
      <c r="DL66" s="124"/>
      <c r="DM66" s="124"/>
      <c r="DN66" s="124"/>
      <c r="DO66" s="124"/>
      <c r="DP66" s="124"/>
      <c r="DQ66" s="124"/>
      <c r="DR66" s="138"/>
      <c r="DS66" s="138"/>
      <c r="DT66" s="138"/>
      <c r="DU66" s="138"/>
    </row>
    <row r="67" spans="1:125">
      <c r="A67" s="127" t="s">
        <v>34</v>
      </c>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124"/>
      <c r="AZ67" s="124"/>
      <c r="BA67" s="124"/>
      <c r="BB67" s="124"/>
      <c r="BC67" s="124"/>
      <c r="BD67" s="124"/>
      <c r="BE67" s="124"/>
      <c r="BF67" s="124"/>
      <c r="BG67" s="124"/>
      <c r="BH67" s="124"/>
      <c r="BI67" s="124"/>
      <c r="BJ67" s="124"/>
      <c r="BK67" s="124"/>
      <c r="BL67" s="124"/>
      <c r="BM67" s="124"/>
      <c r="BN67" s="124"/>
      <c r="BO67" s="124"/>
      <c r="BP67" s="124"/>
      <c r="BQ67" s="124"/>
      <c r="BR67" s="124"/>
      <c r="BS67" s="124"/>
      <c r="BT67" s="124"/>
      <c r="BU67" s="124"/>
      <c r="BV67" s="124"/>
      <c r="BW67" s="124"/>
      <c r="BX67" s="124"/>
      <c r="BY67" s="124"/>
      <c r="BZ67" s="124"/>
      <c r="CA67" s="124"/>
      <c r="CB67" s="124"/>
      <c r="CC67" s="124"/>
      <c r="CD67" s="124"/>
      <c r="CE67" s="124"/>
      <c r="CF67" s="124"/>
      <c r="CG67" s="124"/>
      <c r="CH67" s="124"/>
      <c r="CI67" s="124"/>
      <c r="CJ67" s="124"/>
      <c r="CK67" s="124"/>
      <c r="CL67" s="124"/>
      <c r="CM67" s="124"/>
      <c r="CN67" s="124"/>
      <c r="CO67" s="124"/>
      <c r="CP67" s="124"/>
      <c r="CQ67" s="124"/>
      <c r="CR67" s="124"/>
      <c r="CS67" s="124"/>
      <c r="CT67" s="124"/>
      <c r="CU67" s="124"/>
      <c r="CV67" s="124"/>
      <c r="CW67" s="124"/>
      <c r="CX67" s="124"/>
      <c r="CY67" s="124"/>
      <c r="CZ67" s="124"/>
      <c r="DA67" s="124"/>
      <c r="DB67" s="124"/>
      <c r="DC67" s="124"/>
      <c r="DD67" s="124"/>
      <c r="DE67" s="124"/>
      <c r="DF67" s="124"/>
      <c r="DG67" s="124"/>
      <c r="DH67" s="124"/>
      <c r="DI67" s="124"/>
      <c r="DJ67" s="124"/>
      <c r="DK67" s="124"/>
      <c r="DL67" s="124"/>
      <c r="DM67" s="124"/>
      <c r="DN67" s="124"/>
      <c r="DO67" s="124"/>
      <c r="DP67" s="124"/>
      <c r="DQ67" s="124"/>
      <c r="DR67" s="138"/>
      <c r="DS67" s="138"/>
      <c r="DT67" s="138"/>
      <c r="DU67" s="138"/>
    </row>
    <row r="68" ht="24.75" spans="1:125">
      <c r="A68" s="130" t="s">
        <v>308</v>
      </c>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c r="AE68" s="124"/>
      <c r="AF68" s="124"/>
      <c r="AG68" s="124"/>
      <c r="AH68" s="124"/>
      <c r="AI68" s="124"/>
      <c r="AJ68" s="124"/>
      <c r="AK68" s="124"/>
      <c r="AL68" s="124"/>
      <c r="AM68" s="124"/>
      <c r="AN68" s="124"/>
      <c r="AO68" s="124"/>
      <c r="AP68" s="124"/>
      <c r="AQ68" s="124"/>
      <c r="AR68" s="124"/>
      <c r="AS68" s="124"/>
      <c r="AT68" s="124"/>
      <c r="AU68" s="124"/>
      <c r="AV68" s="124"/>
      <c r="AW68" s="124"/>
      <c r="AX68" s="124"/>
      <c r="AY68" s="124"/>
      <c r="AZ68" s="124"/>
      <c r="BA68" s="124"/>
      <c r="BB68" s="124"/>
      <c r="BC68" s="124"/>
      <c r="BD68" s="124"/>
      <c r="BE68" s="124"/>
      <c r="BF68" s="124"/>
      <c r="BG68" s="124"/>
      <c r="BH68" s="124"/>
      <c r="BI68" s="124"/>
      <c r="BJ68" s="124"/>
      <c r="BK68" s="124"/>
      <c r="BL68" s="124"/>
      <c r="BM68" s="124"/>
      <c r="BN68" s="124"/>
      <c r="BO68" s="124"/>
      <c r="BP68" s="124"/>
      <c r="BQ68" s="124"/>
      <c r="BR68" s="124"/>
      <c r="BS68" s="124"/>
      <c r="BT68" s="124"/>
      <c r="BU68" s="124"/>
      <c r="BV68" s="124"/>
      <c r="BW68" s="124"/>
      <c r="BX68" s="124"/>
      <c r="BY68" s="124"/>
      <c r="BZ68" s="124"/>
      <c r="CA68" s="124"/>
      <c r="CB68" s="124"/>
      <c r="CC68" s="124"/>
      <c r="CD68" s="124"/>
      <c r="CE68" s="124"/>
      <c r="CF68" s="124"/>
      <c r="CG68" s="124"/>
      <c r="CH68" s="124"/>
      <c r="CI68" s="124"/>
      <c r="CJ68" s="124"/>
      <c r="CK68" s="124"/>
      <c r="CL68" s="124"/>
      <c r="CM68" s="124"/>
      <c r="CN68" s="124"/>
      <c r="CO68" s="124"/>
      <c r="CP68" s="124"/>
      <c r="CQ68" s="124"/>
      <c r="CR68" s="124"/>
      <c r="CS68" s="124"/>
      <c r="CT68" s="124"/>
      <c r="CU68" s="124"/>
      <c r="CV68" s="124"/>
      <c r="CW68" s="124"/>
      <c r="CX68" s="124"/>
      <c r="CY68" s="124"/>
      <c r="CZ68" s="124"/>
      <c r="DA68" s="124"/>
      <c r="DB68" s="124"/>
      <c r="DC68" s="124"/>
      <c r="DD68" s="124"/>
      <c r="DE68" s="124"/>
      <c r="DF68" s="124"/>
      <c r="DG68" s="124"/>
      <c r="DH68" s="124"/>
      <c r="DI68" s="124"/>
      <c r="DJ68" s="124"/>
      <c r="DK68" s="124"/>
      <c r="DL68" s="124"/>
      <c r="DM68" s="124"/>
      <c r="DN68" s="124"/>
      <c r="DO68" s="124"/>
      <c r="DP68" s="124"/>
      <c r="DQ68" s="124"/>
      <c r="DR68" s="138"/>
      <c r="DS68" s="138"/>
      <c r="DT68" s="138"/>
      <c r="DU68" s="138"/>
    </row>
    <row r="69" ht="12.75" spans="1:125">
      <c r="A69" s="127" t="s">
        <v>309</v>
      </c>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124"/>
      <c r="AZ69" s="124"/>
      <c r="BA69" s="124"/>
      <c r="BB69" s="124"/>
      <c r="BC69" s="124"/>
      <c r="BD69" s="124"/>
      <c r="BE69" s="124"/>
      <c r="BF69" s="124"/>
      <c r="BG69" s="124"/>
      <c r="BH69" s="124"/>
      <c r="BI69" s="124"/>
      <c r="BJ69" s="124"/>
      <c r="BK69" s="124"/>
      <c r="BL69" s="124"/>
      <c r="BM69" s="124"/>
      <c r="BN69" s="124"/>
      <c r="BO69" s="124"/>
      <c r="BP69" s="124"/>
      <c r="BQ69" s="124"/>
      <c r="BR69" s="124"/>
      <c r="BS69" s="124"/>
      <c r="BT69" s="124"/>
      <c r="BU69" s="124"/>
      <c r="BV69" s="124"/>
      <c r="BW69" s="124"/>
      <c r="BX69" s="124"/>
      <c r="BY69" s="124"/>
      <c r="BZ69" s="124"/>
      <c r="CA69" s="124"/>
      <c r="CB69" s="124"/>
      <c r="CC69" s="124"/>
      <c r="CD69" s="124"/>
      <c r="CE69" s="124"/>
      <c r="CF69" s="124"/>
      <c r="CG69" s="124"/>
      <c r="CH69" s="124"/>
      <c r="CI69" s="124"/>
      <c r="CJ69" s="124"/>
      <c r="CK69" s="124"/>
      <c r="CL69" s="124"/>
      <c r="CM69" s="124"/>
      <c r="CN69" s="124"/>
      <c r="CO69" s="124"/>
      <c r="CP69" s="124"/>
      <c r="CQ69" s="124"/>
      <c r="CR69" s="124"/>
      <c r="CS69" s="124"/>
      <c r="CT69" s="124"/>
      <c r="CU69" s="124"/>
      <c r="CV69" s="124"/>
      <c r="CW69" s="124"/>
      <c r="CX69" s="124"/>
      <c r="CY69" s="124"/>
      <c r="CZ69" s="124"/>
      <c r="DA69" s="124"/>
      <c r="DB69" s="124"/>
      <c r="DC69" s="124"/>
      <c r="DD69" s="124"/>
      <c r="DE69" s="124"/>
      <c r="DF69" s="124"/>
      <c r="DG69" s="124"/>
      <c r="DH69" s="124"/>
      <c r="DI69" s="124"/>
      <c r="DJ69" s="124"/>
      <c r="DK69" s="124"/>
      <c r="DL69" s="124"/>
      <c r="DM69" s="124"/>
      <c r="DN69" s="124"/>
      <c r="DO69" s="124"/>
      <c r="DP69" s="124"/>
      <c r="DQ69" s="124"/>
      <c r="DR69" s="138"/>
      <c r="DS69" s="138"/>
      <c r="DT69" s="138"/>
      <c r="DU69" s="138"/>
    </row>
    <row r="70" ht="12.75" spans="1:125">
      <c r="A70" s="123" t="s">
        <v>310</v>
      </c>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124"/>
      <c r="AZ70" s="124"/>
      <c r="BA70" s="124"/>
      <c r="BB70" s="124"/>
      <c r="BC70" s="124"/>
      <c r="BD70" s="124"/>
      <c r="BE70" s="124"/>
      <c r="BF70" s="124"/>
      <c r="BG70" s="124"/>
      <c r="BH70" s="124"/>
      <c r="BI70" s="124"/>
      <c r="BJ70" s="124"/>
      <c r="BK70" s="124"/>
      <c r="BL70" s="124"/>
      <c r="BM70" s="124"/>
      <c r="BN70" s="124"/>
      <c r="BO70" s="124"/>
      <c r="BP70" s="124"/>
      <c r="BQ70" s="124"/>
      <c r="BR70" s="124"/>
      <c r="BS70" s="124"/>
      <c r="BT70" s="124"/>
      <c r="BU70" s="124"/>
      <c r="BV70" s="124"/>
      <c r="BW70" s="124"/>
      <c r="BX70" s="124"/>
      <c r="BY70" s="124"/>
      <c r="BZ70" s="124"/>
      <c r="CA70" s="124"/>
      <c r="CB70" s="124"/>
      <c r="CC70" s="124"/>
      <c r="CD70" s="124"/>
      <c r="CE70" s="124"/>
      <c r="CF70" s="124"/>
      <c r="CG70" s="124"/>
      <c r="CH70" s="124"/>
      <c r="CI70" s="124"/>
      <c r="CJ70" s="124"/>
      <c r="CK70" s="124"/>
      <c r="CL70" s="124"/>
      <c r="CM70" s="124"/>
      <c r="CN70" s="124"/>
      <c r="CO70" s="124"/>
      <c r="CP70" s="124"/>
      <c r="CQ70" s="124"/>
      <c r="CR70" s="124"/>
      <c r="CS70" s="124"/>
      <c r="CT70" s="124"/>
      <c r="CU70" s="124"/>
      <c r="CV70" s="124"/>
      <c r="CW70" s="124"/>
      <c r="CX70" s="124"/>
      <c r="CY70" s="124"/>
      <c r="CZ70" s="124"/>
      <c r="DA70" s="124"/>
      <c r="DB70" s="124"/>
      <c r="DC70" s="124"/>
      <c r="DD70" s="124"/>
      <c r="DE70" s="124"/>
      <c r="DF70" s="124"/>
      <c r="DG70" s="124"/>
      <c r="DH70" s="124"/>
      <c r="DI70" s="124"/>
      <c r="DJ70" s="124"/>
      <c r="DK70" s="124"/>
      <c r="DL70" s="124"/>
      <c r="DM70" s="124"/>
      <c r="DN70" s="124"/>
      <c r="DO70" s="124"/>
      <c r="DP70" s="124"/>
      <c r="DQ70" s="124"/>
      <c r="DR70" s="138"/>
      <c r="DS70" s="138"/>
      <c r="DT70" s="138"/>
      <c r="DU70" s="138"/>
    </row>
    <row r="71" ht="12.75" spans="1:125">
      <c r="A71" s="127" t="s">
        <v>311</v>
      </c>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124"/>
      <c r="AZ71" s="124"/>
      <c r="BA71" s="124"/>
      <c r="BB71" s="124"/>
      <c r="BC71" s="124"/>
      <c r="BD71" s="124"/>
      <c r="BE71" s="124"/>
      <c r="BF71" s="124"/>
      <c r="BG71" s="124"/>
      <c r="BH71" s="124"/>
      <c r="BI71" s="124"/>
      <c r="BJ71" s="124"/>
      <c r="BK71" s="124"/>
      <c r="BL71" s="124"/>
      <c r="BM71" s="124"/>
      <c r="BN71" s="124"/>
      <c r="BO71" s="124"/>
      <c r="BP71" s="124"/>
      <c r="BQ71" s="124"/>
      <c r="BR71" s="124"/>
      <c r="BS71" s="124"/>
      <c r="BT71" s="124"/>
      <c r="BU71" s="124"/>
      <c r="BV71" s="124"/>
      <c r="BW71" s="124"/>
      <c r="BX71" s="124"/>
      <c r="BY71" s="124"/>
      <c r="BZ71" s="124"/>
      <c r="CA71" s="124"/>
      <c r="CB71" s="124"/>
      <c r="CC71" s="124"/>
      <c r="CD71" s="124"/>
      <c r="CE71" s="124"/>
      <c r="CF71" s="124"/>
      <c r="CG71" s="124"/>
      <c r="CH71" s="124"/>
      <c r="CI71" s="124"/>
      <c r="CJ71" s="124"/>
      <c r="CK71" s="124"/>
      <c r="CL71" s="124"/>
      <c r="CM71" s="124"/>
      <c r="CN71" s="124"/>
      <c r="CO71" s="124"/>
      <c r="CP71" s="124"/>
      <c r="CQ71" s="124"/>
      <c r="CR71" s="124"/>
      <c r="CS71" s="124"/>
      <c r="CT71" s="124"/>
      <c r="CU71" s="124"/>
      <c r="CV71" s="124"/>
      <c r="CW71" s="124"/>
      <c r="CX71" s="124"/>
      <c r="CY71" s="124"/>
      <c r="CZ71" s="124"/>
      <c r="DA71" s="124"/>
      <c r="DB71" s="124"/>
      <c r="DC71" s="124"/>
      <c r="DD71" s="124"/>
      <c r="DE71" s="124"/>
      <c r="DF71" s="124"/>
      <c r="DG71" s="124"/>
      <c r="DH71" s="124"/>
      <c r="DI71" s="124"/>
      <c r="DJ71" s="124"/>
      <c r="DK71" s="124"/>
      <c r="DL71" s="124"/>
      <c r="DM71" s="124"/>
      <c r="DN71" s="124"/>
      <c r="DO71" s="124"/>
      <c r="DP71" s="124"/>
      <c r="DQ71" s="124"/>
      <c r="DR71" s="138"/>
      <c r="DS71" s="138"/>
      <c r="DT71" s="138"/>
      <c r="DU71" s="138"/>
    </row>
    <row r="72" ht="12.75" spans="1:125">
      <c r="A72" s="127" t="s">
        <v>312</v>
      </c>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124"/>
      <c r="AZ72" s="124"/>
      <c r="BA72" s="124"/>
      <c r="BB72" s="124"/>
      <c r="BC72" s="124"/>
      <c r="BD72" s="124"/>
      <c r="BE72" s="124"/>
      <c r="BF72" s="124"/>
      <c r="BG72" s="124"/>
      <c r="BH72" s="124"/>
      <c r="BI72" s="124"/>
      <c r="BJ72" s="124"/>
      <c r="BK72" s="124"/>
      <c r="BL72" s="124"/>
      <c r="BM72" s="124"/>
      <c r="BN72" s="124"/>
      <c r="BO72" s="124"/>
      <c r="BP72" s="124"/>
      <c r="BQ72" s="124"/>
      <c r="BR72" s="124"/>
      <c r="BS72" s="124"/>
      <c r="BT72" s="124"/>
      <c r="BU72" s="124"/>
      <c r="BV72" s="124"/>
      <c r="BW72" s="124"/>
      <c r="BX72" s="124"/>
      <c r="BY72" s="124"/>
      <c r="BZ72" s="124"/>
      <c r="CA72" s="124"/>
      <c r="CB72" s="124"/>
      <c r="CC72" s="124"/>
      <c r="CD72" s="124"/>
      <c r="CE72" s="124"/>
      <c r="CF72" s="124"/>
      <c r="CG72" s="124"/>
      <c r="CH72" s="124"/>
      <c r="CI72" s="124"/>
      <c r="CJ72" s="124"/>
      <c r="CK72" s="124"/>
      <c r="CL72" s="124"/>
      <c r="CM72" s="124"/>
      <c r="CN72" s="124"/>
      <c r="CO72" s="124"/>
      <c r="CP72" s="124"/>
      <c r="CQ72" s="124"/>
      <c r="CR72" s="124"/>
      <c r="CS72" s="124"/>
      <c r="CT72" s="124"/>
      <c r="CU72" s="124"/>
      <c r="CV72" s="124"/>
      <c r="CW72" s="124"/>
      <c r="CX72" s="124"/>
      <c r="CY72" s="124"/>
      <c r="CZ72" s="124"/>
      <c r="DA72" s="124"/>
      <c r="DB72" s="124"/>
      <c r="DC72" s="124"/>
      <c r="DD72" s="124"/>
      <c r="DE72" s="124"/>
      <c r="DF72" s="124"/>
      <c r="DG72" s="124"/>
      <c r="DH72" s="124"/>
      <c r="DI72" s="124"/>
      <c r="DJ72" s="124"/>
      <c r="DK72" s="124"/>
      <c r="DL72" s="124"/>
      <c r="DM72" s="124"/>
      <c r="DN72" s="124"/>
      <c r="DO72" s="124"/>
      <c r="DP72" s="124"/>
      <c r="DQ72" s="124"/>
      <c r="DR72" s="138"/>
      <c r="DS72" s="138"/>
      <c r="DT72" s="138"/>
      <c r="DU72" s="138"/>
    </row>
    <row r="73" spans="1:125">
      <c r="A73" s="127" t="s">
        <v>40</v>
      </c>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4"/>
      <c r="BF73" s="124"/>
      <c r="BG73" s="124"/>
      <c r="BH73" s="124"/>
      <c r="BI73" s="124"/>
      <c r="BJ73" s="124"/>
      <c r="BK73" s="124"/>
      <c r="BL73" s="124"/>
      <c r="BM73" s="124"/>
      <c r="BN73" s="124"/>
      <c r="BO73" s="124"/>
      <c r="BP73" s="124"/>
      <c r="BQ73" s="124"/>
      <c r="BR73" s="124"/>
      <c r="BS73" s="124"/>
      <c r="BT73" s="124"/>
      <c r="BU73" s="124"/>
      <c r="BV73" s="124"/>
      <c r="BW73" s="124"/>
      <c r="BX73" s="124"/>
      <c r="BY73" s="124"/>
      <c r="BZ73" s="124"/>
      <c r="CA73" s="124"/>
      <c r="CB73" s="124"/>
      <c r="CC73" s="124"/>
      <c r="CD73" s="124"/>
      <c r="CE73" s="124"/>
      <c r="CF73" s="124"/>
      <c r="CG73" s="124"/>
      <c r="CH73" s="124"/>
      <c r="CI73" s="124"/>
      <c r="CJ73" s="124"/>
      <c r="CK73" s="124"/>
      <c r="CL73" s="124"/>
      <c r="CM73" s="124"/>
      <c r="CN73" s="124"/>
      <c r="CO73" s="124"/>
      <c r="CP73" s="124"/>
      <c r="CQ73" s="124"/>
      <c r="CR73" s="124"/>
      <c r="CS73" s="124"/>
      <c r="CT73" s="124"/>
      <c r="CU73" s="124"/>
      <c r="CV73" s="124"/>
      <c r="CW73" s="124"/>
      <c r="CX73" s="124"/>
      <c r="CY73" s="124"/>
      <c r="CZ73" s="124"/>
      <c r="DA73" s="124"/>
      <c r="DB73" s="124"/>
      <c r="DC73" s="124"/>
      <c r="DD73" s="124"/>
      <c r="DE73" s="124"/>
      <c r="DF73" s="124"/>
      <c r="DG73" s="124"/>
      <c r="DH73" s="124"/>
      <c r="DI73" s="124"/>
      <c r="DJ73" s="124"/>
      <c r="DK73" s="124"/>
      <c r="DL73" s="124"/>
      <c r="DM73" s="124"/>
      <c r="DN73" s="124"/>
      <c r="DO73" s="124"/>
      <c r="DP73" s="124"/>
      <c r="DQ73" s="124"/>
      <c r="DR73" s="138"/>
      <c r="DS73" s="138"/>
      <c r="DT73" s="138"/>
      <c r="DU73" s="138"/>
    </row>
    <row r="74" ht="12.75" spans="1:125">
      <c r="A74" s="127" t="s">
        <v>313</v>
      </c>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124"/>
      <c r="AZ74" s="124"/>
      <c r="BA74" s="124"/>
      <c r="BB74" s="124"/>
      <c r="BC74" s="124"/>
      <c r="BD74" s="124"/>
      <c r="BE74" s="124"/>
      <c r="BF74" s="124"/>
      <c r="BG74" s="124"/>
      <c r="BH74" s="124"/>
      <c r="BI74" s="124"/>
      <c r="BJ74" s="124"/>
      <c r="BK74" s="124"/>
      <c r="BL74" s="124"/>
      <c r="BM74" s="124"/>
      <c r="BN74" s="124"/>
      <c r="BO74" s="124"/>
      <c r="BP74" s="124"/>
      <c r="BQ74" s="124"/>
      <c r="BR74" s="124"/>
      <c r="BS74" s="124"/>
      <c r="BT74" s="124"/>
      <c r="BU74" s="124"/>
      <c r="BV74" s="124"/>
      <c r="BW74" s="124"/>
      <c r="BX74" s="124"/>
      <c r="BY74" s="124"/>
      <c r="BZ74" s="124"/>
      <c r="CA74" s="124"/>
      <c r="CB74" s="124"/>
      <c r="CC74" s="124"/>
      <c r="CD74" s="124"/>
      <c r="CE74" s="124"/>
      <c r="CF74" s="124"/>
      <c r="CG74" s="124"/>
      <c r="CH74" s="124"/>
      <c r="CI74" s="124"/>
      <c r="CJ74" s="124"/>
      <c r="CK74" s="124"/>
      <c r="CL74" s="124"/>
      <c r="CM74" s="124"/>
      <c r="CN74" s="124"/>
      <c r="CO74" s="124"/>
      <c r="CP74" s="124"/>
      <c r="CQ74" s="124"/>
      <c r="CR74" s="124"/>
      <c r="CS74" s="124"/>
      <c r="CT74" s="124"/>
      <c r="CU74" s="124"/>
      <c r="CV74" s="124"/>
      <c r="CW74" s="124"/>
      <c r="CX74" s="124"/>
      <c r="CY74" s="124"/>
      <c r="CZ74" s="124"/>
      <c r="DA74" s="124"/>
      <c r="DB74" s="124"/>
      <c r="DC74" s="124"/>
      <c r="DD74" s="124"/>
      <c r="DE74" s="124"/>
      <c r="DF74" s="124"/>
      <c r="DG74" s="124"/>
      <c r="DH74" s="124"/>
      <c r="DI74" s="124"/>
      <c r="DJ74" s="124"/>
      <c r="DK74" s="124"/>
      <c r="DL74" s="124"/>
      <c r="DM74" s="124"/>
      <c r="DN74" s="124"/>
      <c r="DO74" s="124"/>
      <c r="DP74" s="124"/>
      <c r="DQ74" s="124"/>
      <c r="DR74" s="138"/>
      <c r="DS74" s="138"/>
      <c r="DT74" s="138"/>
      <c r="DU74" s="138"/>
    </row>
    <row r="75" s="115" customFormat="1" spans="1:121">
      <c r="A75" s="121" t="s">
        <v>42</v>
      </c>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c r="AE75" s="122"/>
      <c r="AF75" s="122"/>
      <c r="AG75" s="122"/>
      <c r="AH75" s="122"/>
      <c r="AI75" s="122"/>
      <c r="AJ75" s="122"/>
      <c r="AK75" s="122"/>
      <c r="AL75" s="122"/>
      <c r="AM75" s="122"/>
      <c r="AN75" s="122"/>
      <c r="AO75" s="122"/>
      <c r="AP75" s="122"/>
      <c r="AQ75" s="122"/>
      <c r="AR75" s="122"/>
      <c r="AS75" s="122"/>
      <c r="AT75" s="122"/>
      <c r="AU75" s="122"/>
      <c r="AV75" s="122"/>
      <c r="AW75" s="122"/>
      <c r="AX75" s="122"/>
      <c r="AY75" s="122"/>
      <c r="AZ75" s="122"/>
      <c r="BA75" s="122"/>
      <c r="BB75" s="122"/>
      <c r="BC75" s="122"/>
      <c r="BD75" s="122"/>
      <c r="BE75" s="122"/>
      <c r="BF75" s="122"/>
      <c r="BG75" s="122"/>
      <c r="BH75" s="122"/>
      <c r="BI75" s="122"/>
      <c r="BJ75" s="122"/>
      <c r="BK75" s="122"/>
      <c r="BL75" s="122"/>
      <c r="BM75" s="122"/>
      <c r="BN75" s="122"/>
      <c r="BO75" s="122"/>
      <c r="BP75" s="122"/>
      <c r="BQ75" s="122"/>
      <c r="BR75" s="122"/>
      <c r="BS75" s="122"/>
      <c r="BT75" s="122"/>
      <c r="BU75" s="122"/>
      <c r="BV75" s="122"/>
      <c r="BW75" s="122"/>
      <c r="BX75" s="122"/>
      <c r="BY75" s="122"/>
      <c r="BZ75" s="122"/>
      <c r="CA75" s="122"/>
      <c r="CB75" s="122"/>
      <c r="CC75" s="122"/>
      <c r="CD75" s="122"/>
      <c r="CE75" s="122"/>
      <c r="CF75" s="122"/>
      <c r="CG75" s="122"/>
      <c r="CH75" s="122"/>
      <c r="CI75" s="122"/>
      <c r="CJ75" s="122"/>
      <c r="CK75" s="122"/>
      <c r="CL75" s="122"/>
      <c r="CM75" s="122"/>
      <c r="CN75" s="122"/>
      <c r="CO75" s="122"/>
      <c r="CP75" s="122"/>
      <c r="CQ75" s="122"/>
      <c r="CR75" s="122"/>
      <c r="CS75" s="122"/>
      <c r="CT75" s="122"/>
      <c r="CU75" s="122"/>
      <c r="CV75" s="122"/>
      <c r="CW75" s="122"/>
      <c r="CX75" s="122"/>
      <c r="CY75" s="122"/>
      <c r="CZ75" s="122"/>
      <c r="DA75" s="122"/>
      <c r="DB75" s="122"/>
      <c r="DC75" s="122"/>
      <c r="DD75" s="122"/>
      <c r="DE75" s="122"/>
      <c r="DF75" s="122"/>
      <c r="DG75" s="122"/>
      <c r="DH75" s="122"/>
      <c r="DI75" s="122"/>
      <c r="DJ75" s="122"/>
      <c r="DK75" s="122"/>
      <c r="DL75" s="122"/>
      <c r="DM75" s="122"/>
      <c r="DN75" s="122"/>
      <c r="DO75" s="122"/>
      <c r="DP75" s="122"/>
      <c r="DQ75" s="122"/>
    </row>
    <row r="76" spans="1:125">
      <c r="A76" s="127" t="s">
        <v>43</v>
      </c>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c r="BG76" s="124"/>
      <c r="BH76" s="124"/>
      <c r="BI76" s="124"/>
      <c r="BJ76" s="124"/>
      <c r="BK76" s="124"/>
      <c r="BL76" s="124"/>
      <c r="BM76" s="124"/>
      <c r="BN76" s="124"/>
      <c r="BO76" s="124"/>
      <c r="BP76" s="124"/>
      <c r="BQ76" s="124"/>
      <c r="BR76" s="124"/>
      <c r="BS76" s="124"/>
      <c r="BT76" s="124"/>
      <c r="BU76" s="124"/>
      <c r="BV76" s="124"/>
      <c r="BW76" s="124"/>
      <c r="BX76" s="124"/>
      <c r="BY76" s="124"/>
      <c r="BZ76" s="124"/>
      <c r="CA76" s="124"/>
      <c r="CB76" s="124"/>
      <c r="CC76" s="124"/>
      <c r="CD76" s="124"/>
      <c r="CE76" s="124"/>
      <c r="CF76" s="124"/>
      <c r="CG76" s="124"/>
      <c r="CH76" s="124"/>
      <c r="CI76" s="124"/>
      <c r="CJ76" s="124"/>
      <c r="CK76" s="124"/>
      <c r="CL76" s="124"/>
      <c r="CM76" s="124"/>
      <c r="CN76" s="124"/>
      <c r="CO76" s="124"/>
      <c r="CP76" s="124"/>
      <c r="CQ76" s="124"/>
      <c r="CR76" s="124"/>
      <c r="CS76" s="124"/>
      <c r="CT76" s="124"/>
      <c r="CU76" s="124"/>
      <c r="CV76" s="124"/>
      <c r="CW76" s="124"/>
      <c r="CX76" s="124"/>
      <c r="CY76" s="124"/>
      <c r="CZ76" s="124"/>
      <c r="DA76" s="124"/>
      <c r="DB76" s="124"/>
      <c r="DC76" s="124"/>
      <c r="DD76" s="124"/>
      <c r="DE76" s="124"/>
      <c r="DF76" s="124"/>
      <c r="DG76" s="124"/>
      <c r="DH76" s="124"/>
      <c r="DI76" s="124"/>
      <c r="DJ76" s="124"/>
      <c r="DK76" s="124"/>
      <c r="DL76" s="124"/>
      <c r="DM76" s="124"/>
      <c r="DN76" s="124"/>
      <c r="DO76" s="124"/>
      <c r="DP76" s="124"/>
      <c r="DQ76" s="124"/>
      <c r="DR76" s="138"/>
      <c r="DS76" s="138"/>
      <c r="DT76" s="138"/>
      <c r="DU76" s="138"/>
    </row>
    <row r="77" spans="1:125">
      <c r="A77" s="127" t="s">
        <v>44</v>
      </c>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c r="BG77" s="124"/>
      <c r="BH77" s="124"/>
      <c r="BI77" s="124"/>
      <c r="BJ77" s="124"/>
      <c r="BK77" s="124"/>
      <c r="BL77" s="124"/>
      <c r="BM77" s="124"/>
      <c r="BN77" s="124"/>
      <c r="BO77" s="124"/>
      <c r="BP77" s="124"/>
      <c r="BQ77" s="124"/>
      <c r="BR77" s="124"/>
      <c r="BS77" s="124"/>
      <c r="BT77" s="124"/>
      <c r="BU77" s="124"/>
      <c r="BV77" s="124"/>
      <c r="BW77" s="124"/>
      <c r="BX77" s="124"/>
      <c r="BY77" s="124"/>
      <c r="BZ77" s="124"/>
      <c r="CA77" s="124"/>
      <c r="CB77" s="124"/>
      <c r="CC77" s="124"/>
      <c r="CD77" s="124"/>
      <c r="CE77" s="124"/>
      <c r="CF77" s="124"/>
      <c r="CG77" s="124"/>
      <c r="CH77" s="124"/>
      <c r="CI77" s="124"/>
      <c r="CJ77" s="124"/>
      <c r="CK77" s="124"/>
      <c r="CL77" s="124"/>
      <c r="CM77" s="124"/>
      <c r="CN77" s="124"/>
      <c r="CO77" s="124"/>
      <c r="CP77" s="124"/>
      <c r="CQ77" s="124"/>
      <c r="CR77" s="124"/>
      <c r="CS77" s="124"/>
      <c r="CT77" s="124"/>
      <c r="CU77" s="124"/>
      <c r="CV77" s="124"/>
      <c r="CW77" s="124"/>
      <c r="CX77" s="124"/>
      <c r="CY77" s="124"/>
      <c r="CZ77" s="124"/>
      <c r="DA77" s="124"/>
      <c r="DB77" s="124"/>
      <c r="DC77" s="124"/>
      <c r="DD77" s="124"/>
      <c r="DE77" s="124"/>
      <c r="DF77" s="124"/>
      <c r="DG77" s="124"/>
      <c r="DH77" s="124"/>
      <c r="DI77" s="124"/>
      <c r="DJ77" s="124"/>
      <c r="DK77" s="124"/>
      <c r="DL77" s="124"/>
      <c r="DM77" s="124"/>
      <c r="DN77" s="124"/>
      <c r="DO77" s="124"/>
      <c r="DP77" s="124"/>
      <c r="DQ77" s="124"/>
      <c r="DR77" s="138"/>
      <c r="DS77" s="138"/>
      <c r="DT77" s="138"/>
      <c r="DU77" s="138"/>
    </row>
    <row r="78" spans="1:125">
      <c r="A78" s="127" t="s">
        <v>45</v>
      </c>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c r="AD78" s="124"/>
      <c r="AE78" s="124"/>
      <c r="AF78" s="124"/>
      <c r="AG78" s="124"/>
      <c r="AH78" s="124"/>
      <c r="AI78" s="124"/>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c r="BG78" s="124"/>
      <c r="BH78" s="124"/>
      <c r="BI78" s="124"/>
      <c r="BJ78" s="124"/>
      <c r="BK78" s="124"/>
      <c r="BL78" s="124"/>
      <c r="BM78" s="124"/>
      <c r="BN78" s="124"/>
      <c r="BO78" s="124"/>
      <c r="BP78" s="124"/>
      <c r="BQ78" s="124"/>
      <c r="BR78" s="124"/>
      <c r="BS78" s="124"/>
      <c r="BT78" s="124"/>
      <c r="BU78" s="124"/>
      <c r="BV78" s="124"/>
      <c r="BW78" s="124"/>
      <c r="BX78" s="124"/>
      <c r="BY78" s="124"/>
      <c r="BZ78" s="124"/>
      <c r="CA78" s="124"/>
      <c r="CB78" s="124"/>
      <c r="CC78" s="124"/>
      <c r="CD78" s="124"/>
      <c r="CE78" s="124"/>
      <c r="CF78" s="124"/>
      <c r="CG78" s="124"/>
      <c r="CH78" s="124"/>
      <c r="CI78" s="124"/>
      <c r="CJ78" s="124"/>
      <c r="CK78" s="124"/>
      <c r="CL78" s="124"/>
      <c r="CM78" s="124"/>
      <c r="CN78" s="124"/>
      <c r="CO78" s="124"/>
      <c r="CP78" s="124"/>
      <c r="CQ78" s="124"/>
      <c r="CR78" s="124"/>
      <c r="CS78" s="124"/>
      <c r="CT78" s="124"/>
      <c r="CU78" s="124"/>
      <c r="CV78" s="124"/>
      <c r="CW78" s="124"/>
      <c r="CX78" s="124"/>
      <c r="CY78" s="124"/>
      <c r="CZ78" s="124"/>
      <c r="DA78" s="124"/>
      <c r="DB78" s="124"/>
      <c r="DC78" s="124"/>
      <c r="DD78" s="124"/>
      <c r="DE78" s="124"/>
      <c r="DF78" s="124"/>
      <c r="DG78" s="124"/>
      <c r="DH78" s="124"/>
      <c r="DI78" s="124"/>
      <c r="DJ78" s="124"/>
      <c r="DK78" s="124"/>
      <c r="DL78" s="124"/>
      <c r="DM78" s="124"/>
      <c r="DN78" s="124"/>
      <c r="DO78" s="124"/>
      <c r="DP78" s="124"/>
      <c r="DQ78" s="124"/>
      <c r="DR78" s="138"/>
      <c r="DS78" s="138"/>
      <c r="DT78" s="138"/>
      <c r="DU78" s="138"/>
    </row>
    <row r="79" spans="1:125">
      <c r="A79" s="127" t="s">
        <v>46</v>
      </c>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c r="AD79" s="124"/>
      <c r="AE79" s="124"/>
      <c r="AF79" s="124"/>
      <c r="AG79" s="124"/>
      <c r="AH79" s="124"/>
      <c r="AI79" s="124"/>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c r="BG79" s="124"/>
      <c r="BH79" s="124"/>
      <c r="BI79" s="124"/>
      <c r="BJ79" s="124"/>
      <c r="BK79" s="124"/>
      <c r="BL79" s="124"/>
      <c r="BM79" s="124"/>
      <c r="BN79" s="124"/>
      <c r="BO79" s="124"/>
      <c r="BP79" s="124"/>
      <c r="BQ79" s="124"/>
      <c r="BR79" s="124"/>
      <c r="BS79" s="124"/>
      <c r="BT79" s="124"/>
      <c r="BU79" s="124"/>
      <c r="BV79" s="124"/>
      <c r="BW79" s="124"/>
      <c r="BX79" s="124"/>
      <c r="BY79" s="124"/>
      <c r="BZ79" s="124"/>
      <c r="CA79" s="124"/>
      <c r="CB79" s="124"/>
      <c r="CC79" s="124"/>
      <c r="CD79" s="124"/>
      <c r="CE79" s="124"/>
      <c r="CF79" s="124"/>
      <c r="CG79" s="124"/>
      <c r="CH79" s="124"/>
      <c r="CI79" s="124"/>
      <c r="CJ79" s="124"/>
      <c r="CK79" s="124"/>
      <c r="CL79" s="124"/>
      <c r="CM79" s="124"/>
      <c r="CN79" s="124"/>
      <c r="CO79" s="124"/>
      <c r="CP79" s="124"/>
      <c r="CQ79" s="124"/>
      <c r="CR79" s="124"/>
      <c r="CS79" s="124"/>
      <c r="CT79" s="124"/>
      <c r="CU79" s="124"/>
      <c r="CV79" s="124"/>
      <c r="CW79" s="124"/>
      <c r="CX79" s="124"/>
      <c r="CY79" s="124"/>
      <c r="CZ79" s="124"/>
      <c r="DA79" s="124"/>
      <c r="DB79" s="124"/>
      <c r="DC79" s="124"/>
      <c r="DD79" s="124"/>
      <c r="DE79" s="124"/>
      <c r="DF79" s="124"/>
      <c r="DG79" s="124"/>
      <c r="DH79" s="124"/>
      <c r="DI79" s="124"/>
      <c r="DJ79" s="124"/>
      <c r="DK79" s="124"/>
      <c r="DL79" s="124"/>
      <c r="DM79" s="124"/>
      <c r="DN79" s="124"/>
      <c r="DO79" s="124"/>
      <c r="DP79" s="124"/>
      <c r="DQ79" s="124"/>
      <c r="DR79" s="138"/>
      <c r="DS79" s="138"/>
      <c r="DT79" s="138"/>
      <c r="DU79" s="138"/>
    </row>
    <row r="80" spans="1:125">
      <c r="A80" s="127" t="s">
        <v>47</v>
      </c>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c r="BG80" s="124"/>
      <c r="BH80" s="124"/>
      <c r="BI80" s="124"/>
      <c r="BJ80" s="124"/>
      <c r="BK80" s="124"/>
      <c r="BL80" s="124"/>
      <c r="BM80" s="124"/>
      <c r="BN80" s="124"/>
      <c r="BO80" s="124"/>
      <c r="BP80" s="124"/>
      <c r="BQ80" s="124"/>
      <c r="BR80" s="124"/>
      <c r="BS80" s="124"/>
      <c r="BT80" s="124"/>
      <c r="BU80" s="124"/>
      <c r="BV80" s="124"/>
      <c r="BW80" s="124"/>
      <c r="BX80" s="124"/>
      <c r="BY80" s="124"/>
      <c r="BZ80" s="124"/>
      <c r="CA80" s="124"/>
      <c r="CB80" s="124"/>
      <c r="CC80" s="124"/>
      <c r="CD80" s="124"/>
      <c r="CE80" s="124"/>
      <c r="CF80" s="124"/>
      <c r="CG80" s="124"/>
      <c r="CH80" s="124"/>
      <c r="CI80" s="124"/>
      <c r="CJ80" s="124"/>
      <c r="CK80" s="124"/>
      <c r="CL80" s="124"/>
      <c r="CM80" s="124"/>
      <c r="CN80" s="124"/>
      <c r="CO80" s="124"/>
      <c r="CP80" s="124"/>
      <c r="CQ80" s="124"/>
      <c r="CR80" s="124"/>
      <c r="CS80" s="124"/>
      <c r="CT80" s="124"/>
      <c r="CU80" s="124"/>
      <c r="CV80" s="124"/>
      <c r="CW80" s="124"/>
      <c r="CX80" s="124"/>
      <c r="CY80" s="124"/>
      <c r="CZ80" s="124"/>
      <c r="DA80" s="124"/>
      <c r="DB80" s="124"/>
      <c r="DC80" s="124"/>
      <c r="DD80" s="124"/>
      <c r="DE80" s="124"/>
      <c r="DF80" s="124"/>
      <c r="DG80" s="124"/>
      <c r="DH80" s="124"/>
      <c r="DI80" s="124"/>
      <c r="DJ80" s="124"/>
      <c r="DK80" s="124"/>
      <c r="DL80" s="124"/>
      <c r="DM80" s="124"/>
      <c r="DN80" s="124"/>
      <c r="DO80" s="124"/>
      <c r="DP80" s="124"/>
      <c r="DQ80" s="124"/>
      <c r="DR80" s="138"/>
      <c r="DS80" s="138"/>
      <c r="DT80" s="138"/>
      <c r="DU80" s="138"/>
    </row>
    <row r="81" s="115" customFormat="1" ht="12.75" spans="1:121">
      <c r="A81" s="121" t="s">
        <v>314</v>
      </c>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c r="AA81" s="122"/>
      <c r="AB81" s="122"/>
      <c r="AC81" s="122"/>
      <c r="AD81" s="122"/>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c r="BE81" s="122"/>
      <c r="BF81" s="122"/>
      <c r="BG81" s="122"/>
      <c r="BH81" s="122"/>
      <c r="BI81" s="122"/>
      <c r="BJ81" s="122"/>
      <c r="BK81" s="122"/>
      <c r="BL81" s="122"/>
      <c r="BM81" s="122"/>
      <c r="BN81" s="122"/>
      <c r="BO81" s="122"/>
      <c r="BP81" s="122"/>
      <c r="BQ81" s="122"/>
      <c r="BR81" s="122"/>
      <c r="BS81" s="122"/>
      <c r="BT81" s="122"/>
      <c r="BU81" s="122"/>
      <c r="BV81" s="122"/>
      <c r="BW81" s="122"/>
      <c r="BX81" s="122"/>
      <c r="BY81" s="122"/>
      <c r="BZ81" s="122"/>
      <c r="CA81" s="122"/>
      <c r="CB81" s="122"/>
      <c r="CC81" s="122"/>
      <c r="CD81" s="122"/>
      <c r="CE81" s="122"/>
      <c r="CF81" s="122"/>
      <c r="CG81" s="122"/>
      <c r="CH81" s="122"/>
      <c r="CI81" s="122"/>
      <c r="CJ81" s="122"/>
      <c r="CK81" s="122"/>
      <c r="CL81" s="122"/>
      <c r="CM81" s="122"/>
      <c r="CN81" s="122"/>
      <c r="CO81" s="122"/>
      <c r="CP81" s="122"/>
      <c r="CQ81" s="122"/>
      <c r="CR81" s="122"/>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122"/>
      <c r="DQ81" s="122"/>
    </row>
    <row r="82" spans="1:125">
      <c r="A82" s="127" t="s">
        <v>49</v>
      </c>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c r="AI82" s="124"/>
      <c r="AJ82" s="124"/>
      <c r="AK82" s="124"/>
      <c r="AL82" s="124"/>
      <c r="AM82" s="124"/>
      <c r="AN82" s="124"/>
      <c r="AO82" s="124"/>
      <c r="AP82" s="124"/>
      <c r="AQ82" s="124"/>
      <c r="AR82" s="124"/>
      <c r="AS82" s="124"/>
      <c r="AT82" s="124"/>
      <c r="AU82" s="124"/>
      <c r="AV82" s="124"/>
      <c r="AW82" s="124"/>
      <c r="AX82" s="124"/>
      <c r="AY82" s="124"/>
      <c r="AZ82" s="124"/>
      <c r="BA82" s="124"/>
      <c r="BB82" s="124"/>
      <c r="BC82" s="124"/>
      <c r="BD82" s="124"/>
      <c r="BE82" s="124"/>
      <c r="BF82" s="124"/>
      <c r="BG82" s="124"/>
      <c r="BH82" s="124"/>
      <c r="BI82" s="124"/>
      <c r="BJ82" s="124"/>
      <c r="BK82" s="124"/>
      <c r="BL82" s="124"/>
      <c r="BM82" s="124"/>
      <c r="BN82" s="124"/>
      <c r="BO82" s="124"/>
      <c r="BP82" s="124"/>
      <c r="BQ82" s="124"/>
      <c r="BR82" s="124"/>
      <c r="BS82" s="124"/>
      <c r="BT82" s="124"/>
      <c r="BU82" s="124"/>
      <c r="BV82" s="124"/>
      <c r="BW82" s="124"/>
      <c r="BX82" s="124"/>
      <c r="BY82" s="124"/>
      <c r="BZ82" s="124"/>
      <c r="CA82" s="124"/>
      <c r="CB82" s="124"/>
      <c r="CC82" s="124"/>
      <c r="CD82" s="124"/>
      <c r="CE82" s="124"/>
      <c r="CF82" s="124"/>
      <c r="CG82" s="124"/>
      <c r="CH82" s="124"/>
      <c r="CI82" s="124"/>
      <c r="CJ82" s="124"/>
      <c r="CK82" s="124"/>
      <c r="CL82" s="124"/>
      <c r="CM82" s="124"/>
      <c r="CN82" s="124"/>
      <c r="CO82" s="124"/>
      <c r="CP82" s="124"/>
      <c r="CQ82" s="124"/>
      <c r="CR82" s="124"/>
      <c r="CS82" s="124"/>
      <c r="CT82" s="124"/>
      <c r="CU82" s="124"/>
      <c r="CV82" s="124"/>
      <c r="CW82" s="124"/>
      <c r="CX82" s="124"/>
      <c r="CY82" s="124"/>
      <c r="CZ82" s="124"/>
      <c r="DA82" s="124"/>
      <c r="DB82" s="124"/>
      <c r="DC82" s="124"/>
      <c r="DD82" s="124"/>
      <c r="DE82" s="124"/>
      <c r="DF82" s="124"/>
      <c r="DG82" s="124"/>
      <c r="DH82" s="124"/>
      <c r="DI82" s="124"/>
      <c r="DJ82" s="124"/>
      <c r="DK82" s="124"/>
      <c r="DL82" s="124"/>
      <c r="DM82" s="124"/>
      <c r="DN82" s="124"/>
      <c r="DO82" s="124"/>
      <c r="DP82" s="124"/>
      <c r="DQ82" s="124"/>
      <c r="DR82" s="138"/>
      <c r="DS82" s="138"/>
      <c r="DT82" s="138"/>
      <c r="DU82" s="138"/>
    </row>
    <row r="83" spans="1:125">
      <c r="A83" s="127" t="s">
        <v>50</v>
      </c>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c r="AI83" s="124"/>
      <c r="AJ83" s="124"/>
      <c r="AK83" s="124"/>
      <c r="AL83" s="124"/>
      <c r="AM83" s="124"/>
      <c r="AN83" s="124"/>
      <c r="AO83" s="124"/>
      <c r="AP83" s="124"/>
      <c r="AQ83" s="124"/>
      <c r="AR83" s="124"/>
      <c r="AS83" s="124"/>
      <c r="AT83" s="124"/>
      <c r="AU83" s="124"/>
      <c r="AV83" s="124"/>
      <c r="AW83" s="124"/>
      <c r="AX83" s="124"/>
      <c r="AY83" s="124"/>
      <c r="AZ83" s="124"/>
      <c r="BA83" s="124"/>
      <c r="BB83" s="124"/>
      <c r="BC83" s="124"/>
      <c r="BD83" s="124"/>
      <c r="BE83" s="124"/>
      <c r="BF83" s="124"/>
      <c r="BG83" s="124"/>
      <c r="BH83" s="124"/>
      <c r="BI83" s="124"/>
      <c r="BJ83" s="124"/>
      <c r="BK83" s="124"/>
      <c r="BL83" s="124"/>
      <c r="BM83" s="124"/>
      <c r="BN83" s="124"/>
      <c r="BO83" s="124"/>
      <c r="BP83" s="124"/>
      <c r="BQ83" s="124"/>
      <c r="BR83" s="124"/>
      <c r="BS83" s="124"/>
      <c r="BT83" s="124"/>
      <c r="BU83" s="124"/>
      <c r="BV83" s="124"/>
      <c r="BW83" s="124"/>
      <c r="BX83" s="124"/>
      <c r="BY83" s="124"/>
      <c r="BZ83" s="124"/>
      <c r="CA83" s="124"/>
      <c r="CB83" s="124"/>
      <c r="CC83" s="124"/>
      <c r="CD83" s="124"/>
      <c r="CE83" s="124"/>
      <c r="CF83" s="124"/>
      <c r="CG83" s="124"/>
      <c r="CH83" s="124"/>
      <c r="CI83" s="124"/>
      <c r="CJ83" s="124"/>
      <c r="CK83" s="124"/>
      <c r="CL83" s="124"/>
      <c r="CM83" s="124"/>
      <c r="CN83" s="124"/>
      <c r="CO83" s="124"/>
      <c r="CP83" s="124"/>
      <c r="CQ83" s="124"/>
      <c r="CR83" s="124"/>
      <c r="CS83" s="124"/>
      <c r="CT83" s="124"/>
      <c r="CU83" s="124"/>
      <c r="CV83" s="124"/>
      <c r="CW83" s="124"/>
      <c r="CX83" s="124"/>
      <c r="CY83" s="124"/>
      <c r="CZ83" s="124"/>
      <c r="DA83" s="124"/>
      <c r="DB83" s="124"/>
      <c r="DC83" s="124"/>
      <c r="DD83" s="124"/>
      <c r="DE83" s="124"/>
      <c r="DF83" s="124"/>
      <c r="DG83" s="124"/>
      <c r="DH83" s="124"/>
      <c r="DI83" s="124"/>
      <c r="DJ83" s="124"/>
      <c r="DK83" s="124"/>
      <c r="DL83" s="124"/>
      <c r="DM83" s="124"/>
      <c r="DN83" s="124"/>
      <c r="DO83" s="124"/>
      <c r="DP83" s="124"/>
      <c r="DQ83" s="124"/>
      <c r="DR83" s="138"/>
      <c r="DS83" s="138"/>
      <c r="DT83" s="138"/>
      <c r="DU83" s="138"/>
    </row>
    <row r="84" s="115" customFormat="1" ht="12.75" spans="1:121">
      <c r="A84" s="121" t="s">
        <v>315</v>
      </c>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c r="AA84" s="122"/>
      <c r="AB84" s="122"/>
      <c r="AC84" s="122"/>
      <c r="AD84" s="122"/>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c r="BE84" s="122"/>
      <c r="BF84" s="122"/>
      <c r="BG84" s="122"/>
      <c r="BH84" s="122"/>
      <c r="BI84" s="122"/>
      <c r="BJ84" s="122"/>
      <c r="BK84" s="122"/>
      <c r="BL84" s="122"/>
      <c r="BM84" s="122"/>
      <c r="BN84" s="122"/>
      <c r="BO84" s="122"/>
      <c r="BP84" s="122"/>
      <c r="BQ84" s="122"/>
      <c r="BR84" s="122"/>
      <c r="BS84" s="122"/>
      <c r="BT84" s="122"/>
      <c r="BU84" s="122"/>
      <c r="BV84" s="122"/>
      <c r="BW84" s="122"/>
      <c r="BX84" s="122"/>
      <c r="BY84" s="122"/>
      <c r="BZ84" s="122"/>
      <c r="CA84" s="122"/>
      <c r="CB84" s="122"/>
      <c r="CC84" s="122"/>
      <c r="CD84" s="122"/>
      <c r="CE84" s="122"/>
      <c r="CF84" s="122"/>
      <c r="CG84" s="122"/>
      <c r="CH84" s="122"/>
      <c r="CI84" s="122"/>
      <c r="CJ84" s="122"/>
      <c r="CK84" s="122"/>
      <c r="CL84" s="122"/>
      <c r="CM84" s="122"/>
      <c r="CN84" s="122"/>
      <c r="CO84" s="122"/>
      <c r="CP84" s="122"/>
      <c r="CQ84" s="122"/>
      <c r="CR84" s="122"/>
      <c r="CS84" s="122"/>
      <c r="CT84" s="122"/>
      <c r="CU84" s="122"/>
      <c r="CV84" s="122"/>
      <c r="CW84" s="122"/>
      <c r="CX84" s="122"/>
      <c r="CY84" s="122"/>
      <c r="CZ84" s="122"/>
      <c r="DA84" s="122"/>
      <c r="DB84" s="122"/>
      <c r="DC84" s="122"/>
      <c r="DD84" s="122"/>
      <c r="DE84" s="122"/>
      <c r="DF84" s="122"/>
      <c r="DG84" s="122"/>
      <c r="DH84" s="122"/>
      <c r="DI84" s="122"/>
      <c r="DJ84" s="122"/>
      <c r="DK84" s="122"/>
      <c r="DL84" s="122"/>
      <c r="DM84" s="122"/>
      <c r="DN84" s="122"/>
      <c r="DO84" s="122"/>
      <c r="DP84" s="122"/>
      <c r="DQ84" s="122"/>
    </row>
    <row r="85" spans="1:125">
      <c r="A85" s="127" t="s">
        <v>52</v>
      </c>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4"/>
      <c r="AG85" s="124"/>
      <c r="AH85" s="124"/>
      <c r="AI85" s="124"/>
      <c r="AJ85" s="124"/>
      <c r="AK85" s="124"/>
      <c r="AL85" s="124"/>
      <c r="AM85" s="124"/>
      <c r="AN85" s="124"/>
      <c r="AO85" s="124"/>
      <c r="AP85" s="124"/>
      <c r="AQ85" s="124"/>
      <c r="AR85" s="124"/>
      <c r="AS85" s="124"/>
      <c r="AT85" s="124"/>
      <c r="AU85" s="124"/>
      <c r="AV85" s="124"/>
      <c r="AW85" s="124"/>
      <c r="AX85" s="124"/>
      <c r="AY85" s="124"/>
      <c r="AZ85" s="124"/>
      <c r="BA85" s="124"/>
      <c r="BB85" s="124"/>
      <c r="BC85" s="124"/>
      <c r="BD85" s="124"/>
      <c r="BE85" s="124"/>
      <c r="BF85" s="124"/>
      <c r="BG85" s="124"/>
      <c r="BH85" s="124"/>
      <c r="BI85" s="124"/>
      <c r="BJ85" s="124"/>
      <c r="BK85" s="124"/>
      <c r="BL85" s="124"/>
      <c r="BM85" s="124"/>
      <c r="BN85" s="124"/>
      <c r="BO85" s="124"/>
      <c r="BP85" s="124"/>
      <c r="BQ85" s="124"/>
      <c r="BR85" s="124"/>
      <c r="BS85" s="124"/>
      <c r="BT85" s="124"/>
      <c r="BU85" s="124"/>
      <c r="BV85" s="124"/>
      <c r="BW85" s="124"/>
      <c r="BX85" s="124"/>
      <c r="BY85" s="124"/>
      <c r="BZ85" s="124"/>
      <c r="CA85" s="124"/>
      <c r="CB85" s="124"/>
      <c r="CC85" s="124"/>
      <c r="CD85" s="124"/>
      <c r="CE85" s="124"/>
      <c r="CF85" s="124"/>
      <c r="CG85" s="124"/>
      <c r="CH85" s="124"/>
      <c r="CI85" s="124"/>
      <c r="CJ85" s="124"/>
      <c r="CK85" s="124"/>
      <c r="CL85" s="124"/>
      <c r="CM85" s="124"/>
      <c r="CN85" s="124"/>
      <c r="CO85" s="124"/>
      <c r="CP85" s="124"/>
      <c r="CQ85" s="124"/>
      <c r="CR85" s="124"/>
      <c r="CS85" s="124"/>
      <c r="CT85" s="124"/>
      <c r="CU85" s="124"/>
      <c r="CV85" s="124"/>
      <c r="CW85" s="124"/>
      <c r="CX85" s="124"/>
      <c r="CY85" s="124"/>
      <c r="CZ85" s="124"/>
      <c r="DA85" s="124"/>
      <c r="DB85" s="124"/>
      <c r="DC85" s="124"/>
      <c r="DD85" s="124"/>
      <c r="DE85" s="124"/>
      <c r="DF85" s="124"/>
      <c r="DG85" s="124"/>
      <c r="DH85" s="124"/>
      <c r="DI85" s="124"/>
      <c r="DJ85" s="124"/>
      <c r="DK85" s="124"/>
      <c r="DL85" s="124"/>
      <c r="DM85" s="124"/>
      <c r="DN85" s="124"/>
      <c r="DO85" s="124"/>
      <c r="DP85" s="124"/>
      <c r="DQ85" s="124"/>
      <c r="DR85" s="138"/>
      <c r="DS85" s="138"/>
      <c r="DT85" s="138"/>
      <c r="DU85" s="138"/>
    </row>
    <row r="86" s="115" customFormat="1" ht="12.75" spans="1:121">
      <c r="A86" s="121" t="s">
        <v>316</v>
      </c>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c r="AA86" s="122"/>
      <c r="AB86" s="122"/>
      <c r="AC86" s="122"/>
      <c r="AD86" s="122"/>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c r="BE86" s="122"/>
      <c r="BF86" s="122"/>
      <c r="BG86" s="122"/>
      <c r="BH86" s="122"/>
      <c r="BI86" s="122"/>
      <c r="BJ86" s="122"/>
      <c r="BK86" s="122"/>
      <c r="BL86" s="122"/>
      <c r="BM86" s="122"/>
      <c r="BN86" s="122"/>
      <c r="BO86" s="122"/>
      <c r="BP86" s="122"/>
      <c r="BQ86" s="122"/>
      <c r="BR86" s="122"/>
      <c r="BS86" s="122"/>
      <c r="BT86" s="122"/>
      <c r="BU86" s="122"/>
      <c r="BV86" s="122"/>
      <c r="BW86" s="122"/>
      <c r="BX86" s="122"/>
      <c r="BY86" s="122"/>
      <c r="BZ86" s="122"/>
      <c r="CA86" s="122"/>
      <c r="CB86" s="122"/>
      <c r="CC86" s="122"/>
      <c r="CD86" s="122"/>
      <c r="CE86" s="122"/>
      <c r="CF86" s="122"/>
      <c r="CG86" s="122"/>
      <c r="CH86" s="122"/>
      <c r="CI86" s="122"/>
      <c r="CJ86" s="122"/>
      <c r="CK86" s="122"/>
      <c r="CL86" s="122"/>
      <c r="CM86" s="122"/>
      <c r="CN86" s="122"/>
      <c r="CO86" s="122"/>
      <c r="CP86" s="122"/>
      <c r="CQ86" s="122"/>
      <c r="CR86" s="122"/>
      <c r="CS86" s="122"/>
      <c r="CT86" s="122"/>
      <c r="CU86" s="122"/>
      <c r="CV86" s="122"/>
      <c r="CW86" s="122"/>
      <c r="CX86" s="122"/>
      <c r="CY86" s="122"/>
      <c r="CZ86" s="122"/>
      <c r="DA86" s="122"/>
      <c r="DB86" s="122"/>
      <c r="DC86" s="122"/>
      <c r="DD86" s="122"/>
      <c r="DE86" s="122"/>
      <c r="DF86" s="122"/>
      <c r="DG86" s="122"/>
      <c r="DH86" s="122"/>
      <c r="DI86" s="122"/>
      <c r="DJ86" s="122"/>
      <c r="DK86" s="122"/>
      <c r="DL86" s="122"/>
      <c r="DM86" s="122"/>
      <c r="DN86" s="122"/>
      <c r="DO86" s="122"/>
      <c r="DP86" s="122"/>
      <c r="DQ86" s="122"/>
    </row>
    <row r="87" spans="1:125">
      <c r="A87" s="127" t="s">
        <v>282</v>
      </c>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c r="AI87" s="124"/>
      <c r="AJ87" s="124"/>
      <c r="AK87" s="124"/>
      <c r="AL87" s="124"/>
      <c r="AM87" s="124"/>
      <c r="AN87" s="124"/>
      <c r="AO87" s="124"/>
      <c r="AP87" s="124"/>
      <c r="AQ87" s="124"/>
      <c r="AR87" s="124"/>
      <c r="AS87" s="124"/>
      <c r="AT87" s="124"/>
      <c r="AU87" s="124"/>
      <c r="AV87" s="124"/>
      <c r="AW87" s="124"/>
      <c r="AX87" s="124"/>
      <c r="AY87" s="124"/>
      <c r="AZ87" s="124"/>
      <c r="BA87" s="124"/>
      <c r="BB87" s="124"/>
      <c r="BC87" s="124"/>
      <c r="BD87" s="124"/>
      <c r="BE87" s="124"/>
      <c r="BF87" s="124"/>
      <c r="BG87" s="124"/>
      <c r="BH87" s="124"/>
      <c r="BI87" s="124"/>
      <c r="BJ87" s="124"/>
      <c r="BK87" s="124"/>
      <c r="BL87" s="124"/>
      <c r="BM87" s="124"/>
      <c r="BN87" s="124"/>
      <c r="BO87" s="124"/>
      <c r="BP87" s="124"/>
      <c r="BQ87" s="124"/>
      <c r="BR87" s="124"/>
      <c r="BS87" s="124"/>
      <c r="BT87" s="124"/>
      <c r="BU87" s="124"/>
      <c r="BV87" s="124"/>
      <c r="BW87" s="124"/>
      <c r="BX87" s="124"/>
      <c r="BY87" s="124"/>
      <c r="BZ87" s="124"/>
      <c r="CA87" s="124"/>
      <c r="CB87" s="124"/>
      <c r="CC87" s="124"/>
      <c r="CD87" s="124"/>
      <c r="CE87" s="124"/>
      <c r="CF87" s="124"/>
      <c r="CG87" s="124"/>
      <c r="CH87" s="124"/>
      <c r="CI87" s="124"/>
      <c r="CJ87" s="124"/>
      <c r="CK87" s="124"/>
      <c r="CL87" s="124"/>
      <c r="CM87" s="124"/>
      <c r="CN87" s="124"/>
      <c r="CO87" s="124"/>
      <c r="CP87" s="124"/>
      <c r="CQ87" s="124"/>
      <c r="CR87" s="124"/>
      <c r="CS87" s="124"/>
      <c r="CT87" s="124"/>
      <c r="CU87" s="124"/>
      <c r="CV87" s="124"/>
      <c r="CW87" s="124"/>
      <c r="CX87" s="124"/>
      <c r="CY87" s="124"/>
      <c r="CZ87" s="124"/>
      <c r="DA87" s="124"/>
      <c r="DB87" s="124"/>
      <c r="DC87" s="124"/>
      <c r="DD87" s="124"/>
      <c r="DE87" s="124"/>
      <c r="DF87" s="124"/>
      <c r="DG87" s="124"/>
      <c r="DH87" s="124"/>
      <c r="DI87" s="124"/>
      <c r="DJ87" s="124"/>
      <c r="DK87" s="124"/>
      <c r="DL87" s="124"/>
      <c r="DM87" s="124"/>
      <c r="DN87" s="124"/>
      <c r="DO87" s="124"/>
      <c r="DP87" s="124"/>
      <c r="DQ87" s="124"/>
      <c r="DR87" s="138"/>
      <c r="DS87" s="138"/>
      <c r="DT87" s="138"/>
      <c r="DU87" s="138"/>
    </row>
    <row r="88" ht="24" spans="1:125">
      <c r="A88" s="127" t="s">
        <v>283</v>
      </c>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c r="AI88" s="124"/>
      <c r="AJ88" s="124"/>
      <c r="AK88" s="124"/>
      <c r="AL88" s="124"/>
      <c r="AM88" s="124"/>
      <c r="AN88" s="124"/>
      <c r="AO88" s="124"/>
      <c r="AP88" s="124"/>
      <c r="AQ88" s="124"/>
      <c r="AR88" s="124"/>
      <c r="AS88" s="124"/>
      <c r="AT88" s="124"/>
      <c r="AU88" s="124"/>
      <c r="AV88" s="124"/>
      <c r="AW88" s="124"/>
      <c r="AX88" s="124"/>
      <c r="AY88" s="124"/>
      <c r="AZ88" s="124"/>
      <c r="BA88" s="124"/>
      <c r="BB88" s="124"/>
      <c r="BC88" s="124"/>
      <c r="BD88" s="124"/>
      <c r="BE88" s="124"/>
      <c r="BF88" s="124"/>
      <c r="BG88" s="124"/>
      <c r="BH88" s="124"/>
      <c r="BI88" s="124"/>
      <c r="BJ88" s="124"/>
      <c r="BK88" s="124"/>
      <c r="BL88" s="124"/>
      <c r="BM88" s="124"/>
      <c r="BN88" s="124"/>
      <c r="BO88" s="124"/>
      <c r="BP88" s="124"/>
      <c r="BQ88" s="124"/>
      <c r="BR88" s="124"/>
      <c r="BS88" s="124"/>
      <c r="BT88" s="124"/>
      <c r="BU88" s="124"/>
      <c r="BV88" s="124"/>
      <c r="BW88" s="124"/>
      <c r="BX88" s="124"/>
      <c r="BY88" s="124"/>
      <c r="BZ88" s="124"/>
      <c r="CA88" s="124"/>
      <c r="CB88" s="124"/>
      <c r="CC88" s="124"/>
      <c r="CD88" s="124"/>
      <c r="CE88" s="124"/>
      <c r="CF88" s="124"/>
      <c r="CG88" s="124"/>
      <c r="CH88" s="124"/>
      <c r="CI88" s="124"/>
      <c r="CJ88" s="124"/>
      <c r="CK88" s="124"/>
      <c r="CL88" s="124"/>
      <c r="CM88" s="124"/>
      <c r="CN88" s="124"/>
      <c r="CO88" s="124"/>
      <c r="CP88" s="124"/>
      <c r="CQ88" s="124"/>
      <c r="CR88" s="124"/>
      <c r="CS88" s="124"/>
      <c r="CT88" s="124"/>
      <c r="CU88" s="124"/>
      <c r="CV88" s="124"/>
      <c r="CW88" s="124"/>
      <c r="CX88" s="124"/>
      <c r="CY88" s="124"/>
      <c r="CZ88" s="124"/>
      <c r="DA88" s="124"/>
      <c r="DB88" s="124"/>
      <c r="DC88" s="124"/>
      <c r="DD88" s="124"/>
      <c r="DE88" s="124"/>
      <c r="DF88" s="124"/>
      <c r="DG88" s="124"/>
      <c r="DH88" s="124"/>
      <c r="DI88" s="124"/>
      <c r="DJ88" s="124"/>
      <c r="DK88" s="124"/>
      <c r="DL88" s="124"/>
      <c r="DM88" s="124"/>
      <c r="DN88" s="124"/>
      <c r="DO88" s="124"/>
      <c r="DP88" s="124"/>
      <c r="DQ88" s="124"/>
      <c r="DR88" s="138"/>
      <c r="DS88" s="138"/>
      <c r="DT88" s="138"/>
      <c r="DU88" s="138"/>
    </row>
    <row r="89" ht="24" spans="1:125">
      <c r="A89" s="127" t="s">
        <v>284</v>
      </c>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c r="AD89" s="124"/>
      <c r="AE89" s="124"/>
      <c r="AF89" s="124"/>
      <c r="AG89" s="124"/>
      <c r="AH89" s="124"/>
      <c r="AI89" s="124"/>
      <c r="AJ89" s="124"/>
      <c r="AK89" s="124"/>
      <c r="AL89" s="124"/>
      <c r="AM89" s="124"/>
      <c r="AN89" s="124"/>
      <c r="AO89" s="124"/>
      <c r="AP89" s="124"/>
      <c r="AQ89" s="124"/>
      <c r="AR89" s="124"/>
      <c r="AS89" s="124"/>
      <c r="AT89" s="124"/>
      <c r="AU89" s="124"/>
      <c r="AV89" s="124"/>
      <c r="AW89" s="124"/>
      <c r="AX89" s="124"/>
      <c r="AY89" s="124"/>
      <c r="AZ89" s="124"/>
      <c r="BA89" s="124"/>
      <c r="BB89" s="124"/>
      <c r="BC89" s="124"/>
      <c r="BD89" s="124"/>
      <c r="BE89" s="124"/>
      <c r="BF89" s="124"/>
      <c r="BG89" s="124"/>
      <c r="BH89" s="124"/>
      <c r="BI89" s="124"/>
      <c r="BJ89" s="124"/>
      <c r="BK89" s="124"/>
      <c r="BL89" s="124"/>
      <c r="BM89" s="124"/>
      <c r="BN89" s="124"/>
      <c r="BO89" s="124"/>
      <c r="BP89" s="124"/>
      <c r="BQ89" s="124"/>
      <c r="BR89" s="124"/>
      <c r="BS89" s="124"/>
      <c r="BT89" s="124"/>
      <c r="BU89" s="124"/>
      <c r="BV89" s="124"/>
      <c r="BW89" s="124"/>
      <c r="BX89" s="124"/>
      <c r="BY89" s="124"/>
      <c r="BZ89" s="124"/>
      <c r="CA89" s="124"/>
      <c r="CB89" s="124"/>
      <c r="CC89" s="124"/>
      <c r="CD89" s="124"/>
      <c r="CE89" s="124"/>
      <c r="CF89" s="124"/>
      <c r="CG89" s="124"/>
      <c r="CH89" s="124"/>
      <c r="CI89" s="124"/>
      <c r="CJ89" s="124"/>
      <c r="CK89" s="124"/>
      <c r="CL89" s="124"/>
      <c r="CM89" s="124"/>
      <c r="CN89" s="124"/>
      <c r="CO89" s="124"/>
      <c r="CP89" s="124"/>
      <c r="CQ89" s="124"/>
      <c r="CR89" s="124"/>
      <c r="CS89" s="124"/>
      <c r="CT89" s="124"/>
      <c r="CU89" s="124"/>
      <c r="CV89" s="124"/>
      <c r="CW89" s="124"/>
      <c r="CX89" s="124"/>
      <c r="CY89" s="124"/>
      <c r="CZ89" s="124"/>
      <c r="DA89" s="124"/>
      <c r="DB89" s="124"/>
      <c r="DC89" s="124"/>
      <c r="DD89" s="124"/>
      <c r="DE89" s="124"/>
      <c r="DF89" s="124"/>
      <c r="DG89" s="124"/>
      <c r="DH89" s="124"/>
      <c r="DI89" s="124"/>
      <c r="DJ89" s="124"/>
      <c r="DK89" s="124"/>
      <c r="DL89" s="124"/>
      <c r="DM89" s="124"/>
      <c r="DN89" s="124"/>
      <c r="DO89" s="124"/>
      <c r="DP89" s="124"/>
      <c r="DQ89" s="124"/>
      <c r="DR89" s="138"/>
      <c r="DS89" s="138"/>
      <c r="DT89" s="138"/>
      <c r="DU89" s="138"/>
    </row>
    <row r="90" spans="1:125">
      <c r="A90" s="127" t="s">
        <v>285</v>
      </c>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c r="AD90" s="124"/>
      <c r="AE90" s="124"/>
      <c r="AF90" s="124"/>
      <c r="AG90" s="124"/>
      <c r="AH90" s="124"/>
      <c r="AI90" s="124"/>
      <c r="AJ90" s="124"/>
      <c r="AK90" s="124"/>
      <c r="AL90" s="124"/>
      <c r="AM90" s="124"/>
      <c r="AN90" s="124"/>
      <c r="AO90" s="124"/>
      <c r="AP90" s="124"/>
      <c r="AQ90" s="124"/>
      <c r="AR90" s="124"/>
      <c r="AS90" s="124"/>
      <c r="AT90" s="124"/>
      <c r="AU90" s="124"/>
      <c r="AV90" s="124"/>
      <c r="AW90" s="124"/>
      <c r="AX90" s="124"/>
      <c r="AY90" s="124"/>
      <c r="AZ90" s="124"/>
      <c r="BA90" s="124"/>
      <c r="BB90" s="124"/>
      <c r="BC90" s="124"/>
      <c r="BD90" s="124"/>
      <c r="BE90" s="124"/>
      <c r="BF90" s="124"/>
      <c r="BG90" s="124"/>
      <c r="BH90" s="124"/>
      <c r="BI90" s="124"/>
      <c r="BJ90" s="124"/>
      <c r="BK90" s="124"/>
      <c r="BL90" s="124"/>
      <c r="BM90" s="124"/>
      <c r="BN90" s="124"/>
      <c r="BO90" s="124"/>
      <c r="BP90" s="124"/>
      <c r="BQ90" s="124"/>
      <c r="BR90" s="124"/>
      <c r="BS90" s="124"/>
      <c r="BT90" s="124"/>
      <c r="BU90" s="124"/>
      <c r="BV90" s="124"/>
      <c r="BW90" s="124"/>
      <c r="BX90" s="124"/>
      <c r="BY90" s="124"/>
      <c r="BZ90" s="124"/>
      <c r="CA90" s="124"/>
      <c r="CB90" s="124"/>
      <c r="CC90" s="124"/>
      <c r="CD90" s="124"/>
      <c r="CE90" s="124"/>
      <c r="CF90" s="124"/>
      <c r="CG90" s="124"/>
      <c r="CH90" s="124"/>
      <c r="CI90" s="124"/>
      <c r="CJ90" s="124"/>
      <c r="CK90" s="124"/>
      <c r="CL90" s="124"/>
      <c r="CM90" s="124"/>
      <c r="CN90" s="124"/>
      <c r="CO90" s="124"/>
      <c r="CP90" s="124"/>
      <c r="CQ90" s="124"/>
      <c r="CR90" s="124"/>
      <c r="CS90" s="124"/>
      <c r="CT90" s="124"/>
      <c r="CU90" s="124"/>
      <c r="CV90" s="124"/>
      <c r="CW90" s="124"/>
      <c r="CX90" s="124"/>
      <c r="CY90" s="124"/>
      <c r="CZ90" s="124"/>
      <c r="DA90" s="124"/>
      <c r="DB90" s="124"/>
      <c r="DC90" s="124"/>
      <c r="DD90" s="124"/>
      <c r="DE90" s="124"/>
      <c r="DF90" s="124"/>
      <c r="DG90" s="124"/>
      <c r="DH90" s="124"/>
      <c r="DI90" s="124"/>
      <c r="DJ90" s="124"/>
      <c r="DK90" s="124"/>
      <c r="DL90" s="124"/>
      <c r="DM90" s="124"/>
      <c r="DN90" s="124"/>
      <c r="DO90" s="124"/>
      <c r="DP90" s="124"/>
      <c r="DQ90" s="124"/>
      <c r="DR90" s="138"/>
      <c r="DS90" s="138"/>
      <c r="DT90" s="138"/>
      <c r="DU90" s="138"/>
    </row>
    <row r="91" ht="24" spans="1:125">
      <c r="A91" s="127" t="s">
        <v>286</v>
      </c>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c r="AI91" s="124"/>
      <c r="AJ91" s="124"/>
      <c r="AK91" s="124"/>
      <c r="AL91" s="124"/>
      <c r="AM91" s="124"/>
      <c r="AN91" s="124"/>
      <c r="AO91" s="124"/>
      <c r="AP91" s="124"/>
      <c r="AQ91" s="124"/>
      <c r="AR91" s="124"/>
      <c r="AS91" s="124"/>
      <c r="AT91" s="124"/>
      <c r="AU91" s="124"/>
      <c r="AV91" s="124"/>
      <c r="AW91" s="124"/>
      <c r="AX91" s="124"/>
      <c r="AY91" s="124"/>
      <c r="AZ91" s="124"/>
      <c r="BA91" s="124"/>
      <c r="BB91" s="124"/>
      <c r="BC91" s="124"/>
      <c r="BD91" s="124"/>
      <c r="BE91" s="124"/>
      <c r="BF91" s="124"/>
      <c r="BG91" s="124"/>
      <c r="BH91" s="124"/>
      <c r="BI91" s="124"/>
      <c r="BJ91" s="124"/>
      <c r="BK91" s="124"/>
      <c r="BL91" s="124"/>
      <c r="BM91" s="124"/>
      <c r="BN91" s="124"/>
      <c r="BO91" s="124"/>
      <c r="BP91" s="124"/>
      <c r="BQ91" s="124"/>
      <c r="BR91" s="124"/>
      <c r="BS91" s="124"/>
      <c r="BT91" s="124"/>
      <c r="BU91" s="124"/>
      <c r="BV91" s="124"/>
      <c r="BW91" s="124"/>
      <c r="BX91" s="124"/>
      <c r="BY91" s="124"/>
      <c r="BZ91" s="124"/>
      <c r="CA91" s="124"/>
      <c r="CB91" s="124"/>
      <c r="CC91" s="124"/>
      <c r="CD91" s="124"/>
      <c r="CE91" s="124"/>
      <c r="CF91" s="124"/>
      <c r="CG91" s="124"/>
      <c r="CH91" s="124"/>
      <c r="CI91" s="124"/>
      <c r="CJ91" s="124"/>
      <c r="CK91" s="124"/>
      <c r="CL91" s="124"/>
      <c r="CM91" s="124"/>
      <c r="CN91" s="124"/>
      <c r="CO91" s="124"/>
      <c r="CP91" s="124"/>
      <c r="CQ91" s="124"/>
      <c r="CR91" s="124"/>
      <c r="CS91" s="124"/>
      <c r="CT91" s="124"/>
      <c r="CU91" s="124"/>
      <c r="CV91" s="124"/>
      <c r="CW91" s="124"/>
      <c r="CX91" s="124"/>
      <c r="CY91" s="124"/>
      <c r="CZ91" s="124"/>
      <c r="DA91" s="124"/>
      <c r="DB91" s="124"/>
      <c r="DC91" s="124"/>
      <c r="DD91" s="124"/>
      <c r="DE91" s="124"/>
      <c r="DF91" s="124"/>
      <c r="DG91" s="124"/>
      <c r="DH91" s="124"/>
      <c r="DI91" s="124"/>
      <c r="DJ91" s="124"/>
      <c r="DK91" s="124"/>
      <c r="DL91" s="124"/>
      <c r="DM91" s="124"/>
      <c r="DN91" s="124"/>
      <c r="DO91" s="124"/>
      <c r="DP91" s="124"/>
      <c r="DQ91" s="124"/>
      <c r="DR91" s="138"/>
      <c r="DS91" s="138"/>
      <c r="DT91" s="138"/>
      <c r="DU91" s="138"/>
    </row>
    <row r="92" ht="24" spans="1:125">
      <c r="A92" s="127" t="s">
        <v>287</v>
      </c>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24"/>
      <c r="AF92" s="124"/>
      <c r="AG92" s="124"/>
      <c r="AH92" s="124"/>
      <c r="AI92" s="124"/>
      <c r="AJ92" s="124"/>
      <c r="AK92" s="124"/>
      <c r="AL92" s="124"/>
      <c r="AM92" s="124"/>
      <c r="AN92" s="124"/>
      <c r="AO92" s="124"/>
      <c r="AP92" s="124"/>
      <c r="AQ92" s="124"/>
      <c r="AR92" s="124"/>
      <c r="AS92" s="124"/>
      <c r="AT92" s="124"/>
      <c r="AU92" s="124"/>
      <c r="AV92" s="124"/>
      <c r="AW92" s="124"/>
      <c r="AX92" s="124"/>
      <c r="AY92" s="124"/>
      <c r="AZ92" s="124"/>
      <c r="BA92" s="124"/>
      <c r="BB92" s="124"/>
      <c r="BC92" s="124"/>
      <c r="BD92" s="124"/>
      <c r="BE92" s="124"/>
      <c r="BF92" s="124"/>
      <c r="BG92" s="124"/>
      <c r="BH92" s="124"/>
      <c r="BI92" s="124"/>
      <c r="BJ92" s="124"/>
      <c r="BK92" s="124"/>
      <c r="BL92" s="124"/>
      <c r="BM92" s="124"/>
      <c r="BN92" s="124"/>
      <c r="BO92" s="124"/>
      <c r="BP92" s="124"/>
      <c r="BQ92" s="124"/>
      <c r="BR92" s="124"/>
      <c r="BS92" s="124"/>
      <c r="BT92" s="124"/>
      <c r="BU92" s="124"/>
      <c r="BV92" s="124"/>
      <c r="BW92" s="124"/>
      <c r="BX92" s="124"/>
      <c r="BY92" s="124"/>
      <c r="BZ92" s="124"/>
      <c r="CA92" s="124"/>
      <c r="CB92" s="124"/>
      <c r="CC92" s="124"/>
      <c r="CD92" s="124"/>
      <c r="CE92" s="124"/>
      <c r="CF92" s="124"/>
      <c r="CG92" s="124"/>
      <c r="CH92" s="124"/>
      <c r="CI92" s="124"/>
      <c r="CJ92" s="124"/>
      <c r="CK92" s="124"/>
      <c r="CL92" s="124"/>
      <c r="CM92" s="124"/>
      <c r="CN92" s="124"/>
      <c r="CO92" s="124"/>
      <c r="CP92" s="124"/>
      <c r="CQ92" s="124"/>
      <c r="CR92" s="124"/>
      <c r="CS92" s="124"/>
      <c r="CT92" s="124"/>
      <c r="CU92" s="124"/>
      <c r="CV92" s="124"/>
      <c r="CW92" s="124"/>
      <c r="CX92" s="124"/>
      <c r="CY92" s="124"/>
      <c r="CZ92" s="124"/>
      <c r="DA92" s="124"/>
      <c r="DB92" s="124"/>
      <c r="DC92" s="124"/>
      <c r="DD92" s="124"/>
      <c r="DE92" s="124"/>
      <c r="DF92" s="124"/>
      <c r="DG92" s="124"/>
      <c r="DH92" s="124"/>
      <c r="DI92" s="124"/>
      <c r="DJ92" s="124"/>
      <c r="DK92" s="124"/>
      <c r="DL92" s="124"/>
      <c r="DM92" s="124"/>
      <c r="DN92" s="124"/>
      <c r="DO92" s="124"/>
      <c r="DP92" s="124"/>
      <c r="DQ92" s="124"/>
      <c r="DR92" s="138"/>
      <c r="DS92" s="138"/>
      <c r="DT92" s="138"/>
      <c r="DU92" s="138"/>
    </row>
    <row r="93" s="115" customFormat="1" spans="1:121">
      <c r="A93" s="121" t="s">
        <v>54</v>
      </c>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c r="AA93" s="122"/>
      <c r="AB93" s="122"/>
      <c r="AC93" s="122"/>
      <c r="AD93" s="122"/>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c r="BE93" s="122"/>
      <c r="BF93" s="122"/>
      <c r="BG93" s="122"/>
      <c r="BH93" s="122"/>
      <c r="BI93" s="122"/>
      <c r="BJ93" s="122"/>
      <c r="BK93" s="122"/>
      <c r="BL93" s="122"/>
      <c r="BM93" s="122"/>
      <c r="BN93" s="122"/>
      <c r="BO93" s="122"/>
      <c r="BP93" s="122"/>
      <c r="BQ93" s="122"/>
      <c r="BR93" s="122"/>
      <c r="BS93" s="122"/>
      <c r="BT93" s="122"/>
      <c r="BU93" s="122"/>
      <c r="BV93" s="122"/>
      <c r="BW93" s="122"/>
      <c r="BX93" s="122"/>
      <c r="BY93" s="122"/>
      <c r="BZ93" s="122"/>
      <c r="CA93" s="122"/>
      <c r="CB93" s="122"/>
      <c r="CC93" s="122"/>
      <c r="CD93" s="122"/>
      <c r="CE93" s="122"/>
      <c r="CF93" s="122"/>
      <c r="CG93" s="122"/>
      <c r="CH93" s="122"/>
      <c r="CI93" s="122"/>
      <c r="CJ93" s="122"/>
      <c r="CK93" s="122"/>
      <c r="CL93" s="122"/>
      <c r="CM93" s="122"/>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122"/>
      <c r="DQ93" s="122"/>
    </row>
    <row r="94" ht="24" spans="1:125">
      <c r="A94" s="127" t="s">
        <v>288</v>
      </c>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124"/>
      <c r="AD94" s="124"/>
      <c r="AE94" s="124"/>
      <c r="AF94" s="124"/>
      <c r="AG94" s="124"/>
      <c r="AH94" s="124"/>
      <c r="AI94" s="124"/>
      <c r="AJ94" s="124"/>
      <c r="AK94" s="124"/>
      <c r="AL94" s="124"/>
      <c r="AM94" s="124"/>
      <c r="AN94" s="124"/>
      <c r="AO94" s="124"/>
      <c r="AP94" s="124"/>
      <c r="AQ94" s="124"/>
      <c r="AR94" s="124"/>
      <c r="AS94" s="124"/>
      <c r="AT94" s="124"/>
      <c r="AU94" s="124"/>
      <c r="AV94" s="124"/>
      <c r="AW94" s="124"/>
      <c r="AX94" s="124"/>
      <c r="AY94" s="124"/>
      <c r="AZ94" s="124"/>
      <c r="BA94" s="124"/>
      <c r="BB94" s="124"/>
      <c r="BC94" s="124"/>
      <c r="BD94" s="124"/>
      <c r="BE94" s="124"/>
      <c r="BF94" s="124"/>
      <c r="BG94" s="124"/>
      <c r="BH94" s="124"/>
      <c r="BI94" s="124"/>
      <c r="BJ94" s="124"/>
      <c r="BK94" s="124"/>
      <c r="BL94" s="124"/>
      <c r="BM94" s="124"/>
      <c r="BN94" s="124"/>
      <c r="BO94" s="124"/>
      <c r="BP94" s="124"/>
      <c r="BQ94" s="124"/>
      <c r="BR94" s="124"/>
      <c r="BS94" s="124"/>
      <c r="BT94" s="124"/>
      <c r="BU94" s="124"/>
      <c r="BV94" s="124"/>
      <c r="BW94" s="124"/>
      <c r="BX94" s="124"/>
      <c r="BY94" s="124"/>
      <c r="BZ94" s="124"/>
      <c r="CA94" s="124"/>
      <c r="CB94" s="124"/>
      <c r="CC94" s="124"/>
      <c r="CD94" s="124"/>
      <c r="CE94" s="124"/>
      <c r="CF94" s="124"/>
      <c r="CG94" s="124"/>
      <c r="CH94" s="124"/>
      <c r="CI94" s="124"/>
      <c r="CJ94" s="124"/>
      <c r="CK94" s="124"/>
      <c r="CL94" s="124"/>
      <c r="CM94" s="124"/>
      <c r="CN94" s="124"/>
      <c r="CO94" s="124"/>
      <c r="CP94" s="124"/>
      <c r="CQ94" s="124"/>
      <c r="CR94" s="124"/>
      <c r="CS94" s="124"/>
      <c r="CT94" s="124"/>
      <c r="CU94" s="124"/>
      <c r="CV94" s="124"/>
      <c r="CW94" s="124"/>
      <c r="CX94" s="124"/>
      <c r="CY94" s="124"/>
      <c r="CZ94" s="124"/>
      <c r="DA94" s="124"/>
      <c r="DB94" s="124"/>
      <c r="DC94" s="124"/>
      <c r="DD94" s="124"/>
      <c r="DE94" s="124"/>
      <c r="DF94" s="124"/>
      <c r="DG94" s="124"/>
      <c r="DH94" s="124"/>
      <c r="DI94" s="124"/>
      <c r="DJ94" s="124"/>
      <c r="DK94" s="124"/>
      <c r="DL94" s="124"/>
      <c r="DM94" s="124"/>
      <c r="DN94" s="124"/>
      <c r="DO94" s="124"/>
      <c r="DP94" s="124"/>
      <c r="DQ94" s="124"/>
      <c r="DR94" s="138"/>
      <c r="DS94" s="138"/>
      <c r="DT94" s="138"/>
      <c r="DU94" s="138"/>
    </row>
    <row r="95" spans="1:125">
      <c r="A95" s="127" t="s">
        <v>289</v>
      </c>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124"/>
      <c r="AD95" s="124"/>
      <c r="AE95" s="124"/>
      <c r="AF95" s="124"/>
      <c r="AG95" s="124"/>
      <c r="AH95" s="124"/>
      <c r="AI95" s="124"/>
      <c r="AJ95" s="124"/>
      <c r="AK95" s="124"/>
      <c r="AL95" s="124"/>
      <c r="AM95" s="124"/>
      <c r="AN95" s="124"/>
      <c r="AO95" s="124"/>
      <c r="AP95" s="124"/>
      <c r="AQ95" s="124"/>
      <c r="AR95" s="124"/>
      <c r="AS95" s="124"/>
      <c r="AT95" s="124"/>
      <c r="AU95" s="124"/>
      <c r="AV95" s="124"/>
      <c r="AW95" s="124"/>
      <c r="AX95" s="124"/>
      <c r="AY95" s="124"/>
      <c r="AZ95" s="124"/>
      <c r="BA95" s="124"/>
      <c r="BB95" s="124"/>
      <c r="BC95" s="124"/>
      <c r="BD95" s="124"/>
      <c r="BE95" s="124"/>
      <c r="BF95" s="124"/>
      <c r="BG95" s="124"/>
      <c r="BH95" s="124"/>
      <c r="BI95" s="124"/>
      <c r="BJ95" s="124"/>
      <c r="BK95" s="124"/>
      <c r="BL95" s="124"/>
      <c r="BM95" s="124"/>
      <c r="BN95" s="124"/>
      <c r="BO95" s="124"/>
      <c r="BP95" s="124"/>
      <c r="BQ95" s="124"/>
      <c r="BR95" s="124"/>
      <c r="BS95" s="124"/>
      <c r="BT95" s="124"/>
      <c r="BU95" s="124"/>
      <c r="BV95" s="124"/>
      <c r="BW95" s="124"/>
      <c r="BX95" s="124"/>
      <c r="BY95" s="124"/>
      <c r="BZ95" s="124"/>
      <c r="CA95" s="124"/>
      <c r="CB95" s="124"/>
      <c r="CC95" s="124"/>
      <c r="CD95" s="124"/>
      <c r="CE95" s="124"/>
      <c r="CF95" s="124"/>
      <c r="CG95" s="124"/>
      <c r="CH95" s="124"/>
      <c r="CI95" s="124"/>
      <c r="CJ95" s="124"/>
      <c r="CK95" s="124"/>
      <c r="CL95" s="124"/>
      <c r="CM95" s="124"/>
      <c r="CN95" s="124"/>
      <c r="CO95" s="124"/>
      <c r="CP95" s="124"/>
      <c r="CQ95" s="124"/>
      <c r="CR95" s="124"/>
      <c r="CS95" s="124"/>
      <c r="CT95" s="124"/>
      <c r="CU95" s="124"/>
      <c r="CV95" s="124"/>
      <c r="CW95" s="124"/>
      <c r="CX95" s="124"/>
      <c r="CY95" s="124"/>
      <c r="CZ95" s="124"/>
      <c r="DA95" s="124"/>
      <c r="DB95" s="124"/>
      <c r="DC95" s="124"/>
      <c r="DD95" s="124"/>
      <c r="DE95" s="124"/>
      <c r="DF95" s="124"/>
      <c r="DG95" s="124"/>
      <c r="DH95" s="124"/>
      <c r="DI95" s="124"/>
      <c r="DJ95" s="124"/>
      <c r="DK95" s="124"/>
      <c r="DL95" s="124"/>
      <c r="DM95" s="124"/>
      <c r="DN95" s="124"/>
      <c r="DO95" s="124"/>
      <c r="DP95" s="124"/>
      <c r="DQ95" s="124"/>
      <c r="DR95" s="138"/>
      <c r="DS95" s="138"/>
      <c r="DT95" s="138"/>
      <c r="DU95" s="138"/>
    </row>
    <row r="96" ht="12.75" spans="1:125">
      <c r="A96" s="127" t="s">
        <v>317</v>
      </c>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c r="AB96" s="124"/>
      <c r="AC96" s="124"/>
      <c r="AD96" s="124"/>
      <c r="AE96" s="124"/>
      <c r="AF96" s="124"/>
      <c r="AG96" s="124"/>
      <c r="AH96" s="124"/>
      <c r="AI96" s="124"/>
      <c r="AJ96" s="124"/>
      <c r="AK96" s="124"/>
      <c r="AL96" s="124"/>
      <c r="AM96" s="124"/>
      <c r="AN96" s="124"/>
      <c r="AO96" s="124"/>
      <c r="AP96" s="124"/>
      <c r="AQ96" s="124"/>
      <c r="AR96" s="124"/>
      <c r="AS96" s="124"/>
      <c r="AT96" s="124"/>
      <c r="AU96" s="124"/>
      <c r="AV96" s="124"/>
      <c r="AW96" s="124"/>
      <c r="AX96" s="124"/>
      <c r="AY96" s="124"/>
      <c r="AZ96" s="124"/>
      <c r="BA96" s="124"/>
      <c r="BB96" s="124"/>
      <c r="BC96" s="124"/>
      <c r="BD96" s="124"/>
      <c r="BE96" s="124"/>
      <c r="BF96" s="124"/>
      <c r="BG96" s="124"/>
      <c r="BH96" s="124"/>
      <c r="BI96" s="124"/>
      <c r="BJ96" s="124"/>
      <c r="BK96" s="124"/>
      <c r="BL96" s="124"/>
      <c r="BM96" s="124"/>
      <c r="BN96" s="124"/>
      <c r="BO96" s="124"/>
      <c r="BP96" s="124"/>
      <c r="BQ96" s="124"/>
      <c r="BR96" s="124"/>
      <c r="BS96" s="124"/>
      <c r="BT96" s="124"/>
      <c r="BU96" s="124"/>
      <c r="BV96" s="124"/>
      <c r="BW96" s="124"/>
      <c r="BX96" s="124"/>
      <c r="BY96" s="124"/>
      <c r="BZ96" s="124"/>
      <c r="CA96" s="124"/>
      <c r="CB96" s="124"/>
      <c r="CC96" s="124"/>
      <c r="CD96" s="124"/>
      <c r="CE96" s="124"/>
      <c r="CF96" s="124"/>
      <c r="CG96" s="124"/>
      <c r="CH96" s="124"/>
      <c r="CI96" s="124"/>
      <c r="CJ96" s="124"/>
      <c r="CK96" s="124"/>
      <c r="CL96" s="124"/>
      <c r="CM96" s="124"/>
      <c r="CN96" s="124"/>
      <c r="CO96" s="124"/>
      <c r="CP96" s="124"/>
      <c r="CQ96" s="124"/>
      <c r="CR96" s="124"/>
      <c r="CS96" s="124"/>
      <c r="CT96" s="124"/>
      <c r="CU96" s="124"/>
      <c r="CV96" s="124"/>
      <c r="CW96" s="124"/>
      <c r="CX96" s="124"/>
      <c r="CY96" s="124"/>
      <c r="CZ96" s="124"/>
      <c r="DA96" s="124"/>
      <c r="DB96" s="124"/>
      <c r="DC96" s="124"/>
      <c r="DD96" s="124"/>
      <c r="DE96" s="124"/>
      <c r="DF96" s="124"/>
      <c r="DG96" s="124"/>
      <c r="DH96" s="124"/>
      <c r="DI96" s="124"/>
      <c r="DJ96" s="124"/>
      <c r="DK96" s="124"/>
      <c r="DL96" s="124"/>
      <c r="DM96" s="124"/>
      <c r="DN96" s="124"/>
      <c r="DO96" s="124"/>
      <c r="DP96" s="124"/>
      <c r="DQ96" s="124"/>
      <c r="DR96" s="138"/>
      <c r="DS96" s="138"/>
      <c r="DT96" s="138"/>
      <c r="DU96" s="138"/>
    </row>
    <row r="97" ht="12.75" spans="1:125">
      <c r="A97" s="127" t="s">
        <v>318</v>
      </c>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c r="AD97" s="124"/>
      <c r="AE97" s="124"/>
      <c r="AF97" s="124"/>
      <c r="AG97" s="124"/>
      <c r="AH97" s="124"/>
      <c r="AI97" s="124"/>
      <c r="AJ97" s="124"/>
      <c r="AK97" s="124"/>
      <c r="AL97" s="124"/>
      <c r="AM97" s="124"/>
      <c r="AN97" s="124"/>
      <c r="AO97" s="124"/>
      <c r="AP97" s="124"/>
      <c r="AQ97" s="124"/>
      <c r="AR97" s="124"/>
      <c r="AS97" s="124"/>
      <c r="AT97" s="124"/>
      <c r="AU97" s="124"/>
      <c r="AV97" s="124"/>
      <c r="AW97" s="124"/>
      <c r="AX97" s="124"/>
      <c r="AY97" s="124"/>
      <c r="AZ97" s="124"/>
      <c r="BA97" s="124"/>
      <c r="BB97" s="124"/>
      <c r="BC97" s="124"/>
      <c r="BD97" s="124"/>
      <c r="BE97" s="124"/>
      <c r="BF97" s="124"/>
      <c r="BG97" s="124"/>
      <c r="BH97" s="124"/>
      <c r="BI97" s="124"/>
      <c r="BJ97" s="124"/>
      <c r="BK97" s="124"/>
      <c r="BL97" s="124"/>
      <c r="BM97" s="124"/>
      <c r="BN97" s="124"/>
      <c r="BO97" s="124"/>
      <c r="BP97" s="124"/>
      <c r="BQ97" s="124"/>
      <c r="BR97" s="124"/>
      <c r="BS97" s="124"/>
      <c r="BT97" s="124"/>
      <c r="BU97" s="124"/>
      <c r="BV97" s="124"/>
      <c r="BW97" s="124"/>
      <c r="BX97" s="124"/>
      <c r="BY97" s="124"/>
      <c r="BZ97" s="124"/>
      <c r="CA97" s="124"/>
      <c r="CB97" s="124"/>
      <c r="CC97" s="124"/>
      <c r="CD97" s="124"/>
      <c r="CE97" s="124"/>
      <c r="CF97" s="124"/>
      <c r="CG97" s="124"/>
      <c r="CH97" s="124"/>
      <c r="CI97" s="124"/>
      <c r="CJ97" s="124"/>
      <c r="CK97" s="124"/>
      <c r="CL97" s="124"/>
      <c r="CM97" s="124"/>
      <c r="CN97" s="124"/>
      <c r="CO97" s="124"/>
      <c r="CP97" s="124"/>
      <c r="CQ97" s="124"/>
      <c r="CR97" s="124"/>
      <c r="CS97" s="124"/>
      <c r="CT97" s="124"/>
      <c r="CU97" s="124"/>
      <c r="CV97" s="124"/>
      <c r="CW97" s="124"/>
      <c r="CX97" s="124"/>
      <c r="CY97" s="124"/>
      <c r="CZ97" s="124"/>
      <c r="DA97" s="124"/>
      <c r="DB97" s="124"/>
      <c r="DC97" s="124"/>
      <c r="DD97" s="124"/>
      <c r="DE97" s="124"/>
      <c r="DF97" s="124"/>
      <c r="DG97" s="124"/>
      <c r="DH97" s="124"/>
      <c r="DI97" s="124"/>
      <c r="DJ97" s="124"/>
      <c r="DK97" s="124"/>
      <c r="DL97" s="124"/>
      <c r="DM97" s="124"/>
      <c r="DN97" s="124"/>
      <c r="DO97" s="124"/>
      <c r="DP97" s="124"/>
      <c r="DQ97" s="124"/>
      <c r="DR97" s="138"/>
      <c r="DS97" s="138"/>
      <c r="DT97" s="138"/>
      <c r="DU97" s="138"/>
    </row>
    <row r="98" ht="12.75" spans="1:125">
      <c r="A98" s="127" t="s">
        <v>319</v>
      </c>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c r="AB98" s="124"/>
      <c r="AC98" s="124"/>
      <c r="AD98" s="124"/>
      <c r="AE98" s="124"/>
      <c r="AF98" s="124"/>
      <c r="AG98" s="124"/>
      <c r="AH98" s="124"/>
      <c r="AI98" s="124"/>
      <c r="AJ98" s="124"/>
      <c r="AK98" s="124"/>
      <c r="AL98" s="124"/>
      <c r="AM98" s="124"/>
      <c r="AN98" s="124"/>
      <c r="AO98" s="124"/>
      <c r="AP98" s="124"/>
      <c r="AQ98" s="124"/>
      <c r="AR98" s="124"/>
      <c r="AS98" s="124"/>
      <c r="AT98" s="124"/>
      <c r="AU98" s="124"/>
      <c r="AV98" s="124"/>
      <c r="AW98" s="124"/>
      <c r="AX98" s="124"/>
      <c r="AY98" s="124"/>
      <c r="AZ98" s="124"/>
      <c r="BA98" s="124"/>
      <c r="BB98" s="124"/>
      <c r="BC98" s="124"/>
      <c r="BD98" s="124"/>
      <c r="BE98" s="124"/>
      <c r="BF98" s="124"/>
      <c r="BG98" s="124"/>
      <c r="BH98" s="124"/>
      <c r="BI98" s="124"/>
      <c r="BJ98" s="124"/>
      <c r="BK98" s="124"/>
      <c r="BL98" s="124"/>
      <c r="BM98" s="124"/>
      <c r="BN98" s="124"/>
      <c r="BO98" s="124"/>
      <c r="BP98" s="124"/>
      <c r="BQ98" s="124"/>
      <c r="BR98" s="124"/>
      <c r="BS98" s="124"/>
      <c r="BT98" s="124"/>
      <c r="BU98" s="124"/>
      <c r="BV98" s="124"/>
      <c r="BW98" s="124"/>
      <c r="BX98" s="124"/>
      <c r="BY98" s="124"/>
      <c r="BZ98" s="124"/>
      <c r="CA98" s="124"/>
      <c r="CB98" s="124"/>
      <c r="CC98" s="124"/>
      <c r="CD98" s="124"/>
      <c r="CE98" s="124"/>
      <c r="CF98" s="124"/>
      <c r="CG98" s="124"/>
      <c r="CH98" s="124"/>
      <c r="CI98" s="124"/>
      <c r="CJ98" s="124"/>
      <c r="CK98" s="124"/>
      <c r="CL98" s="124"/>
      <c r="CM98" s="124"/>
      <c r="CN98" s="124"/>
      <c r="CO98" s="124"/>
      <c r="CP98" s="124"/>
      <c r="CQ98" s="124"/>
      <c r="CR98" s="124"/>
      <c r="CS98" s="124"/>
      <c r="CT98" s="124"/>
      <c r="CU98" s="124"/>
      <c r="CV98" s="124"/>
      <c r="CW98" s="124"/>
      <c r="CX98" s="124"/>
      <c r="CY98" s="124"/>
      <c r="CZ98" s="124"/>
      <c r="DA98" s="124"/>
      <c r="DB98" s="124"/>
      <c r="DC98" s="124"/>
      <c r="DD98" s="124"/>
      <c r="DE98" s="124"/>
      <c r="DF98" s="124"/>
      <c r="DG98" s="124"/>
      <c r="DH98" s="124"/>
      <c r="DI98" s="124"/>
      <c r="DJ98" s="124"/>
      <c r="DK98" s="124"/>
      <c r="DL98" s="124"/>
      <c r="DM98" s="124"/>
      <c r="DN98" s="124"/>
      <c r="DO98" s="124"/>
      <c r="DP98" s="124"/>
      <c r="DQ98" s="124"/>
      <c r="DR98" s="138"/>
      <c r="DS98" s="138"/>
      <c r="DT98" s="138"/>
      <c r="DU98" s="138"/>
    </row>
    <row r="99" ht="12.75" spans="1:125">
      <c r="A99" s="127" t="s">
        <v>320</v>
      </c>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c r="AB99" s="124"/>
      <c r="AC99" s="124"/>
      <c r="AD99" s="124"/>
      <c r="AE99" s="124"/>
      <c r="AF99" s="124"/>
      <c r="AG99" s="124"/>
      <c r="AH99" s="124"/>
      <c r="AI99" s="124"/>
      <c r="AJ99" s="124"/>
      <c r="AK99" s="124"/>
      <c r="AL99" s="124"/>
      <c r="AM99" s="124"/>
      <c r="AN99" s="124"/>
      <c r="AO99" s="124"/>
      <c r="AP99" s="124"/>
      <c r="AQ99" s="124"/>
      <c r="AR99" s="124"/>
      <c r="AS99" s="124"/>
      <c r="AT99" s="124"/>
      <c r="AU99" s="124"/>
      <c r="AV99" s="124"/>
      <c r="AW99" s="124"/>
      <c r="AX99" s="124"/>
      <c r="AY99" s="124"/>
      <c r="AZ99" s="124"/>
      <c r="BA99" s="124"/>
      <c r="BB99" s="124"/>
      <c r="BC99" s="124"/>
      <c r="BD99" s="124"/>
      <c r="BE99" s="124"/>
      <c r="BF99" s="124"/>
      <c r="BG99" s="124"/>
      <c r="BH99" s="124"/>
      <c r="BI99" s="124"/>
      <c r="BJ99" s="124"/>
      <c r="BK99" s="124"/>
      <c r="BL99" s="124"/>
      <c r="BM99" s="124"/>
      <c r="BN99" s="124"/>
      <c r="BO99" s="124"/>
      <c r="BP99" s="124"/>
      <c r="BQ99" s="124"/>
      <c r="BR99" s="124"/>
      <c r="BS99" s="124"/>
      <c r="BT99" s="124"/>
      <c r="BU99" s="124"/>
      <c r="BV99" s="124"/>
      <c r="BW99" s="124"/>
      <c r="BX99" s="124"/>
      <c r="BY99" s="124"/>
      <c r="BZ99" s="124"/>
      <c r="CA99" s="124"/>
      <c r="CB99" s="124"/>
      <c r="CC99" s="124"/>
      <c r="CD99" s="124"/>
      <c r="CE99" s="124"/>
      <c r="CF99" s="124"/>
      <c r="CG99" s="124"/>
      <c r="CH99" s="124"/>
      <c r="CI99" s="124"/>
      <c r="CJ99" s="124"/>
      <c r="CK99" s="124"/>
      <c r="CL99" s="124"/>
      <c r="CM99" s="124"/>
      <c r="CN99" s="124"/>
      <c r="CO99" s="124"/>
      <c r="CP99" s="124"/>
      <c r="CQ99" s="124"/>
      <c r="CR99" s="124"/>
      <c r="CS99" s="124"/>
      <c r="CT99" s="124"/>
      <c r="CU99" s="124"/>
      <c r="CV99" s="124"/>
      <c r="CW99" s="124"/>
      <c r="CX99" s="124"/>
      <c r="CY99" s="124"/>
      <c r="CZ99" s="124"/>
      <c r="DA99" s="124"/>
      <c r="DB99" s="124"/>
      <c r="DC99" s="124"/>
      <c r="DD99" s="124"/>
      <c r="DE99" s="124"/>
      <c r="DF99" s="124"/>
      <c r="DG99" s="124"/>
      <c r="DH99" s="124"/>
      <c r="DI99" s="124"/>
      <c r="DJ99" s="124"/>
      <c r="DK99" s="124"/>
      <c r="DL99" s="124"/>
      <c r="DM99" s="124"/>
      <c r="DN99" s="124"/>
      <c r="DO99" s="124"/>
      <c r="DP99" s="124"/>
      <c r="DQ99" s="124"/>
      <c r="DR99" s="138"/>
      <c r="DS99" s="138"/>
      <c r="DT99" s="138"/>
      <c r="DU99" s="138"/>
    </row>
    <row r="100" spans="1:125">
      <c r="A100" s="127" t="s">
        <v>294</v>
      </c>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c r="AC100" s="124"/>
      <c r="AD100" s="124"/>
      <c r="AE100" s="124"/>
      <c r="AF100" s="124"/>
      <c r="AG100" s="124"/>
      <c r="AH100" s="124"/>
      <c r="AI100" s="124"/>
      <c r="AJ100" s="124"/>
      <c r="AK100" s="124"/>
      <c r="AL100" s="124"/>
      <c r="AM100" s="124"/>
      <c r="AN100" s="124"/>
      <c r="AO100" s="124"/>
      <c r="AP100" s="124"/>
      <c r="AQ100" s="124"/>
      <c r="AR100" s="124"/>
      <c r="AS100" s="124"/>
      <c r="AT100" s="124"/>
      <c r="AU100" s="124"/>
      <c r="AV100" s="124"/>
      <c r="AW100" s="124"/>
      <c r="AX100" s="124"/>
      <c r="AY100" s="124"/>
      <c r="AZ100" s="124"/>
      <c r="BA100" s="124"/>
      <c r="BB100" s="124"/>
      <c r="BC100" s="124"/>
      <c r="BD100" s="124"/>
      <c r="BE100" s="124"/>
      <c r="BF100" s="124"/>
      <c r="BG100" s="124"/>
      <c r="BH100" s="124"/>
      <c r="BI100" s="124"/>
      <c r="BJ100" s="124"/>
      <c r="BK100" s="124"/>
      <c r="BL100" s="124"/>
      <c r="BM100" s="124"/>
      <c r="BN100" s="124"/>
      <c r="BO100" s="124"/>
      <c r="BP100" s="124"/>
      <c r="BQ100" s="124"/>
      <c r="BR100" s="124"/>
      <c r="BS100" s="124"/>
      <c r="BT100" s="124"/>
      <c r="BU100" s="124"/>
      <c r="BV100" s="124"/>
      <c r="BW100" s="124"/>
      <c r="BX100" s="124"/>
      <c r="BY100" s="124"/>
      <c r="BZ100" s="124"/>
      <c r="CA100" s="124"/>
      <c r="CB100" s="124"/>
      <c r="CC100" s="124"/>
      <c r="CD100" s="124"/>
      <c r="CE100" s="124"/>
      <c r="CF100" s="124"/>
      <c r="CG100" s="124"/>
      <c r="CH100" s="124"/>
      <c r="CI100" s="124"/>
      <c r="CJ100" s="124"/>
      <c r="CK100" s="124"/>
      <c r="CL100" s="124"/>
      <c r="CM100" s="124"/>
      <c r="CN100" s="124"/>
      <c r="CO100" s="124"/>
      <c r="CP100" s="124"/>
      <c r="CQ100" s="124"/>
      <c r="CR100" s="124"/>
      <c r="CS100" s="124"/>
      <c r="CT100" s="124"/>
      <c r="CU100" s="124"/>
      <c r="CV100" s="124"/>
      <c r="CW100" s="124"/>
      <c r="CX100" s="124"/>
      <c r="CY100" s="124"/>
      <c r="CZ100" s="124"/>
      <c r="DA100" s="124"/>
      <c r="DB100" s="124"/>
      <c r="DC100" s="124"/>
      <c r="DD100" s="124"/>
      <c r="DE100" s="124"/>
      <c r="DF100" s="124"/>
      <c r="DG100" s="124"/>
      <c r="DH100" s="124"/>
      <c r="DI100" s="124"/>
      <c r="DJ100" s="124"/>
      <c r="DK100" s="124"/>
      <c r="DL100" s="124"/>
      <c r="DM100" s="124"/>
      <c r="DN100" s="124"/>
      <c r="DO100" s="124"/>
      <c r="DP100" s="124"/>
      <c r="DQ100" s="124"/>
      <c r="DR100" s="138"/>
      <c r="DS100" s="138"/>
      <c r="DT100" s="138"/>
      <c r="DU100" s="138"/>
    </row>
    <row r="101" ht="12.75" spans="1:125">
      <c r="A101" s="127" t="s">
        <v>321</v>
      </c>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c r="AC101" s="124"/>
      <c r="AD101" s="124"/>
      <c r="AE101" s="124"/>
      <c r="AF101" s="124"/>
      <c r="AG101" s="124"/>
      <c r="AH101" s="124"/>
      <c r="AI101" s="124"/>
      <c r="AJ101" s="124"/>
      <c r="AK101" s="124"/>
      <c r="AL101" s="124"/>
      <c r="AM101" s="124"/>
      <c r="AN101" s="124"/>
      <c r="AO101" s="124"/>
      <c r="AP101" s="124"/>
      <c r="AQ101" s="124"/>
      <c r="AR101" s="124"/>
      <c r="AS101" s="124"/>
      <c r="AT101" s="124"/>
      <c r="AU101" s="124"/>
      <c r="AV101" s="124"/>
      <c r="AW101" s="124"/>
      <c r="AX101" s="124"/>
      <c r="AY101" s="124"/>
      <c r="AZ101" s="124"/>
      <c r="BA101" s="124"/>
      <c r="BB101" s="124"/>
      <c r="BC101" s="124"/>
      <c r="BD101" s="124"/>
      <c r="BE101" s="124"/>
      <c r="BF101" s="124"/>
      <c r="BG101" s="124"/>
      <c r="BH101" s="124"/>
      <c r="BI101" s="124"/>
      <c r="BJ101" s="124"/>
      <c r="BK101" s="124"/>
      <c r="BL101" s="124"/>
      <c r="BM101" s="124"/>
      <c r="BN101" s="124"/>
      <c r="BO101" s="124"/>
      <c r="BP101" s="124"/>
      <c r="BQ101" s="124"/>
      <c r="BR101" s="124"/>
      <c r="BS101" s="124"/>
      <c r="BT101" s="124"/>
      <c r="BU101" s="124"/>
      <c r="BV101" s="124"/>
      <c r="BW101" s="124"/>
      <c r="BX101" s="124"/>
      <c r="BY101" s="124"/>
      <c r="BZ101" s="124"/>
      <c r="CA101" s="124"/>
      <c r="CB101" s="124"/>
      <c r="CC101" s="124"/>
      <c r="CD101" s="124"/>
      <c r="CE101" s="124"/>
      <c r="CF101" s="124"/>
      <c r="CG101" s="124"/>
      <c r="CH101" s="124"/>
      <c r="CI101" s="124"/>
      <c r="CJ101" s="124"/>
      <c r="CK101" s="124"/>
      <c r="CL101" s="124"/>
      <c r="CM101" s="124"/>
      <c r="CN101" s="124"/>
      <c r="CO101" s="124"/>
      <c r="CP101" s="124"/>
      <c r="CQ101" s="124"/>
      <c r="CR101" s="124"/>
      <c r="CS101" s="124"/>
      <c r="CT101" s="124"/>
      <c r="CU101" s="124"/>
      <c r="CV101" s="124"/>
      <c r="CW101" s="124"/>
      <c r="CX101" s="124"/>
      <c r="CY101" s="124"/>
      <c r="CZ101" s="124"/>
      <c r="DA101" s="124"/>
      <c r="DB101" s="124"/>
      <c r="DC101" s="124"/>
      <c r="DD101" s="124"/>
      <c r="DE101" s="124"/>
      <c r="DF101" s="124"/>
      <c r="DG101" s="124"/>
      <c r="DH101" s="124"/>
      <c r="DI101" s="124"/>
      <c r="DJ101" s="124"/>
      <c r="DK101" s="124"/>
      <c r="DL101" s="124"/>
      <c r="DM101" s="124"/>
      <c r="DN101" s="124"/>
      <c r="DO101" s="124"/>
      <c r="DP101" s="124"/>
      <c r="DQ101" s="124"/>
      <c r="DR101" s="138"/>
      <c r="DS101" s="138"/>
      <c r="DT101" s="138"/>
      <c r="DU101" s="138"/>
    </row>
    <row r="102" ht="12.75" spans="1:125">
      <c r="A102" s="127" t="s">
        <v>322</v>
      </c>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c r="AC102" s="124"/>
      <c r="AD102" s="124"/>
      <c r="AE102" s="124"/>
      <c r="AF102" s="124"/>
      <c r="AG102" s="124"/>
      <c r="AH102" s="124"/>
      <c r="AI102" s="124"/>
      <c r="AJ102" s="124"/>
      <c r="AK102" s="124"/>
      <c r="AL102" s="124"/>
      <c r="AM102" s="124"/>
      <c r="AN102" s="124"/>
      <c r="AO102" s="124"/>
      <c r="AP102" s="124"/>
      <c r="AQ102" s="124"/>
      <c r="AR102" s="124"/>
      <c r="AS102" s="124"/>
      <c r="AT102" s="124"/>
      <c r="AU102" s="124"/>
      <c r="AV102" s="124"/>
      <c r="AW102" s="124"/>
      <c r="AX102" s="124"/>
      <c r="AY102" s="124"/>
      <c r="AZ102" s="124"/>
      <c r="BA102" s="124"/>
      <c r="BB102" s="124"/>
      <c r="BC102" s="124"/>
      <c r="BD102" s="124"/>
      <c r="BE102" s="124"/>
      <c r="BF102" s="124"/>
      <c r="BG102" s="124"/>
      <c r="BH102" s="124"/>
      <c r="BI102" s="124"/>
      <c r="BJ102" s="124"/>
      <c r="BK102" s="124"/>
      <c r="BL102" s="124"/>
      <c r="BM102" s="124"/>
      <c r="BN102" s="124"/>
      <c r="BO102" s="124"/>
      <c r="BP102" s="124"/>
      <c r="BQ102" s="124"/>
      <c r="BR102" s="124"/>
      <c r="BS102" s="124"/>
      <c r="BT102" s="124"/>
      <c r="BU102" s="124"/>
      <c r="BV102" s="124"/>
      <c r="BW102" s="124"/>
      <c r="BX102" s="124"/>
      <c r="BY102" s="124"/>
      <c r="BZ102" s="124"/>
      <c r="CA102" s="124"/>
      <c r="CB102" s="124"/>
      <c r="CC102" s="124"/>
      <c r="CD102" s="124"/>
      <c r="CE102" s="124"/>
      <c r="CF102" s="124"/>
      <c r="CG102" s="124"/>
      <c r="CH102" s="124"/>
      <c r="CI102" s="124"/>
      <c r="CJ102" s="124"/>
      <c r="CK102" s="124"/>
      <c r="CL102" s="124"/>
      <c r="CM102" s="124"/>
      <c r="CN102" s="124"/>
      <c r="CO102" s="124"/>
      <c r="CP102" s="124"/>
      <c r="CQ102" s="124"/>
      <c r="CR102" s="124"/>
      <c r="CS102" s="124"/>
      <c r="CT102" s="124"/>
      <c r="CU102" s="124"/>
      <c r="CV102" s="124"/>
      <c r="CW102" s="124"/>
      <c r="CX102" s="124"/>
      <c r="CY102" s="124"/>
      <c r="CZ102" s="124"/>
      <c r="DA102" s="124"/>
      <c r="DB102" s="124"/>
      <c r="DC102" s="124"/>
      <c r="DD102" s="124"/>
      <c r="DE102" s="124"/>
      <c r="DF102" s="124"/>
      <c r="DG102" s="124"/>
      <c r="DH102" s="124"/>
      <c r="DI102" s="124"/>
      <c r="DJ102" s="124"/>
      <c r="DK102" s="124"/>
      <c r="DL102" s="124"/>
      <c r="DM102" s="124"/>
      <c r="DN102" s="124"/>
      <c r="DO102" s="124"/>
      <c r="DP102" s="124"/>
      <c r="DQ102" s="124"/>
      <c r="DR102" s="138"/>
      <c r="DS102" s="138"/>
      <c r="DT102" s="138"/>
      <c r="DU102" s="138"/>
    </row>
    <row r="103" ht="24.75" spans="1:125">
      <c r="A103" s="127" t="s">
        <v>323</v>
      </c>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c r="AC103" s="124"/>
      <c r="AD103" s="124"/>
      <c r="AE103" s="124"/>
      <c r="AF103" s="124"/>
      <c r="AG103" s="124"/>
      <c r="AH103" s="124"/>
      <c r="AI103" s="124"/>
      <c r="AJ103" s="124"/>
      <c r="AK103" s="124"/>
      <c r="AL103" s="124"/>
      <c r="AM103" s="124"/>
      <c r="AN103" s="124"/>
      <c r="AO103" s="124"/>
      <c r="AP103" s="124"/>
      <c r="AQ103" s="124"/>
      <c r="AR103" s="124"/>
      <c r="AS103" s="124"/>
      <c r="AT103" s="124"/>
      <c r="AU103" s="124"/>
      <c r="AV103" s="124"/>
      <c r="AW103" s="124"/>
      <c r="AX103" s="124"/>
      <c r="AY103" s="124"/>
      <c r="AZ103" s="124"/>
      <c r="BA103" s="124"/>
      <c r="BB103" s="124"/>
      <c r="BC103" s="124"/>
      <c r="BD103" s="124"/>
      <c r="BE103" s="124"/>
      <c r="BF103" s="124"/>
      <c r="BG103" s="124"/>
      <c r="BH103" s="124"/>
      <c r="BI103" s="124"/>
      <c r="BJ103" s="124"/>
      <c r="BK103" s="124"/>
      <c r="BL103" s="124"/>
      <c r="BM103" s="124"/>
      <c r="BN103" s="124"/>
      <c r="BO103" s="124"/>
      <c r="BP103" s="124"/>
      <c r="BQ103" s="124"/>
      <c r="BR103" s="124"/>
      <c r="BS103" s="124"/>
      <c r="BT103" s="124"/>
      <c r="BU103" s="124"/>
      <c r="BV103" s="124"/>
      <c r="BW103" s="124"/>
      <c r="BX103" s="124"/>
      <c r="BY103" s="124"/>
      <c r="BZ103" s="124"/>
      <c r="CA103" s="124"/>
      <c r="CB103" s="124"/>
      <c r="CC103" s="124"/>
      <c r="CD103" s="124"/>
      <c r="CE103" s="124"/>
      <c r="CF103" s="124"/>
      <c r="CG103" s="124"/>
      <c r="CH103" s="124"/>
      <c r="CI103" s="124"/>
      <c r="CJ103" s="124"/>
      <c r="CK103" s="124"/>
      <c r="CL103" s="124"/>
      <c r="CM103" s="124"/>
      <c r="CN103" s="124"/>
      <c r="CO103" s="124"/>
      <c r="CP103" s="124"/>
      <c r="CQ103" s="124"/>
      <c r="CR103" s="124"/>
      <c r="CS103" s="124"/>
      <c r="CT103" s="124"/>
      <c r="CU103" s="124"/>
      <c r="CV103" s="124"/>
      <c r="CW103" s="124"/>
      <c r="CX103" s="124"/>
      <c r="CY103" s="124"/>
      <c r="CZ103" s="124"/>
      <c r="DA103" s="124"/>
      <c r="DB103" s="124"/>
      <c r="DC103" s="124"/>
      <c r="DD103" s="124"/>
      <c r="DE103" s="124"/>
      <c r="DF103" s="124"/>
      <c r="DG103" s="124"/>
      <c r="DH103" s="124"/>
      <c r="DI103" s="124"/>
      <c r="DJ103" s="124"/>
      <c r="DK103" s="124"/>
      <c r="DL103" s="124"/>
      <c r="DM103" s="124"/>
      <c r="DN103" s="124"/>
      <c r="DO103" s="124"/>
      <c r="DP103" s="124"/>
      <c r="DQ103" s="124"/>
      <c r="DR103" s="138"/>
      <c r="DS103" s="138"/>
      <c r="DT103" s="138"/>
      <c r="DU103" s="138"/>
    </row>
    <row r="104" ht="12.75" spans="1:125">
      <c r="A104" s="127" t="s">
        <v>324</v>
      </c>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c r="AC104" s="124"/>
      <c r="AD104" s="124"/>
      <c r="AE104" s="124"/>
      <c r="AF104" s="124"/>
      <c r="AG104" s="124"/>
      <c r="AH104" s="124"/>
      <c r="AI104" s="124"/>
      <c r="AJ104" s="124"/>
      <c r="AK104" s="124"/>
      <c r="AL104" s="124"/>
      <c r="AM104" s="124"/>
      <c r="AN104" s="124"/>
      <c r="AO104" s="124"/>
      <c r="AP104" s="124"/>
      <c r="AQ104" s="124"/>
      <c r="AR104" s="124"/>
      <c r="AS104" s="124"/>
      <c r="AT104" s="124"/>
      <c r="AU104" s="124"/>
      <c r="AV104" s="124"/>
      <c r="AW104" s="124"/>
      <c r="AX104" s="124"/>
      <c r="AY104" s="124"/>
      <c r="AZ104" s="124"/>
      <c r="BA104" s="124"/>
      <c r="BB104" s="124"/>
      <c r="BC104" s="124"/>
      <c r="BD104" s="124"/>
      <c r="BE104" s="124"/>
      <c r="BF104" s="124"/>
      <c r="BG104" s="124"/>
      <c r="BH104" s="124"/>
      <c r="BI104" s="124"/>
      <c r="BJ104" s="124"/>
      <c r="BK104" s="124"/>
      <c r="BL104" s="124"/>
      <c r="BM104" s="124"/>
      <c r="BN104" s="124"/>
      <c r="BO104" s="124"/>
      <c r="BP104" s="124"/>
      <c r="BQ104" s="124"/>
      <c r="BR104" s="124"/>
      <c r="BS104" s="124"/>
      <c r="BT104" s="124"/>
      <c r="BU104" s="124"/>
      <c r="BV104" s="124"/>
      <c r="BW104" s="124"/>
      <c r="BX104" s="124"/>
      <c r="BY104" s="124"/>
      <c r="BZ104" s="124"/>
      <c r="CA104" s="124"/>
      <c r="CB104" s="124"/>
      <c r="CC104" s="124"/>
      <c r="CD104" s="124"/>
      <c r="CE104" s="124"/>
      <c r="CF104" s="124"/>
      <c r="CG104" s="124"/>
      <c r="CH104" s="124"/>
      <c r="CI104" s="124"/>
      <c r="CJ104" s="124"/>
      <c r="CK104" s="124"/>
      <c r="CL104" s="124"/>
      <c r="CM104" s="124"/>
      <c r="CN104" s="124"/>
      <c r="CO104" s="124"/>
      <c r="CP104" s="124"/>
      <c r="CQ104" s="124"/>
      <c r="CR104" s="124"/>
      <c r="CS104" s="124"/>
      <c r="CT104" s="124"/>
      <c r="CU104" s="124"/>
      <c r="CV104" s="124"/>
      <c r="CW104" s="124"/>
      <c r="CX104" s="124"/>
      <c r="CY104" s="124"/>
      <c r="CZ104" s="124"/>
      <c r="DA104" s="124"/>
      <c r="DB104" s="124"/>
      <c r="DC104" s="124"/>
      <c r="DD104" s="124"/>
      <c r="DE104" s="124"/>
      <c r="DF104" s="124"/>
      <c r="DG104" s="124"/>
      <c r="DH104" s="124"/>
      <c r="DI104" s="124"/>
      <c r="DJ104" s="124"/>
      <c r="DK104" s="124"/>
      <c r="DL104" s="124"/>
      <c r="DM104" s="124"/>
      <c r="DN104" s="124"/>
      <c r="DO104" s="124"/>
      <c r="DP104" s="124"/>
      <c r="DQ104" s="124"/>
      <c r="DR104" s="138"/>
      <c r="DS104" s="138"/>
      <c r="DT104" s="138"/>
      <c r="DU104" s="138"/>
    </row>
    <row r="105" ht="12.75" spans="1:125">
      <c r="A105" s="127" t="s">
        <v>325</v>
      </c>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c r="AE105" s="124"/>
      <c r="AF105" s="124"/>
      <c r="AG105" s="124"/>
      <c r="AH105" s="124"/>
      <c r="AI105" s="124"/>
      <c r="AJ105" s="124"/>
      <c r="AK105" s="124"/>
      <c r="AL105" s="124"/>
      <c r="AM105" s="124"/>
      <c r="AN105" s="124"/>
      <c r="AO105" s="124"/>
      <c r="AP105" s="124"/>
      <c r="AQ105" s="124"/>
      <c r="AR105" s="124"/>
      <c r="AS105" s="124"/>
      <c r="AT105" s="124"/>
      <c r="AU105" s="124"/>
      <c r="AV105" s="124"/>
      <c r="AW105" s="124"/>
      <c r="AX105" s="124"/>
      <c r="AY105" s="124"/>
      <c r="AZ105" s="124"/>
      <c r="BA105" s="124"/>
      <c r="BB105" s="124"/>
      <c r="BC105" s="124"/>
      <c r="BD105" s="124"/>
      <c r="BE105" s="124"/>
      <c r="BF105" s="124"/>
      <c r="BG105" s="124"/>
      <c r="BH105" s="124"/>
      <c r="BI105" s="124"/>
      <c r="BJ105" s="124"/>
      <c r="BK105" s="124"/>
      <c r="BL105" s="124"/>
      <c r="BM105" s="124"/>
      <c r="BN105" s="124"/>
      <c r="BO105" s="124"/>
      <c r="BP105" s="124"/>
      <c r="BQ105" s="124"/>
      <c r="BR105" s="124"/>
      <c r="BS105" s="124"/>
      <c r="BT105" s="124"/>
      <c r="BU105" s="124"/>
      <c r="BV105" s="124"/>
      <c r="BW105" s="124"/>
      <c r="BX105" s="124"/>
      <c r="BY105" s="124"/>
      <c r="BZ105" s="124"/>
      <c r="CA105" s="124"/>
      <c r="CB105" s="124"/>
      <c r="CC105" s="124"/>
      <c r="CD105" s="124"/>
      <c r="CE105" s="124"/>
      <c r="CF105" s="124"/>
      <c r="CG105" s="124"/>
      <c r="CH105" s="124"/>
      <c r="CI105" s="124"/>
      <c r="CJ105" s="124"/>
      <c r="CK105" s="124"/>
      <c r="CL105" s="124"/>
      <c r="CM105" s="124"/>
      <c r="CN105" s="124"/>
      <c r="CO105" s="124"/>
      <c r="CP105" s="124"/>
      <c r="CQ105" s="124"/>
      <c r="CR105" s="124"/>
      <c r="CS105" s="124"/>
      <c r="CT105" s="124"/>
      <c r="CU105" s="124"/>
      <c r="CV105" s="124"/>
      <c r="CW105" s="124"/>
      <c r="CX105" s="124"/>
      <c r="CY105" s="124"/>
      <c r="CZ105" s="124"/>
      <c r="DA105" s="124"/>
      <c r="DB105" s="124"/>
      <c r="DC105" s="124"/>
      <c r="DD105" s="124"/>
      <c r="DE105" s="124"/>
      <c r="DF105" s="124"/>
      <c r="DG105" s="124"/>
      <c r="DH105" s="124"/>
      <c r="DI105" s="124"/>
      <c r="DJ105" s="124"/>
      <c r="DK105" s="124"/>
      <c r="DL105" s="124"/>
      <c r="DM105" s="124"/>
      <c r="DN105" s="124"/>
      <c r="DO105" s="124"/>
      <c r="DP105" s="124"/>
      <c r="DQ105" s="124"/>
      <c r="DR105" s="138"/>
      <c r="DS105" s="138"/>
      <c r="DT105" s="138"/>
      <c r="DU105" s="138"/>
    </row>
    <row r="106" ht="12.75" spans="1:125">
      <c r="A106" s="127" t="s">
        <v>326</v>
      </c>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c r="AE106" s="124"/>
      <c r="AF106" s="124"/>
      <c r="AG106" s="124"/>
      <c r="AH106" s="124"/>
      <c r="AI106" s="124"/>
      <c r="AJ106" s="124"/>
      <c r="AK106" s="124"/>
      <c r="AL106" s="124"/>
      <c r="AM106" s="124"/>
      <c r="AN106" s="124"/>
      <c r="AO106" s="124"/>
      <c r="AP106" s="124"/>
      <c r="AQ106" s="124"/>
      <c r="AR106" s="124"/>
      <c r="AS106" s="124"/>
      <c r="AT106" s="124"/>
      <c r="AU106" s="124"/>
      <c r="AV106" s="124"/>
      <c r="AW106" s="124"/>
      <c r="AX106" s="124"/>
      <c r="AY106" s="124"/>
      <c r="AZ106" s="124"/>
      <c r="BA106" s="124"/>
      <c r="BB106" s="124"/>
      <c r="BC106" s="124"/>
      <c r="BD106" s="124"/>
      <c r="BE106" s="124"/>
      <c r="BF106" s="124"/>
      <c r="BG106" s="124"/>
      <c r="BH106" s="124"/>
      <c r="BI106" s="124"/>
      <c r="BJ106" s="124"/>
      <c r="BK106" s="124"/>
      <c r="BL106" s="124"/>
      <c r="BM106" s="124"/>
      <c r="BN106" s="124"/>
      <c r="BO106" s="124"/>
      <c r="BP106" s="124"/>
      <c r="BQ106" s="124"/>
      <c r="BR106" s="124"/>
      <c r="BS106" s="124"/>
      <c r="BT106" s="124"/>
      <c r="BU106" s="124"/>
      <c r="BV106" s="124"/>
      <c r="BW106" s="124"/>
      <c r="BX106" s="124"/>
      <c r="BY106" s="124"/>
      <c r="BZ106" s="124"/>
      <c r="CA106" s="124"/>
      <c r="CB106" s="124"/>
      <c r="CC106" s="124"/>
      <c r="CD106" s="124"/>
      <c r="CE106" s="124"/>
      <c r="CF106" s="124"/>
      <c r="CG106" s="124"/>
      <c r="CH106" s="124"/>
      <c r="CI106" s="124"/>
      <c r="CJ106" s="124"/>
      <c r="CK106" s="124"/>
      <c r="CL106" s="124"/>
      <c r="CM106" s="124"/>
      <c r="CN106" s="124"/>
      <c r="CO106" s="124"/>
      <c r="CP106" s="124"/>
      <c r="CQ106" s="124"/>
      <c r="CR106" s="124"/>
      <c r="CS106" s="124"/>
      <c r="CT106" s="124"/>
      <c r="CU106" s="124"/>
      <c r="CV106" s="124"/>
      <c r="CW106" s="124"/>
      <c r="CX106" s="124"/>
      <c r="CY106" s="124"/>
      <c r="CZ106" s="124"/>
      <c r="DA106" s="124"/>
      <c r="DB106" s="124"/>
      <c r="DC106" s="124"/>
      <c r="DD106" s="124"/>
      <c r="DE106" s="124"/>
      <c r="DF106" s="124"/>
      <c r="DG106" s="124"/>
      <c r="DH106" s="124"/>
      <c r="DI106" s="124"/>
      <c r="DJ106" s="124"/>
      <c r="DK106" s="124"/>
      <c r="DL106" s="124"/>
      <c r="DM106" s="124"/>
      <c r="DN106" s="124"/>
      <c r="DO106" s="124"/>
      <c r="DP106" s="124"/>
      <c r="DQ106" s="124"/>
      <c r="DR106" s="138"/>
      <c r="DS106" s="138"/>
      <c r="DT106" s="138"/>
      <c r="DU106" s="138"/>
    </row>
    <row r="107" spans="1:125">
      <c r="A107" s="127" t="s">
        <v>301</v>
      </c>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c r="AD107" s="124"/>
      <c r="AE107" s="124"/>
      <c r="AF107" s="124"/>
      <c r="AG107" s="124"/>
      <c r="AH107" s="124"/>
      <c r="AI107" s="124"/>
      <c r="AJ107" s="124"/>
      <c r="AK107" s="124"/>
      <c r="AL107" s="124"/>
      <c r="AM107" s="124"/>
      <c r="AN107" s="124"/>
      <c r="AO107" s="124"/>
      <c r="AP107" s="124"/>
      <c r="AQ107" s="124"/>
      <c r="AR107" s="124"/>
      <c r="AS107" s="124"/>
      <c r="AT107" s="124"/>
      <c r="AU107" s="124"/>
      <c r="AV107" s="124"/>
      <c r="AW107" s="124"/>
      <c r="AX107" s="124"/>
      <c r="AY107" s="124"/>
      <c r="AZ107" s="124"/>
      <c r="BA107" s="124"/>
      <c r="BB107" s="124"/>
      <c r="BC107" s="124"/>
      <c r="BD107" s="124"/>
      <c r="BE107" s="124"/>
      <c r="BF107" s="124"/>
      <c r="BG107" s="124"/>
      <c r="BH107" s="124"/>
      <c r="BI107" s="124"/>
      <c r="BJ107" s="124"/>
      <c r="BK107" s="124"/>
      <c r="BL107" s="124"/>
      <c r="BM107" s="124"/>
      <c r="BN107" s="124"/>
      <c r="BO107" s="124"/>
      <c r="BP107" s="124"/>
      <c r="BQ107" s="124"/>
      <c r="BR107" s="124"/>
      <c r="BS107" s="124"/>
      <c r="BT107" s="124"/>
      <c r="BU107" s="124"/>
      <c r="BV107" s="124"/>
      <c r="BW107" s="124"/>
      <c r="BX107" s="124"/>
      <c r="BY107" s="124"/>
      <c r="BZ107" s="124"/>
      <c r="CA107" s="124"/>
      <c r="CB107" s="124"/>
      <c r="CC107" s="124"/>
      <c r="CD107" s="124"/>
      <c r="CE107" s="124"/>
      <c r="CF107" s="124"/>
      <c r="CG107" s="124"/>
      <c r="CH107" s="124"/>
      <c r="CI107" s="124"/>
      <c r="CJ107" s="124"/>
      <c r="CK107" s="124"/>
      <c r="CL107" s="124"/>
      <c r="CM107" s="124"/>
      <c r="CN107" s="124"/>
      <c r="CO107" s="124"/>
      <c r="CP107" s="124"/>
      <c r="CQ107" s="124"/>
      <c r="CR107" s="124"/>
      <c r="CS107" s="124"/>
      <c r="CT107" s="124"/>
      <c r="CU107" s="124"/>
      <c r="CV107" s="124"/>
      <c r="CW107" s="124"/>
      <c r="CX107" s="124"/>
      <c r="CY107" s="124"/>
      <c r="CZ107" s="124"/>
      <c r="DA107" s="124"/>
      <c r="DB107" s="124"/>
      <c r="DC107" s="124"/>
      <c r="DD107" s="124"/>
      <c r="DE107" s="124"/>
      <c r="DF107" s="124"/>
      <c r="DG107" s="124"/>
      <c r="DH107" s="124"/>
      <c r="DI107" s="124"/>
      <c r="DJ107" s="124"/>
      <c r="DK107" s="124"/>
      <c r="DL107" s="124"/>
      <c r="DM107" s="124"/>
      <c r="DN107" s="124"/>
      <c r="DO107" s="124"/>
      <c r="DP107" s="124"/>
      <c r="DQ107" s="124"/>
      <c r="DR107" s="138"/>
      <c r="DS107" s="138"/>
      <c r="DT107" s="138"/>
      <c r="DU107" s="138"/>
    </row>
    <row r="108" s="115" customFormat="1" spans="1:121">
      <c r="A108" s="121" t="s">
        <v>55</v>
      </c>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2"/>
      <c r="AD108" s="122"/>
      <c r="AE108" s="122"/>
      <c r="AF108" s="122"/>
      <c r="AG108" s="122"/>
      <c r="AH108" s="122"/>
      <c r="AI108" s="122"/>
      <c r="AJ108" s="122"/>
      <c r="AK108" s="122"/>
      <c r="AL108" s="122"/>
      <c r="AM108" s="122"/>
      <c r="AN108" s="122"/>
      <c r="AO108" s="122"/>
      <c r="AP108" s="122"/>
      <c r="AQ108" s="122"/>
      <c r="AR108" s="122"/>
      <c r="AS108" s="122"/>
      <c r="AT108" s="122"/>
      <c r="AU108" s="122"/>
      <c r="AV108" s="122"/>
      <c r="AW108" s="122"/>
      <c r="AX108" s="122"/>
      <c r="AY108" s="122"/>
      <c r="AZ108" s="122"/>
      <c r="BA108" s="122"/>
      <c r="BB108" s="122"/>
      <c r="BC108" s="122"/>
      <c r="BD108" s="122"/>
      <c r="BE108" s="122"/>
      <c r="BF108" s="122"/>
      <c r="BG108" s="122"/>
      <c r="BH108" s="122"/>
      <c r="BI108" s="122"/>
      <c r="BJ108" s="122"/>
      <c r="BK108" s="122"/>
      <c r="BL108" s="122"/>
      <c r="BM108" s="122"/>
      <c r="BN108" s="122"/>
      <c r="BO108" s="122"/>
      <c r="BP108" s="122"/>
      <c r="BQ108" s="122"/>
      <c r="BR108" s="122"/>
      <c r="BS108" s="122"/>
      <c r="BT108" s="122"/>
      <c r="BU108" s="122"/>
      <c r="BV108" s="122"/>
      <c r="BW108" s="122"/>
      <c r="BX108" s="122"/>
      <c r="BY108" s="122"/>
      <c r="BZ108" s="122"/>
      <c r="CA108" s="122"/>
      <c r="CB108" s="122"/>
      <c r="CC108" s="122"/>
      <c r="CD108" s="122"/>
      <c r="CE108" s="122"/>
      <c r="CF108" s="122"/>
      <c r="CG108" s="122"/>
      <c r="CH108" s="122"/>
      <c r="CI108" s="122"/>
      <c r="CJ108" s="122"/>
      <c r="CK108" s="122"/>
      <c r="CL108" s="122"/>
      <c r="CM108" s="122"/>
      <c r="CN108" s="122"/>
      <c r="CO108" s="122"/>
      <c r="CP108" s="122"/>
      <c r="CQ108" s="122"/>
      <c r="CR108" s="122"/>
      <c r="CS108" s="122"/>
      <c r="CT108" s="122"/>
      <c r="CU108" s="122"/>
      <c r="CV108" s="122"/>
      <c r="CW108" s="122"/>
      <c r="CX108" s="122"/>
      <c r="CY108" s="122"/>
      <c r="CZ108" s="122"/>
      <c r="DA108" s="122"/>
      <c r="DB108" s="122"/>
      <c r="DC108" s="122"/>
      <c r="DD108" s="122"/>
      <c r="DE108" s="122"/>
      <c r="DF108" s="122"/>
      <c r="DG108" s="122"/>
      <c r="DH108" s="122"/>
      <c r="DI108" s="122"/>
      <c r="DJ108" s="122"/>
      <c r="DK108" s="122"/>
      <c r="DL108" s="122"/>
      <c r="DM108" s="122"/>
      <c r="DN108" s="122"/>
      <c r="DO108" s="122"/>
      <c r="DP108" s="122"/>
      <c r="DQ108" s="122"/>
    </row>
    <row r="109" spans="1:125">
      <c r="A109" s="127" t="s">
        <v>302</v>
      </c>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c r="AE109" s="124"/>
      <c r="AF109" s="124"/>
      <c r="AG109" s="124"/>
      <c r="AH109" s="124"/>
      <c r="AI109" s="124"/>
      <c r="AJ109" s="124"/>
      <c r="AK109" s="124"/>
      <c r="AL109" s="124"/>
      <c r="AM109" s="124"/>
      <c r="AN109" s="124"/>
      <c r="AO109" s="124"/>
      <c r="AP109" s="124"/>
      <c r="AQ109" s="124"/>
      <c r="AR109" s="124"/>
      <c r="AS109" s="124"/>
      <c r="AT109" s="124"/>
      <c r="AU109" s="124"/>
      <c r="AV109" s="124"/>
      <c r="AW109" s="124"/>
      <c r="AX109" s="124"/>
      <c r="AY109" s="124"/>
      <c r="AZ109" s="124"/>
      <c r="BA109" s="124"/>
      <c r="BB109" s="124"/>
      <c r="BC109" s="124"/>
      <c r="BD109" s="124"/>
      <c r="BE109" s="124"/>
      <c r="BF109" s="124"/>
      <c r="BG109" s="124"/>
      <c r="BH109" s="124"/>
      <c r="BI109" s="124"/>
      <c r="BJ109" s="124"/>
      <c r="BK109" s="124"/>
      <c r="BL109" s="124"/>
      <c r="BM109" s="124"/>
      <c r="BN109" s="124"/>
      <c r="BO109" s="124"/>
      <c r="BP109" s="124"/>
      <c r="BQ109" s="124"/>
      <c r="BR109" s="124"/>
      <c r="BS109" s="124"/>
      <c r="BT109" s="124"/>
      <c r="BU109" s="124"/>
      <c r="BV109" s="124"/>
      <c r="BW109" s="124"/>
      <c r="BX109" s="124"/>
      <c r="BY109" s="124"/>
      <c r="BZ109" s="124"/>
      <c r="CA109" s="124"/>
      <c r="CB109" s="124"/>
      <c r="CC109" s="124"/>
      <c r="CD109" s="124"/>
      <c r="CE109" s="124"/>
      <c r="CF109" s="124"/>
      <c r="CG109" s="124"/>
      <c r="CH109" s="124"/>
      <c r="CI109" s="124"/>
      <c r="CJ109" s="124"/>
      <c r="CK109" s="124"/>
      <c r="CL109" s="124"/>
      <c r="CM109" s="124"/>
      <c r="CN109" s="124"/>
      <c r="CO109" s="124"/>
      <c r="CP109" s="124"/>
      <c r="CQ109" s="124"/>
      <c r="CR109" s="124"/>
      <c r="CS109" s="124"/>
      <c r="CT109" s="124"/>
      <c r="CU109" s="124"/>
      <c r="CV109" s="124"/>
      <c r="CW109" s="124"/>
      <c r="CX109" s="124"/>
      <c r="CY109" s="124"/>
      <c r="CZ109" s="124"/>
      <c r="DA109" s="124"/>
      <c r="DB109" s="124"/>
      <c r="DC109" s="124"/>
      <c r="DD109" s="124"/>
      <c r="DE109" s="124"/>
      <c r="DF109" s="124"/>
      <c r="DG109" s="124"/>
      <c r="DH109" s="124"/>
      <c r="DI109" s="124"/>
      <c r="DJ109" s="124"/>
      <c r="DK109" s="124"/>
      <c r="DL109" s="124"/>
      <c r="DM109" s="124"/>
      <c r="DN109" s="124"/>
      <c r="DO109" s="124"/>
      <c r="DP109" s="124"/>
      <c r="DQ109" s="124"/>
      <c r="DR109" s="138"/>
      <c r="DS109" s="138"/>
      <c r="DT109" s="138"/>
      <c r="DU109" s="138"/>
    </row>
    <row r="110" ht="12.75" spans="1:125">
      <c r="A110" s="132" t="s">
        <v>303</v>
      </c>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c r="AI110" s="124"/>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c r="BG110" s="124"/>
      <c r="BH110" s="124"/>
      <c r="BI110" s="124"/>
      <c r="BJ110" s="124"/>
      <c r="BK110" s="124"/>
      <c r="BL110" s="124"/>
      <c r="BM110" s="124"/>
      <c r="BN110" s="124"/>
      <c r="BO110" s="124"/>
      <c r="BP110" s="124"/>
      <c r="BQ110" s="124"/>
      <c r="BR110" s="124"/>
      <c r="BS110" s="124"/>
      <c r="BT110" s="124"/>
      <c r="BU110" s="124"/>
      <c r="BV110" s="124"/>
      <c r="BW110" s="124"/>
      <c r="BX110" s="124"/>
      <c r="BY110" s="124"/>
      <c r="BZ110" s="124"/>
      <c r="CA110" s="124"/>
      <c r="CB110" s="124"/>
      <c r="CC110" s="124"/>
      <c r="CD110" s="124"/>
      <c r="CE110" s="124"/>
      <c r="CF110" s="124"/>
      <c r="CG110" s="124"/>
      <c r="CH110" s="124"/>
      <c r="CI110" s="124"/>
      <c r="CJ110" s="124"/>
      <c r="CK110" s="124"/>
      <c r="CL110" s="124"/>
      <c r="CM110" s="124"/>
      <c r="CN110" s="124"/>
      <c r="CO110" s="124"/>
      <c r="CP110" s="124"/>
      <c r="CQ110" s="124"/>
      <c r="CR110" s="124"/>
      <c r="CS110" s="124"/>
      <c r="CT110" s="124"/>
      <c r="CU110" s="124"/>
      <c r="CV110" s="124"/>
      <c r="CW110" s="124"/>
      <c r="CX110" s="124"/>
      <c r="CY110" s="124"/>
      <c r="CZ110" s="124"/>
      <c r="DA110" s="124"/>
      <c r="DB110" s="124"/>
      <c r="DC110" s="124"/>
      <c r="DD110" s="124"/>
      <c r="DE110" s="124"/>
      <c r="DF110" s="124"/>
      <c r="DG110" s="124"/>
      <c r="DH110" s="124"/>
      <c r="DI110" s="124"/>
      <c r="DJ110" s="124"/>
      <c r="DK110" s="124"/>
      <c r="DL110" s="124"/>
      <c r="DM110" s="124"/>
      <c r="DN110" s="124"/>
      <c r="DO110" s="124"/>
      <c r="DP110" s="124"/>
      <c r="DQ110" s="124"/>
      <c r="DR110" s="138"/>
      <c r="DS110" s="138"/>
      <c r="DT110" s="138"/>
      <c r="DU110" s="138"/>
    </row>
    <row r="111" spans="2:125">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c r="AA111" s="138"/>
      <c r="AB111" s="138"/>
      <c r="AC111" s="138"/>
      <c r="AD111" s="138"/>
      <c r="AE111" s="138"/>
      <c r="AF111" s="138"/>
      <c r="AG111" s="138"/>
      <c r="AH111" s="138"/>
      <c r="AI111" s="138"/>
      <c r="AJ111" s="138"/>
      <c r="AK111" s="138"/>
      <c r="AL111" s="138"/>
      <c r="AM111" s="138"/>
      <c r="AN111" s="138"/>
      <c r="AO111" s="138"/>
      <c r="AP111" s="138"/>
      <c r="AQ111" s="138"/>
      <c r="AR111" s="138"/>
      <c r="AS111" s="138"/>
      <c r="AT111" s="138"/>
      <c r="AU111" s="138"/>
      <c r="AV111" s="138"/>
      <c r="AW111" s="138"/>
      <c r="AX111" s="138"/>
      <c r="AY111" s="138"/>
      <c r="AZ111" s="138"/>
      <c r="BA111" s="138"/>
      <c r="BB111" s="138"/>
      <c r="BC111" s="138"/>
      <c r="BD111" s="138"/>
      <c r="BE111" s="138"/>
      <c r="BF111" s="138"/>
      <c r="BG111" s="138"/>
      <c r="BH111" s="138"/>
      <c r="BI111" s="138"/>
      <c r="BJ111" s="138"/>
      <c r="BK111" s="138"/>
      <c r="BL111" s="138"/>
      <c r="BM111" s="138"/>
      <c r="BN111" s="138"/>
      <c r="BO111" s="138"/>
      <c r="BP111" s="138"/>
      <c r="BQ111" s="138"/>
      <c r="BR111" s="138"/>
      <c r="BS111" s="138"/>
      <c r="BT111" s="138"/>
      <c r="BU111" s="138"/>
      <c r="BV111" s="138"/>
      <c r="BW111" s="138"/>
      <c r="BX111" s="138"/>
      <c r="BY111" s="138"/>
      <c r="BZ111" s="138"/>
      <c r="CA111" s="138"/>
      <c r="CB111" s="138"/>
      <c r="CC111" s="138"/>
      <c r="CD111" s="138"/>
      <c r="CE111" s="138"/>
      <c r="CF111" s="138"/>
      <c r="CG111" s="138"/>
      <c r="CH111" s="138"/>
      <c r="CI111" s="138"/>
      <c r="CJ111" s="138"/>
      <c r="CK111" s="138"/>
      <c r="CL111" s="138"/>
      <c r="CM111" s="138"/>
      <c r="CN111" s="138"/>
      <c r="CO111" s="138"/>
      <c r="CP111" s="138"/>
      <c r="CQ111" s="138"/>
      <c r="CR111" s="138"/>
      <c r="CS111" s="138"/>
      <c r="CT111" s="138"/>
      <c r="CU111" s="138"/>
      <c r="CV111" s="138"/>
      <c r="CW111" s="138"/>
      <c r="CX111" s="138"/>
      <c r="CY111" s="138"/>
      <c r="CZ111" s="138"/>
      <c r="DA111" s="138"/>
      <c r="DB111" s="138"/>
      <c r="DC111" s="138"/>
      <c r="DD111" s="138"/>
      <c r="DE111" s="138"/>
      <c r="DF111" s="138"/>
      <c r="DG111" s="138"/>
      <c r="DH111" s="138"/>
      <c r="DI111" s="138"/>
      <c r="DJ111" s="138"/>
      <c r="DK111" s="138"/>
      <c r="DL111" s="138"/>
      <c r="DM111" s="138"/>
      <c r="DN111" s="138"/>
      <c r="DO111" s="138"/>
      <c r="DP111" s="138"/>
      <c r="DQ111" s="138"/>
      <c r="DR111" s="138"/>
      <c r="DS111" s="138"/>
      <c r="DT111" s="138"/>
      <c r="DU111" s="138"/>
    </row>
    <row r="112" ht="12.75"/>
    <row r="113" s="99" customFormat="1" ht="13.5" spans="1:121">
      <c r="A113" s="139" t="s">
        <v>1</v>
      </c>
      <c r="B113" s="140" t="s">
        <v>184</v>
      </c>
      <c r="C113" s="141" t="s">
        <v>185</v>
      </c>
      <c r="D113" s="140" t="s">
        <v>186</v>
      </c>
      <c r="E113" s="140" t="s">
        <v>187</v>
      </c>
      <c r="F113" s="140" t="s">
        <v>188</v>
      </c>
      <c r="G113" s="140" t="s">
        <v>189</v>
      </c>
      <c r="H113" s="140" t="s">
        <v>190</v>
      </c>
      <c r="I113" s="104" t="s">
        <v>4</v>
      </c>
      <c r="J113" s="104" t="s">
        <v>191</v>
      </c>
      <c r="K113" s="104" t="s">
        <v>192</v>
      </c>
      <c r="L113" s="104" t="s">
        <v>193</v>
      </c>
      <c r="M113" s="104" t="s">
        <v>194</v>
      </c>
      <c r="N113" s="104" t="s">
        <v>5</v>
      </c>
      <c r="O113" s="104" t="s">
        <v>6</v>
      </c>
      <c r="P113" s="104" t="s">
        <v>195</v>
      </c>
      <c r="Q113" s="104" t="s">
        <v>196</v>
      </c>
      <c r="R113" s="104" t="s">
        <v>197</v>
      </c>
      <c r="S113" s="104" t="s">
        <v>17</v>
      </c>
      <c r="T113" s="104" t="s">
        <v>12</v>
      </c>
      <c r="U113" s="104" t="s">
        <v>58</v>
      </c>
      <c r="V113" s="104" t="s">
        <v>15</v>
      </c>
      <c r="W113" s="104" t="s">
        <v>16</v>
      </c>
      <c r="X113" s="104" t="s">
        <v>24</v>
      </c>
      <c r="Y113" s="104" t="s">
        <v>23</v>
      </c>
      <c r="Z113" s="109" t="s">
        <v>19</v>
      </c>
      <c r="AA113" s="109" t="s">
        <v>20</v>
      </c>
      <c r="AB113" s="109" t="s">
        <v>21</v>
      </c>
      <c r="AC113" s="109" t="s">
        <v>22</v>
      </c>
      <c r="AD113" s="109" t="s">
        <v>10</v>
      </c>
      <c r="AE113" s="109" t="s">
        <v>8</v>
      </c>
      <c r="AF113" s="109" t="s">
        <v>9</v>
      </c>
      <c r="AG113" s="109" t="s">
        <v>198</v>
      </c>
      <c r="AH113" s="109" t="s">
        <v>199</v>
      </c>
      <c r="AI113" s="109" t="s">
        <v>200</v>
      </c>
      <c r="AJ113" s="109"/>
      <c r="AK113" s="109" t="s">
        <v>202</v>
      </c>
      <c r="AL113" s="109" t="s">
        <v>203</v>
      </c>
      <c r="AM113" s="104" t="s">
        <v>204</v>
      </c>
      <c r="AN113" s="104" t="s">
        <v>205</v>
      </c>
      <c r="AO113" s="104" t="s">
        <v>206</v>
      </c>
      <c r="AP113" s="104" t="s">
        <v>207</v>
      </c>
      <c r="AQ113" s="104" t="s">
        <v>208</v>
      </c>
      <c r="AR113" s="104" t="s">
        <v>209</v>
      </c>
      <c r="AS113" s="104" t="s">
        <v>210</v>
      </c>
      <c r="AT113" s="104" t="s">
        <v>211</v>
      </c>
      <c r="AU113" s="104" t="s">
        <v>212</v>
      </c>
      <c r="AV113" s="104" t="s">
        <v>213</v>
      </c>
      <c r="AW113" s="104" t="s">
        <v>214</v>
      </c>
      <c r="AX113" s="104" t="s">
        <v>215</v>
      </c>
      <c r="AY113" s="104" t="s">
        <v>216</v>
      </c>
      <c r="AZ113" s="104" t="s">
        <v>217</v>
      </c>
      <c r="BA113" s="104" t="s">
        <v>218</v>
      </c>
      <c r="BB113" s="104" t="s">
        <v>304</v>
      </c>
      <c r="BC113" s="104" t="s">
        <v>220</v>
      </c>
      <c r="BD113" s="104" t="s">
        <v>221</v>
      </c>
      <c r="BE113" s="104" t="s">
        <v>222</v>
      </c>
      <c r="BF113" s="104" t="s">
        <v>223</v>
      </c>
      <c r="BG113" s="104" t="s">
        <v>224</v>
      </c>
      <c r="BH113" s="104" t="s">
        <v>225</v>
      </c>
      <c r="BI113" s="104" t="s">
        <v>226</v>
      </c>
      <c r="BJ113" s="104" t="s">
        <v>227</v>
      </c>
      <c r="BK113" s="104" t="s">
        <v>228</v>
      </c>
      <c r="BL113" s="104" t="s">
        <v>229</v>
      </c>
      <c r="BM113" s="104" t="s">
        <v>230</v>
      </c>
      <c r="BN113" s="104" t="s">
        <v>231</v>
      </c>
      <c r="BO113" s="104" t="s">
        <v>232</v>
      </c>
      <c r="BP113" s="104" t="s">
        <v>233</v>
      </c>
      <c r="BQ113" s="104" t="s">
        <v>234</v>
      </c>
      <c r="BR113" s="104" t="s">
        <v>235</v>
      </c>
      <c r="BS113" s="104" t="s">
        <v>236</v>
      </c>
      <c r="BT113" s="104" t="s">
        <v>237</v>
      </c>
      <c r="BU113" s="104" t="s">
        <v>238</v>
      </c>
      <c r="BV113" s="104" t="s">
        <v>239</v>
      </c>
      <c r="BW113" s="104" t="s">
        <v>240</v>
      </c>
      <c r="BX113" s="104" t="s">
        <v>241</v>
      </c>
      <c r="BY113" s="104" t="s">
        <v>242</v>
      </c>
      <c r="BZ113" s="104" t="s">
        <v>243</v>
      </c>
      <c r="CA113" s="104" t="s">
        <v>244</v>
      </c>
      <c r="CB113" s="104" t="s">
        <v>245</v>
      </c>
      <c r="CC113" s="104" t="s">
        <v>246</v>
      </c>
      <c r="CD113" s="104" t="s">
        <v>247</v>
      </c>
      <c r="CE113" s="104" t="s">
        <v>248</v>
      </c>
      <c r="CF113" s="104" t="s">
        <v>249</v>
      </c>
      <c r="CG113" s="104" t="s">
        <v>250</v>
      </c>
      <c r="CH113" s="104" t="s">
        <v>251</v>
      </c>
      <c r="CI113" s="104" t="s">
        <v>252</v>
      </c>
      <c r="CJ113" s="104" t="s">
        <v>253</v>
      </c>
      <c r="CK113" s="104" t="s">
        <v>254</v>
      </c>
      <c r="CL113" s="104" t="s">
        <v>255</v>
      </c>
      <c r="CM113" s="104" t="s">
        <v>256</v>
      </c>
      <c r="CN113" s="104" t="s">
        <v>257</v>
      </c>
      <c r="CO113" s="104" t="s">
        <v>258</v>
      </c>
      <c r="CP113" s="104" t="s">
        <v>259</v>
      </c>
      <c r="CQ113" s="104" t="s">
        <v>260</v>
      </c>
      <c r="CR113" s="104" t="s">
        <v>261</v>
      </c>
      <c r="CS113" s="104" t="s">
        <v>262</v>
      </c>
      <c r="CT113" s="104" t="s">
        <v>263</v>
      </c>
      <c r="CU113" s="104" t="s">
        <v>264</v>
      </c>
      <c r="CV113" s="104" t="s">
        <v>265</v>
      </c>
      <c r="CW113" s="104" t="s">
        <v>266</v>
      </c>
      <c r="CX113" s="104" t="s">
        <v>267</v>
      </c>
      <c r="CY113" s="104" t="s">
        <v>268</v>
      </c>
      <c r="CZ113" s="104" t="s">
        <v>269</v>
      </c>
      <c r="DA113" s="104" t="s">
        <v>270</v>
      </c>
      <c r="DB113" s="104" t="s">
        <v>271</v>
      </c>
      <c r="DC113" s="104" t="s">
        <v>272</v>
      </c>
      <c r="DD113" s="104" t="s">
        <v>273</v>
      </c>
      <c r="DE113" s="104" t="s">
        <v>274</v>
      </c>
      <c r="DF113" s="104" t="s">
        <v>275</v>
      </c>
      <c r="DG113" s="104" t="s">
        <v>276</v>
      </c>
      <c r="DH113" s="104" t="s">
        <v>277</v>
      </c>
      <c r="DI113" s="104" t="s">
        <v>278</v>
      </c>
      <c r="DJ113" s="104" t="s">
        <v>279</v>
      </c>
      <c r="DK113" s="104" t="s">
        <v>280</v>
      </c>
      <c r="DL113" s="104" t="s">
        <v>281</v>
      </c>
      <c r="DM113" s="104"/>
      <c r="DN113" s="104"/>
      <c r="DO113" s="104"/>
      <c r="DP113" s="104"/>
      <c r="DQ113" s="110"/>
    </row>
    <row r="115" spans="2:116">
      <c r="B115" s="117" t="s">
        <v>184</v>
      </c>
      <c r="C115" s="117" t="s">
        <v>185</v>
      </c>
      <c r="D115" s="117" t="s">
        <v>186</v>
      </c>
      <c r="E115" s="117" t="s">
        <v>187</v>
      </c>
      <c r="F115" s="117" t="s">
        <v>188</v>
      </c>
      <c r="G115" s="117" t="s">
        <v>189</v>
      </c>
      <c r="H115" s="117" t="s">
        <v>190</v>
      </c>
      <c r="I115" s="117" t="s">
        <v>4</v>
      </c>
      <c r="J115" s="117" t="s">
        <v>191</v>
      </c>
      <c r="K115" s="117" t="s">
        <v>192</v>
      </c>
      <c r="L115" s="117" t="s">
        <v>193</v>
      </c>
      <c r="M115" s="117" t="s">
        <v>194</v>
      </c>
      <c r="N115" s="117" t="s">
        <v>5</v>
      </c>
      <c r="O115" s="117" t="s">
        <v>6</v>
      </c>
      <c r="P115" s="117" t="s">
        <v>195</v>
      </c>
      <c r="Q115" s="117" t="s">
        <v>196</v>
      </c>
      <c r="R115" s="117" t="s">
        <v>197</v>
      </c>
      <c r="S115" s="117" t="s">
        <v>17</v>
      </c>
      <c r="T115" s="117" t="s">
        <v>12</v>
      </c>
      <c r="U115" s="117" t="s">
        <v>58</v>
      </c>
      <c r="V115" s="117" t="s">
        <v>15</v>
      </c>
      <c r="W115" s="117" t="s">
        <v>16</v>
      </c>
      <c r="X115" s="117" t="s">
        <v>24</v>
      </c>
      <c r="Y115" s="117" t="s">
        <v>23</v>
      </c>
      <c r="Z115" s="117" t="s">
        <v>19</v>
      </c>
      <c r="AA115" s="117" t="s">
        <v>20</v>
      </c>
      <c r="AB115" s="117" t="s">
        <v>21</v>
      </c>
      <c r="AC115" s="117" t="s">
        <v>22</v>
      </c>
      <c r="AD115" s="117" t="s">
        <v>10</v>
      </c>
      <c r="AE115" s="117" t="s">
        <v>8</v>
      </c>
      <c r="AF115" s="117" t="s">
        <v>9</v>
      </c>
      <c r="AG115" s="117" t="s">
        <v>198</v>
      </c>
      <c r="AH115" s="117" t="s">
        <v>199</v>
      </c>
      <c r="AI115" s="117" t="s">
        <v>200</v>
      </c>
      <c r="AK115" s="117" t="s">
        <v>202</v>
      </c>
      <c r="AL115" s="117" t="s">
        <v>203</v>
      </c>
      <c r="AM115" s="117" t="s">
        <v>204</v>
      </c>
      <c r="AN115" s="117" t="s">
        <v>205</v>
      </c>
      <c r="AO115" s="117" t="s">
        <v>206</v>
      </c>
      <c r="AP115" s="117" t="s">
        <v>207</v>
      </c>
      <c r="AQ115" s="117" t="s">
        <v>208</v>
      </c>
      <c r="AR115" s="117" t="s">
        <v>209</v>
      </c>
      <c r="AS115" s="117" t="s">
        <v>210</v>
      </c>
      <c r="AT115" s="117" t="s">
        <v>211</v>
      </c>
      <c r="AU115" s="117" t="s">
        <v>212</v>
      </c>
      <c r="AV115" s="117" t="s">
        <v>213</v>
      </c>
      <c r="AW115" s="117" t="s">
        <v>214</v>
      </c>
      <c r="AX115" s="117" t="s">
        <v>215</v>
      </c>
      <c r="AY115" s="117" t="s">
        <v>216</v>
      </c>
      <c r="AZ115" s="117" t="s">
        <v>217</v>
      </c>
      <c r="BA115" s="117" t="s">
        <v>218</v>
      </c>
      <c r="BB115" s="117" t="s">
        <v>304</v>
      </c>
      <c r="BC115" s="117" t="s">
        <v>220</v>
      </c>
      <c r="BD115" s="117" t="s">
        <v>221</v>
      </c>
      <c r="BE115" s="117" t="s">
        <v>222</v>
      </c>
      <c r="BF115" s="117" t="s">
        <v>223</v>
      </c>
      <c r="BG115" s="117" t="s">
        <v>224</v>
      </c>
      <c r="BH115" s="117" t="s">
        <v>225</v>
      </c>
      <c r="BI115" s="117" t="s">
        <v>226</v>
      </c>
      <c r="BJ115" s="117" t="s">
        <v>227</v>
      </c>
      <c r="BK115" s="117" t="s">
        <v>228</v>
      </c>
      <c r="BL115" s="117" t="s">
        <v>229</v>
      </c>
      <c r="BM115" s="117" t="s">
        <v>230</v>
      </c>
      <c r="BN115" s="117" t="s">
        <v>231</v>
      </c>
      <c r="BO115" s="117" t="s">
        <v>232</v>
      </c>
      <c r="BP115" s="117" t="s">
        <v>233</v>
      </c>
      <c r="BQ115" s="117" t="s">
        <v>234</v>
      </c>
      <c r="BR115" s="117" t="s">
        <v>235</v>
      </c>
      <c r="BS115" s="117" t="s">
        <v>236</v>
      </c>
      <c r="BT115" s="117" t="s">
        <v>237</v>
      </c>
      <c r="BU115" s="117" t="s">
        <v>238</v>
      </c>
      <c r="BV115" s="117" t="s">
        <v>239</v>
      </c>
      <c r="BW115" s="117" t="s">
        <v>240</v>
      </c>
      <c r="BX115" s="117" t="s">
        <v>241</v>
      </c>
      <c r="BY115" s="117" t="s">
        <v>242</v>
      </c>
      <c r="BZ115" s="117" t="s">
        <v>243</v>
      </c>
      <c r="CA115" s="117" t="s">
        <v>244</v>
      </c>
      <c r="CB115" s="117" t="s">
        <v>245</v>
      </c>
      <c r="CC115" s="117" t="s">
        <v>246</v>
      </c>
      <c r="CD115" s="117" t="s">
        <v>247</v>
      </c>
      <c r="CE115" s="117" t="s">
        <v>248</v>
      </c>
      <c r="CF115" s="117" t="s">
        <v>249</v>
      </c>
      <c r="CG115" s="117" t="s">
        <v>250</v>
      </c>
      <c r="CH115" s="117" t="s">
        <v>251</v>
      </c>
      <c r="CI115" s="117" t="s">
        <v>252</v>
      </c>
      <c r="CJ115" s="117" t="s">
        <v>253</v>
      </c>
      <c r="CK115" s="117" t="s">
        <v>254</v>
      </c>
      <c r="CL115" s="117" t="s">
        <v>255</v>
      </c>
      <c r="CM115" s="117" t="s">
        <v>256</v>
      </c>
      <c r="CN115" s="117" t="s">
        <v>257</v>
      </c>
      <c r="CO115" s="117" t="s">
        <v>258</v>
      </c>
      <c r="CP115" s="117" t="s">
        <v>259</v>
      </c>
      <c r="CQ115" s="117" t="s">
        <v>260</v>
      </c>
      <c r="CR115" s="117" t="s">
        <v>261</v>
      </c>
      <c r="CS115" s="117" t="s">
        <v>262</v>
      </c>
      <c r="CT115" s="117" t="s">
        <v>263</v>
      </c>
      <c r="CU115" s="117" t="s">
        <v>264</v>
      </c>
      <c r="CV115" s="117" t="s">
        <v>265</v>
      </c>
      <c r="CW115" s="117" t="s">
        <v>266</v>
      </c>
      <c r="CX115" s="117" t="s">
        <v>267</v>
      </c>
      <c r="CY115" s="117" t="s">
        <v>268</v>
      </c>
      <c r="CZ115" s="117" t="s">
        <v>269</v>
      </c>
      <c r="DA115" s="117" t="s">
        <v>270</v>
      </c>
      <c r="DB115" s="117" t="s">
        <v>271</v>
      </c>
      <c r="DC115" s="117" t="s">
        <v>272</v>
      </c>
      <c r="DD115" s="117" t="s">
        <v>273</v>
      </c>
      <c r="DE115" s="117" t="s">
        <v>274</v>
      </c>
      <c r="DF115" s="117" t="s">
        <v>275</v>
      </c>
      <c r="DG115" s="117" t="s">
        <v>276</v>
      </c>
      <c r="DH115" s="117" t="s">
        <v>277</v>
      </c>
      <c r="DI115" s="117" t="s">
        <v>278</v>
      </c>
      <c r="DJ115" s="117" t="s">
        <v>279</v>
      </c>
      <c r="DK115" s="117" t="s">
        <v>280</v>
      </c>
      <c r="DL115" s="117" t="s">
        <v>281</v>
      </c>
    </row>
    <row r="117" spans="2:48">
      <c r="B117" s="117" t="b">
        <f>B115=B1</f>
        <v>1</v>
      </c>
      <c r="C117" s="117" t="b">
        <f t="shared" ref="C117:AV117" si="0">C115=C1</f>
        <v>1</v>
      </c>
      <c r="D117" s="117" t="b">
        <f t="shared" si="0"/>
        <v>1</v>
      </c>
      <c r="E117" s="117" t="b">
        <f t="shared" si="0"/>
        <v>1</v>
      </c>
      <c r="F117" s="117" t="b">
        <f t="shared" si="0"/>
        <v>1</v>
      </c>
      <c r="G117" s="117" t="b">
        <f t="shared" si="0"/>
        <v>1</v>
      </c>
      <c r="H117" s="117" t="b">
        <f t="shared" si="0"/>
        <v>1</v>
      </c>
      <c r="I117" s="117" t="b">
        <f t="shared" si="0"/>
        <v>1</v>
      </c>
      <c r="J117" s="117" t="b">
        <f t="shared" si="0"/>
        <v>1</v>
      </c>
      <c r="K117" s="117" t="b">
        <f t="shared" si="0"/>
        <v>1</v>
      </c>
      <c r="L117" s="117" t="b">
        <f t="shared" si="0"/>
        <v>1</v>
      </c>
      <c r="M117" s="117" t="b">
        <f t="shared" si="0"/>
        <v>1</v>
      </c>
      <c r="N117" s="117" t="b">
        <f t="shared" si="0"/>
        <v>1</v>
      </c>
      <c r="O117" s="117" t="b">
        <f t="shared" si="0"/>
        <v>1</v>
      </c>
      <c r="P117" s="117" t="b">
        <f t="shared" si="0"/>
        <v>1</v>
      </c>
      <c r="Q117" s="117" t="b">
        <f t="shared" si="0"/>
        <v>1</v>
      </c>
      <c r="R117" s="117" t="b">
        <f t="shared" si="0"/>
        <v>1</v>
      </c>
      <c r="S117" s="117" t="b">
        <f t="shared" si="0"/>
        <v>1</v>
      </c>
      <c r="T117" s="117" t="b">
        <f t="shared" si="0"/>
        <v>1</v>
      </c>
      <c r="U117" s="117" t="b">
        <f t="shared" si="0"/>
        <v>1</v>
      </c>
      <c r="V117" s="117" t="b">
        <f t="shared" si="0"/>
        <v>1</v>
      </c>
      <c r="W117" s="117" t="b">
        <f t="shared" si="0"/>
        <v>1</v>
      </c>
      <c r="X117" s="117" t="b">
        <f t="shared" si="0"/>
        <v>1</v>
      </c>
      <c r="Y117" s="117" t="b">
        <f t="shared" si="0"/>
        <v>1</v>
      </c>
      <c r="Z117" s="117" t="b">
        <f t="shared" si="0"/>
        <v>1</v>
      </c>
      <c r="AA117" s="117" t="b">
        <f t="shared" si="0"/>
        <v>1</v>
      </c>
      <c r="AB117" s="117" t="b">
        <f t="shared" si="0"/>
        <v>1</v>
      </c>
      <c r="AC117" s="117" t="b">
        <f t="shared" si="0"/>
        <v>1</v>
      </c>
      <c r="AD117" s="117" t="b">
        <f t="shared" si="0"/>
        <v>1</v>
      </c>
      <c r="AE117" s="117" t="b">
        <f t="shared" si="0"/>
        <v>1</v>
      </c>
      <c r="AF117" s="117" t="b">
        <f t="shared" si="0"/>
        <v>1</v>
      </c>
      <c r="AG117" s="117" t="b">
        <f t="shared" si="0"/>
        <v>1</v>
      </c>
      <c r="AH117" s="117" t="b">
        <f t="shared" si="0"/>
        <v>1</v>
      </c>
      <c r="AI117" s="117" t="b">
        <f t="shared" si="0"/>
        <v>1</v>
      </c>
      <c r="AK117" s="117" t="b">
        <f t="shared" si="0"/>
        <v>1</v>
      </c>
      <c r="AL117" s="117" t="b">
        <f t="shared" si="0"/>
        <v>1</v>
      </c>
      <c r="AM117" s="117" t="b">
        <f t="shared" si="0"/>
        <v>1</v>
      </c>
      <c r="AN117" s="117" t="b">
        <f t="shared" si="0"/>
        <v>1</v>
      </c>
      <c r="AO117" s="117" t="b">
        <f t="shared" si="0"/>
        <v>1</v>
      </c>
      <c r="AP117" s="117" t="b">
        <f t="shared" si="0"/>
        <v>1</v>
      </c>
      <c r="AQ117" s="117" t="b">
        <f t="shared" si="0"/>
        <v>1</v>
      </c>
      <c r="AR117" s="117" t="b">
        <f t="shared" si="0"/>
        <v>1</v>
      </c>
      <c r="AS117" s="117" t="b">
        <f t="shared" si="0"/>
        <v>1</v>
      </c>
      <c r="AT117" s="117" t="b">
        <f t="shared" si="0"/>
        <v>1</v>
      </c>
      <c r="AU117" s="117" t="b">
        <f t="shared" si="0"/>
        <v>1</v>
      </c>
      <c r="AV117" s="117" t="b">
        <f t="shared" si="0"/>
        <v>1</v>
      </c>
    </row>
    <row r="119" spans="2:116">
      <c r="B119" s="117" t="b">
        <f>B113=B1</f>
        <v>1</v>
      </c>
      <c r="C119" s="117" t="b">
        <f t="shared" ref="C119:BO119" si="1">C113=C1</f>
        <v>1</v>
      </c>
      <c r="D119" s="117" t="b">
        <f t="shared" si="1"/>
        <v>1</v>
      </c>
      <c r="E119" s="117" t="b">
        <f t="shared" si="1"/>
        <v>1</v>
      </c>
      <c r="F119" s="117" t="b">
        <f t="shared" si="1"/>
        <v>1</v>
      </c>
      <c r="G119" s="117" t="b">
        <f t="shared" si="1"/>
        <v>1</v>
      </c>
      <c r="H119" s="117" t="b">
        <f t="shared" si="1"/>
        <v>1</v>
      </c>
      <c r="I119" s="117" t="b">
        <f t="shared" si="1"/>
        <v>1</v>
      </c>
      <c r="J119" s="117" t="b">
        <f t="shared" si="1"/>
        <v>1</v>
      </c>
      <c r="K119" s="117" t="b">
        <f t="shared" si="1"/>
        <v>1</v>
      </c>
      <c r="L119" s="117" t="b">
        <f t="shared" si="1"/>
        <v>1</v>
      </c>
      <c r="M119" s="117" t="b">
        <f t="shared" si="1"/>
        <v>1</v>
      </c>
      <c r="N119" s="117" t="b">
        <f t="shared" si="1"/>
        <v>1</v>
      </c>
      <c r="O119" s="117" t="b">
        <f t="shared" si="1"/>
        <v>1</v>
      </c>
      <c r="P119" s="117" t="b">
        <f t="shared" si="1"/>
        <v>1</v>
      </c>
      <c r="Q119" s="117" t="b">
        <f t="shared" si="1"/>
        <v>1</v>
      </c>
      <c r="R119" s="117" t="b">
        <f t="shared" si="1"/>
        <v>1</v>
      </c>
      <c r="S119" s="117" t="b">
        <f t="shared" si="1"/>
        <v>1</v>
      </c>
      <c r="T119" s="117" t="b">
        <f t="shared" si="1"/>
        <v>1</v>
      </c>
      <c r="U119" s="117" t="b">
        <f t="shared" si="1"/>
        <v>1</v>
      </c>
      <c r="V119" s="117" t="b">
        <f t="shared" si="1"/>
        <v>1</v>
      </c>
      <c r="W119" s="117" t="b">
        <f t="shared" si="1"/>
        <v>1</v>
      </c>
      <c r="X119" s="117" t="b">
        <f t="shared" si="1"/>
        <v>1</v>
      </c>
      <c r="Y119" s="117" t="b">
        <f t="shared" si="1"/>
        <v>1</v>
      </c>
      <c r="Z119" s="117" t="b">
        <f t="shared" si="1"/>
        <v>1</v>
      </c>
      <c r="AA119" s="117" t="b">
        <f t="shared" si="1"/>
        <v>1</v>
      </c>
      <c r="AB119" s="117" t="b">
        <f t="shared" si="1"/>
        <v>1</v>
      </c>
      <c r="AC119" s="117" t="b">
        <f t="shared" si="1"/>
        <v>1</v>
      </c>
      <c r="AD119" s="117" t="b">
        <f t="shared" si="1"/>
        <v>1</v>
      </c>
      <c r="AE119" s="117" t="b">
        <f t="shared" si="1"/>
        <v>1</v>
      </c>
      <c r="AF119" s="117" t="b">
        <f t="shared" si="1"/>
        <v>1</v>
      </c>
      <c r="AG119" s="117" t="b">
        <f t="shared" si="1"/>
        <v>1</v>
      </c>
      <c r="AH119" s="117" t="b">
        <f t="shared" si="1"/>
        <v>1</v>
      </c>
      <c r="AI119" s="117" t="b">
        <f t="shared" si="1"/>
        <v>1</v>
      </c>
      <c r="AK119" s="117" t="b">
        <f t="shared" si="1"/>
        <v>1</v>
      </c>
      <c r="AL119" s="117" t="b">
        <f t="shared" si="1"/>
        <v>1</v>
      </c>
      <c r="AM119" s="117" t="b">
        <f t="shared" si="1"/>
        <v>1</v>
      </c>
      <c r="AN119" s="117" t="b">
        <f t="shared" si="1"/>
        <v>1</v>
      </c>
      <c r="AO119" s="117" t="b">
        <f t="shared" si="1"/>
        <v>1</v>
      </c>
      <c r="AP119" s="117" t="b">
        <f t="shared" si="1"/>
        <v>1</v>
      </c>
      <c r="AQ119" s="117" t="b">
        <f t="shared" si="1"/>
        <v>1</v>
      </c>
      <c r="AR119" s="117" t="b">
        <f t="shared" si="1"/>
        <v>1</v>
      </c>
      <c r="AS119" s="117" t="b">
        <f t="shared" si="1"/>
        <v>1</v>
      </c>
      <c r="AT119" s="117" t="b">
        <f t="shared" si="1"/>
        <v>1</v>
      </c>
      <c r="AU119" s="117" t="b">
        <f t="shared" si="1"/>
        <v>1</v>
      </c>
      <c r="AV119" s="117" t="b">
        <f t="shared" si="1"/>
        <v>1</v>
      </c>
      <c r="AW119" s="117" t="b">
        <f t="shared" si="1"/>
        <v>1</v>
      </c>
      <c r="AX119" s="117" t="b">
        <f t="shared" si="1"/>
        <v>1</v>
      </c>
      <c r="AY119" s="117" t="b">
        <f t="shared" si="1"/>
        <v>1</v>
      </c>
      <c r="AZ119" s="117" t="b">
        <f t="shared" si="1"/>
        <v>1</v>
      </c>
      <c r="BA119" s="117" t="b">
        <f t="shared" si="1"/>
        <v>1</v>
      </c>
      <c r="BB119" s="117" t="b">
        <f t="shared" si="1"/>
        <v>0</v>
      </c>
      <c r="BC119" s="117" t="b">
        <f t="shared" si="1"/>
        <v>1</v>
      </c>
      <c r="BD119" s="117" t="b">
        <f t="shared" si="1"/>
        <v>1</v>
      </c>
      <c r="BE119" s="117" t="b">
        <f t="shared" si="1"/>
        <v>1</v>
      </c>
      <c r="BF119" s="117" t="b">
        <f t="shared" si="1"/>
        <v>1</v>
      </c>
      <c r="BG119" s="117" t="b">
        <f t="shared" si="1"/>
        <v>1</v>
      </c>
      <c r="BH119" s="117" t="b">
        <f t="shared" si="1"/>
        <v>1</v>
      </c>
      <c r="BI119" s="117" t="b">
        <f t="shared" si="1"/>
        <v>1</v>
      </c>
      <c r="BJ119" s="117" t="b">
        <f t="shared" si="1"/>
        <v>1</v>
      </c>
      <c r="BK119" s="117" t="b">
        <f t="shared" si="1"/>
        <v>1</v>
      </c>
      <c r="BL119" s="117" t="b">
        <f t="shared" si="1"/>
        <v>1</v>
      </c>
      <c r="BM119" s="117" t="b">
        <f t="shared" si="1"/>
        <v>1</v>
      </c>
      <c r="BN119" s="117" t="b">
        <f t="shared" si="1"/>
        <v>1</v>
      </c>
      <c r="BO119" s="117" t="b">
        <f t="shared" si="1"/>
        <v>1</v>
      </c>
      <c r="BP119" s="117" t="b">
        <f t="shared" ref="BP119:CT119" si="2">BP113=BP1</f>
        <v>1</v>
      </c>
      <c r="BQ119" s="117" t="b">
        <f t="shared" si="2"/>
        <v>1</v>
      </c>
      <c r="BR119" s="117" t="b">
        <f t="shared" si="2"/>
        <v>1</v>
      </c>
      <c r="BS119" s="117" t="b">
        <f t="shared" si="2"/>
        <v>1</v>
      </c>
      <c r="BT119" s="117" t="b">
        <f t="shared" si="2"/>
        <v>1</v>
      </c>
      <c r="BU119" s="117" t="b">
        <f t="shared" si="2"/>
        <v>1</v>
      </c>
      <c r="BV119" s="117" t="b">
        <f t="shared" si="2"/>
        <v>1</v>
      </c>
      <c r="BW119" s="117" t="b">
        <f t="shared" si="2"/>
        <v>1</v>
      </c>
      <c r="BX119" s="117" t="b">
        <f t="shared" si="2"/>
        <v>1</v>
      </c>
      <c r="BY119" s="117" t="b">
        <f t="shared" si="2"/>
        <v>1</v>
      </c>
      <c r="BZ119" s="117" t="b">
        <f t="shared" si="2"/>
        <v>1</v>
      </c>
      <c r="CA119" s="117" t="b">
        <f t="shared" si="2"/>
        <v>1</v>
      </c>
      <c r="CB119" s="117" t="b">
        <f t="shared" si="2"/>
        <v>1</v>
      </c>
      <c r="CC119" s="117" t="b">
        <f t="shared" si="2"/>
        <v>1</v>
      </c>
      <c r="CD119" s="117" t="b">
        <f t="shared" si="2"/>
        <v>1</v>
      </c>
      <c r="CE119" s="117" t="b">
        <f t="shared" si="2"/>
        <v>1</v>
      </c>
      <c r="CF119" s="117" t="b">
        <f t="shared" si="2"/>
        <v>1</v>
      </c>
      <c r="CG119" s="117" t="b">
        <f t="shared" si="2"/>
        <v>1</v>
      </c>
      <c r="CH119" s="117" t="b">
        <f t="shared" si="2"/>
        <v>1</v>
      </c>
      <c r="CI119" s="117" t="b">
        <f t="shared" si="2"/>
        <v>1</v>
      </c>
      <c r="CJ119" s="117" t="b">
        <f t="shared" si="2"/>
        <v>1</v>
      </c>
      <c r="CK119" s="117" t="b">
        <f t="shared" si="2"/>
        <v>1</v>
      </c>
      <c r="CL119" s="117" t="b">
        <f t="shared" si="2"/>
        <v>1</v>
      </c>
      <c r="CM119" s="117" t="b">
        <f t="shared" si="2"/>
        <v>1</v>
      </c>
      <c r="CN119" s="117" t="b">
        <f t="shared" si="2"/>
        <v>1</v>
      </c>
      <c r="CO119" s="117" t="b">
        <f t="shared" si="2"/>
        <v>1</v>
      </c>
      <c r="CP119" s="117" t="b">
        <f t="shared" si="2"/>
        <v>1</v>
      </c>
      <c r="CQ119" s="117" t="b">
        <f t="shared" si="2"/>
        <v>1</v>
      </c>
      <c r="CR119" s="117" t="b">
        <f t="shared" si="2"/>
        <v>1</v>
      </c>
      <c r="CS119" s="117" t="b">
        <f t="shared" si="2"/>
        <v>1</v>
      </c>
      <c r="CT119" s="117" t="b">
        <f t="shared" si="2"/>
        <v>1</v>
      </c>
      <c r="CU119" s="117" t="b">
        <f t="shared" ref="CU119:DL119" si="3">CU113=CU1</f>
        <v>1</v>
      </c>
      <c r="CV119" s="117" t="b">
        <f t="shared" si="3"/>
        <v>1</v>
      </c>
      <c r="CW119" s="117" t="b">
        <f t="shared" si="3"/>
        <v>1</v>
      </c>
      <c r="CX119" s="117" t="b">
        <f t="shared" si="3"/>
        <v>1</v>
      </c>
      <c r="CY119" s="117" t="b">
        <f t="shared" si="3"/>
        <v>1</v>
      </c>
      <c r="CZ119" s="117" t="b">
        <f t="shared" si="3"/>
        <v>1</v>
      </c>
      <c r="DA119" s="117" t="b">
        <f t="shared" si="3"/>
        <v>1</v>
      </c>
      <c r="DB119" s="117" t="b">
        <f t="shared" si="3"/>
        <v>1</v>
      </c>
      <c r="DC119" s="117" t="b">
        <f t="shared" si="3"/>
        <v>1</v>
      </c>
      <c r="DD119" s="117" t="b">
        <f t="shared" si="3"/>
        <v>1</v>
      </c>
      <c r="DE119" s="117" t="b">
        <f t="shared" si="3"/>
        <v>1</v>
      </c>
      <c r="DF119" s="117" t="b">
        <f t="shared" si="3"/>
        <v>1</v>
      </c>
      <c r="DG119" s="117" t="b">
        <f t="shared" si="3"/>
        <v>1</v>
      </c>
      <c r="DH119" s="117" t="b">
        <f t="shared" si="3"/>
        <v>1</v>
      </c>
      <c r="DI119" s="117" t="b">
        <f t="shared" si="3"/>
        <v>1</v>
      </c>
      <c r="DJ119" s="117" t="b">
        <f t="shared" si="3"/>
        <v>1</v>
      </c>
      <c r="DK119" s="117" t="b">
        <f t="shared" si="3"/>
        <v>1</v>
      </c>
      <c r="DL119" s="117" t="b">
        <f t="shared" si="3"/>
        <v>1</v>
      </c>
    </row>
    <row r="123" ht="12.75"/>
    <row r="124" s="99" customFormat="1" ht="13.5" spans="1:120">
      <c r="A124" s="139" t="s">
        <v>1</v>
      </c>
      <c r="B124" s="140" t="s">
        <v>184</v>
      </c>
      <c r="C124" s="141" t="s">
        <v>185</v>
      </c>
      <c r="D124" s="140" t="s">
        <v>186</v>
      </c>
      <c r="E124" s="140" t="s">
        <v>187</v>
      </c>
      <c r="F124" s="140" t="s">
        <v>188</v>
      </c>
      <c r="G124" s="140" t="s">
        <v>189</v>
      </c>
      <c r="H124" s="140" t="s">
        <v>190</v>
      </c>
      <c r="I124" s="104" t="s">
        <v>4</v>
      </c>
      <c r="J124" s="104" t="s">
        <v>191</v>
      </c>
      <c r="K124" s="104" t="s">
        <v>192</v>
      </c>
      <c r="L124" s="104" t="s">
        <v>193</v>
      </c>
      <c r="M124" s="104" t="s">
        <v>194</v>
      </c>
      <c r="N124" s="104" t="s">
        <v>5</v>
      </c>
      <c r="O124" s="104" t="s">
        <v>6</v>
      </c>
      <c r="P124" s="104" t="s">
        <v>195</v>
      </c>
      <c r="Q124" s="104" t="s">
        <v>196</v>
      </c>
      <c r="R124" s="104" t="s">
        <v>197</v>
      </c>
      <c r="S124" s="104" t="s">
        <v>17</v>
      </c>
      <c r="T124" s="104" t="s">
        <v>12</v>
      </c>
      <c r="U124" s="104" t="s">
        <v>58</v>
      </c>
      <c r="V124" s="104" t="s">
        <v>15</v>
      </c>
      <c r="W124" s="104" t="s">
        <v>16</v>
      </c>
      <c r="X124" s="104" t="s">
        <v>24</v>
      </c>
      <c r="Y124" s="104" t="s">
        <v>23</v>
      </c>
      <c r="Z124" s="109" t="s">
        <v>19</v>
      </c>
      <c r="AA124" s="109" t="s">
        <v>20</v>
      </c>
      <c r="AB124" s="109" t="s">
        <v>21</v>
      </c>
      <c r="AC124" s="109" t="s">
        <v>22</v>
      </c>
      <c r="AD124" s="109" t="s">
        <v>10</v>
      </c>
      <c r="AE124" s="109" t="s">
        <v>8</v>
      </c>
      <c r="AF124" s="109" t="s">
        <v>9</v>
      </c>
      <c r="AG124" s="109" t="s">
        <v>198</v>
      </c>
      <c r="AH124" s="109" t="s">
        <v>199</v>
      </c>
      <c r="AI124" s="109" t="s">
        <v>200</v>
      </c>
      <c r="AJ124" s="109" t="s">
        <v>201</v>
      </c>
      <c r="AK124" s="109" t="s">
        <v>202</v>
      </c>
      <c r="AL124" s="104" t="s">
        <v>203</v>
      </c>
      <c r="AM124" s="104" t="s">
        <v>204</v>
      </c>
      <c r="AN124" s="104" t="s">
        <v>205</v>
      </c>
      <c r="AO124" s="104" t="s">
        <v>206</v>
      </c>
      <c r="AP124" s="104" t="s">
        <v>207</v>
      </c>
      <c r="AQ124" s="104" t="s">
        <v>208</v>
      </c>
      <c r="AR124" s="104" t="s">
        <v>209</v>
      </c>
      <c r="AS124" s="104" t="s">
        <v>210</v>
      </c>
      <c r="AT124" s="104" t="s">
        <v>211</v>
      </c>
      <c r="AU124" s="104" t="s">
        <v>212</v>
      </c>
      <c r="AV124" s="104" t="s">
        <v>213</v>
      </c>
      <c r="AW124" s="104" t="s">
        <v>214</v>
      </c>
      <c r="AX124" s="104" t="s">
        <v>215</v>
      </c>
      <c r="AY124" s="104" t="s">
        <v>216</v>
      </c>
      <c r="AZ124" s="104" t="s">
        <v>217</v>
      </c>
      <c r="BA124" s="104" t="s">
        <v>218</v>
      </c>
      <c r="BB124" s="104" t="s">
        <v>219</v>
      </c>
      <c r="BC124" s="104" t="s">
        <v>220</v>
      </c>
      <c r="BD124" s="104" t="s">
        <v>221</v>
      </c>
      <c r="BE124" s="104" t="s">
        <v>222</v>
      </c>
      <c r="BF124" s="104" t="s">
        <v>223</v>
      </c>
      <c r="BG124" s="104" t="s">
        <v>224</v>
      </c>
      <c r="BH124" s="104" t="s">
        <v>225</v>
      </c>
      <c r="BI124" s="104" t="s">
        <v>226</v>
      </c>
      <c r="BJ124" s="104" t="s">
        <v>227</v>
      </c>
      <c r="BK124" s="104" t="s">
        <v>228</v>
      </c>
      <c r="BL124" s="104" t="s">
        <v>229</v>
      </c>
      <c r="BM124" s="104" t="s">
        <v>230</v>
      </c>
      <c r="BN124" s="104" t="s">
        <v>231</v>
      </c>
      <c r="BO124" s="104" t="s">
        <v>232</v>
      </c>
      <c r="BP124" s="104" t="s">
        <v>233</v>
      </c>
      <c r="BQ124" s="104" t="s">
        <v>234</v>
      </c>
      <c r="BR124" s="104" t="s">
        <v>235</v>
      </c>
      <c r="BS124" s="104" t="s">
        <v>236</v>
      </c>
      <c r="BT124" s="104" t="s">
        <v>237</v>
      </c>
      <c r="BU124" s="104" t="s">
        <v>238</v>
      </c>
      <c r="BV124" s="104" t="s">
        <v>239</v>
      </c>
      <c r="BW124" s="104" t="s">
        <v>240</v>
      </c>
      <c r="BX124" s="104" t="s">
        <v>241</v>
      </c>
      <c r="BY124" s="104" t="s">
        <v>242</v>
      </c>
      <c r="BZ124" s="104" t="s">
        <v>243</v>
      </c>
      <c r="CA124" s="104" t="s">
        <v>244</v>
      </c>
      <c r="CB124" s="104" t="s">
        <v>245</v>
      </c>
      <c r="CC124" s="104" t="s">
        <v>246</v>
      </c>
      <c r="CD124" s="104" t="s">
        <v>247</v>
      </c>
      <c r="CE124" s="104" t="s">
        <v>248</v>
      </c>
      <c r="CF124" s="104" t="s">
        <v>249</v>
      </c>
      <c r="CG124" s="104" t="s">
        <v>250</v>
      </c>
      <c r="CH124" s="104" t="s">
        <v>251</v>
      </c>
      <c r="CI124" s="104" t="s">
        <v>252</v>
      </c>
      <c r="CJ124" s="104" t="s">
        <v>253</v>
      </c>
      <c r="CK124" s="104" t="s">
        <v>254</v>
      </c>
      <c r="CL124" s="104" t="s">
        <v>255</v>
      </c>
      <c r="CM124" s="104" t="s">
        <v>256</v>
      </c>
      <c r="CN124" s="104" t="s">
        <v>257</v>
      </c>
      <c r="CO124" s="104" t="s">
        <v>258</v>
      </c>
      <c r="CP124" s="104" t="s">
        <v>259</v>
      </c>
      <c r="CQ124" s="104" t="s">
        <v>260</v>
      </c>
      <c r="CR124" s="104" t="s">
        <v>261</v>
      </c>
      <c r="CS124" s="104" t="s">
        <v>262</v>
      </c>
      <c r="CT124" s="104" t="s">
        <v>263</v>
      </c>
      <c r="CU124" s="104" t="s">
        <v>264</v>
      </c>
      <c r="CV124" s="104" t="s">
        <v>265</v>
      </c>
      <c r="CW124" s="104" t="s">
        <v>266</v>
      </c>
      <c r="CX124" s="104" t="s">
        <v>267</v>
      </c>
      <c r="CY124" s="104" t="s">
        <v>268</v>
      </c>
      <c r="CZ124" s="104" t="s">
        <v>269</v>
      </c>
      <c r="DA124" s="104" t="s">
        <v>270</v>
      </c>
      <c r="DB124" s="104" t="s">
        <v>271</v>
      </c>
      <c r="DC124" s="104" t="s">
        <v>272</v>
      </c>
      <c r="DD124" s="104" t="s">
        <v>273</v>
      </c>
      <c r="DE124" s="104" t="s">
        <v>274</v>
      </c>
      <c r="DF124" s="104" t="s">
        <v>275</v>
      </c>
      <c r="DG124" s="104" t="s">
        <v>276</v>
      </c>
      <c r="DH124" s="104" t="s">
        <v>277</v>
      </c>
      <c r="DI124" s="104" t="s">
        <v>278</v>
      </c>
      <c r="DJ124" s="104" t="s">
        <v>279</v>
      </c>
      <c r="DK124" s="104" t="s">
        <v>280</v>
      </c>
      <c r="DL124" s="104" t="s">
        <v>281</v>
      </c>
      <c r="DM124" s="104"/>
      <c r="DN124" s="104"/>
      <c r="DO124" s="104"/>
      <c r="DP124" s="110"/>
    </row>
    <row r="126" spans="2:41">
      <c r="B126" s="117" t="b">
        <f>B1=B124</f>
        <v>1</v>
      </c>
      <c r="C126" s="117" t="b">
        <f t="shared" ref="C126:AO126" si="4">C1=C124</f>
        <v>1</v>
      </c>
      <c r="D126" s="117" t="b">
        <f t="shared" si="4"/>
        <v>1</v>
      </c>
      <c r="E126" s="117" t="b">
        <f t="shared" si="4"/>
        <v>1</v>
      </c>
      <c r="F126" s="117" t="b">
        <f t="shared" si="4"/>
        <v>1</v>
      </c>
      <c r="G126" s="117" t="b">
        <f t="shared" si="4"/>
        <v>1</v>
      </c>
      <c r="H126" s="117" t="b">
        <f t="shared" si="4"/>
        <v>1</v>
      </c>
      <c r="I126" s="117" t="b">
        <f t="shared" si="4"/>
        <v>1</v>
      </c>
      <c r="J126" s="117" t="b">
        <f t="shared" si="4"/>
        <v>1</v>
      </c>
      <c r="K126" s="117" t="b">
        <f t="shared" si="4"/>
        <v>1</v>
      </c>
      <c r="L126" s="117" t="b">
        <f t="shared" si="4"/>
        <v>1</v>
      </c>
      <c r="M126" s="117" t="b">
        <f t="shared" si="4"/>
        <v>1</v>
      </c>
      <c r="N126" s="117" t="b">
        <f t="shared" si="4"/>
        <v>1</v>
      </c>
      <c r="O126" s="117" t="b">
        <f t="shared" si="4"/>
        <v>1</v>
      </c>
      <c r="P126" s="117" t="b">
        <f t="shared" si="4"/>
        <v>1</v>
      </c>
      <c r="Q126" s="117" t="b">
        <f t="shared" si="4"/>
        <v>1</v>
      </c>
      <c r="R126" s="117" t="b">
        <f t="shared" si="4"/>
        <v>1</v>
      </c>
      <c r="S126" s="117" t="b">
        <f t="shared" si="4"/>
        <v>1</v>
      </c>
      <c r="T126" s="117" t="b">
        <f t="shared" si="4"/>
        <v>1</v>
      </c>
      <c r="U126" s="117" t="b">
        <f t="shared" si="4"/>
        <v>1</v>
      </c>
      <c r="V126" s="117" t="b">
        <f t="shared" si="4"/>
        <v>1</v>
      </c>
      <c r="W126" s="117" t="b">
        <f t="shared" si="4"/>
        <v>1</v>
      </c>
      <c r="X126" s="117" t="b">
        <f t="shared" si="4"/>
        <v>1</v>
      </c>
      <c r="Y126" s="117" t="b">
        <f t="shared" si="4"/>
        <v>1</v>
      </c>
      <c r="Z126" s="117" t="b">
        <f t="shared" si="4"/>
        <v>1</v>
      </c>
      <c r="AA126" s="117" t="b">
        <f t="shared" si="4"/>
        <v>1</v>
      </c>
      <c r="AB126" s="117" t="b">
        <f t="shared" si="4"/>
        <v>1</v>
      </c>
      <c r="AC126" s="117" t="b">
        <f t="shared" si="4"/>
        <v>1</v>
      </c>
      <c r="AD126" s="117" t="b">
        <f t="shared" si="4"/>
        <v>1</v>
      </c>
      <c r="AE126" s="117" t="b">
        <f t="shared" si="4"/>
        <v>1</v>
      </c>
      <c r="AF126" s="117" t="b">
        <f t="shared" si="4"/>
        <v>1</v>
      </c>
      <c r="AG126" s="117" t="b">
        <f t="shared" si="4"/>
        <v>1</v>
      </c>
      <c r="AH126" s="117" t="b">
        <f t="shared" si="4"/>
        <v>1</v>
      </c>
      <c r="AI126" s="117" t="b">
        <f t="shared" si="4"/>
        <v>1</v>
      </c>
      <c r="AJ126" s="117" t="b">
        <f t="shared" si="4"/>
        <v>1</v>
      </c>
      <c r="AK126" s="117" t="b">
        <f t="shared" si="4"/>
        <v>1</v>
      </c>
      <c r="AL126" s="117" t="b">
        <f t="shared" si="4"/>
        <v>1</v>
      </c>
      <c r="AM126" s="117" t="b">
        <f t="shared" si="4"/>
        <v>1</v>
      </c>
      <c r="AN126" s="117" t="b">
        <f t="shared" si="4"/>
        <v>1</v>
      </c>
      <c r="AO126" s="117" t="b">
        <f t="shared" si="4"/>
        <v>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DS163"/>
  <sheetViews>
    <sheetView workbookViewId="0">
      <pane xSplit="2" ySplit="2" topLeftCell="C51" activePane="bottomRight" state="frozen"/>
      <selection/>
      <selection pane="topRight"/>
      <selection pane="bottomLeft"/>
      <selection pane="bottomRight" activeCell="A2" sqref="$A2:$XFD81"/>
    </sheetView>
  </sheetViews>
  <sheetFormatPr defaultColWidth="9" defaultRowHeight="13.5"/>
  <cols>
    <col min="1" max="1" width="15.25" style="101" customWidth="1"/>
    <col min="2" max="2" width="19.375" style="102" customWidth="1"/>
    <col min="3" max="3" width="18.375" style="102" customWidth="1"/>
    <col min="4" max="4" width="17.25" style="102" customWidth="1"/>
    <col min="5" max="5" width="16.125" style="102" customWidth="1"/>
    <col min="6" max="7" width="13.875" style="102" customWidth="1"/>
    <col min="8" max="16" width="16.125" style="102" customWidth="1"/>
    <col min="17" max="17" width="12.75" style="102" customWidth="1"/>
    <col min="18" max="18" width="10.5" style="102" customWidth="1"/>
    <col min="19" max="19" width="16.125" style="102" customWidth="1"/>
    <col min="20" max="20" width="13.875" style="102" customWidth="1"/>
    <col min="21" max="21" width="18.375" style="102" customWidth="1"/>
    <col min="22" max="23" width="17.25" style="102" customWidth="1"/>
    <col min="24" max="26" width="16.125" style="102" customWidth="1"/>
    <col min="27" max="27" width="13.875" style="102" customWidth="1"/>
    <col min="28" max="38" width="16.125" style="102" customWidth="1"/>
    <col min="39" max="39" width="17.25" style="102" customWidth="1"/>
    <col min="40" max="42" width="16.125" style="102" customWidth="1"/>
    <col min="43" max="43" width="17.25" style="102" customWidth="1"/>
    <col min="44" max="46" width="16.125" style="102" customWidth="1"/>
    <col min="47" max="47" width="17.25" style="102" customWidth="1"/>
    <col min="48" max="58" width="16.125" style="102" customWidth="1"/>
    <col min="59" max="59" width="17.25" style="102" customWidth="1"/>
    <col min="60" max="65" width="16.125" style="102" customWidth="1"/>
    <col min="66" max="66" width="13.875" style="102" customWidth="1"/>
    <col min="67" max="68" width="16.125" style="102" customWidth="1"/>
    <col min="69" max="69" width="15.5" style="102" customWidth="1"/>
    <col min="70" max="75" width="13.875" style="102" customWidth="1"/>
    <col min="76" max="76" width="16.125" style="102" customWidth="1"/>
    <col min="77" max="81" width="13.875" style="102" customWidth="1"/>
    <col min="82" max="83" width="16.125" style="102" customWidth="1"/>
    <col min="84" max="84" width="15.5" style="102" customWidth="1"/>
    <col min="85" max="106" width="13.875" style="102" customWidth="1"/>
    <col min="107" max="107" width="16.125" style="102" customWidth="1"/>
    <col min="108" max="110" width="13.875" style="102" customWidth="1"/>
    <col min="111" max="111" width="20.5" style="102" customWidth="1"/>
    <col min="112" max="114" width="13.875" style="102" customWidth="1"/>
    <col min="115" max="115" width="15.5" style="102" customWidth="1"/>
    <col min="116" max="116" width="13.875" style="102" customWidth="1"/>
    <col min="117" max="117" width="27.75" style="102" customWidth="1"/>
    <col min="118" max="118" width="19.375" style="102" customWidth="1"/>
    <col min="119" max="120" width="25.625" style="102" customWidth="1"/>
    <col min="121" max="121" width="19.375" style="102" customWidth="1"/>
    <col min="122" max="122" width="23.625" style="102" customWidth="1"/>
    <col min="123" max="16384" width="9" style="102"/>
  </cols>
  <sheetData>
    <row r="1" ht="14.25" spans="1:122">
      <c r="A1" s="101" t="s">
        <v>327</v>
      </c>
      <c r="C1" s="103" t="s">
        <v>2</v>
      </c>
      <c r="D1" s="104" t="s">
        <v>328</v>
      </c>
      <c r="E1" s="104" t="s">
        <v>329</v>
      </c>
      <c r="F1" s="104" t="s">
        <v>330</v>
      </c>
      <c r="G1" s="104" t="s">
        <v>331</v>
      </c>
      <c r="H1" s="104" t="s">
        <v>332</v>
      </c>
      <c r="I1" s="104" t="s">
        <v>333</v>
      </c>
      <c r="J1" s="104" t="s">
        <v>334</v>
      </c>
      <c r="K1" s="104" t="s">
        <v>335</v>
      </c>
      <c r="L1" s="104" t="s">
        <v>336</v>
      </c>
      <c r="M1" s="104" t="s">
        <v>337</v>
      </c>
      <c r="N1" s="104" t="s">
        <v>338</v>
      </c>
      <c r="O1" s="104" t="s">
        <v>339</v>
      </c>
      <c r="P1" s="104" t="s">
        <v>191</v>
      </c>
      <c r="Q1" s="104" t="s">
        <v>192</v>
      </c>
      <c r="R1" s="104" t="s">
        <v>193</v>
      </c>
      <c r="S1" s="104" t="s">
        <v>194</v>
      </c>
      <c r="T1" s="104" t="s">
        <v>5</v>
      </c>
      <c r="U1" s="109" t="s">
        <v>6</v>
      </c>
      <c r="V1" s="109" t="s">
        <v>195</v>
      </c>
      <c r="W1" s="109" t="s">
        <v>196</v>
      </c>
      <c r="X1" s="109" t="s">
        <v>197</v>
      </c>
      <c r="Y1" s="109" t="s">
        <v>17</v>
      </c>
      <c r="Z1" s="109" t="s">
        <v>12</v>
      </c>
      <c r="AA1" s="109" t="s">
        <v>58</v>
      </c>
      <c r="AB1" s="109" t="s">
        <v>15</v>
      </c>
      <c r="AC1" s="109" t="s">
        <v>16</v>
      </c>
      <c r="AD1" s="109" t="s">
        <v>24</v>
      </c>
      <c r="AE1" s="109" t="s">
        <v>23</v>
      </c>
      <c r="AF1" s="109" t="s">
        <v>19</v>
      </c>
      <c r="AG1" s="104" t="s">
        <v>20</v>
      </c>
      <c r="AH1" s="104" t="s">
        <v>21</v>
      </c>
      <c r="AI1" s="104" t="s">
        <v>22</v>
      </c>
      <c r="AJ1" s="104" t="s">
        <v>10</v>
      </c>
      <c r="AK1" s="104" t="s">
        <v>8</v>
      </c>
      <c r="AL1" s="104" t="s">
        <v>9</v>
      </c>
      <c r="AM1" s="104" t="s">
        <v>198</v>
      </c>
      <c r="AN1" s="104" t="s">
        <v>199</v>
      </c>
      <c r="AO1" s="104" t="s">
        <v>200</v>
      </c>
      <c r="AP1" s="104"/>
      <c r="AQ1" s="104" t="s">
        <v>202</v>
      </c>
      <c r="AR1" s="104" t="s">
        <v>203</v>
      </c>
      <c r="AS1" s="104" t="s">
        <v>204</v>
      </c>
      <c r="AT1" s="104" t="s">
        <v>205</v>
      </c>
      <c r="AU1" s="104" t="s">
        <v>206</v>
      </c>
      <c r="AV1" s="104" t="s">
        <v>207</v>
      </c>
      <c r="AW1" s="104" t="s">
        <v>208</v>
      </c>
      <c r="AX1" s="104" t="s">
        <v>209</v>
      </c>
      <c r="AY1" s="104" t="s">
        <v>210</v>
      </c>
      <c r="AZ1" s="104" t="s">
        <v>211</v>
      </c>
      <c r="BA1" s="104" t="s">
        <v>212</v>
      </c>
      <c r="BB1" s="104" t="s">
        <v>213</v>
      </c>
      <c r="BC1" s="104" t="s">
        <v>214</v>
      </c>
      <c r="BD1" s="104" t="s">
        <v>215</v>
      </c>
      <c r="BE1" s="104" t="s">
        <v>216</v>
      </c>
      <c r="BF1" s="104" t="s">
        <v>217</v>
      </c>
      <c r="BG1" s="104" t="s">
        <v>218</v>
      </c>
      <c r="BH1" s="104" t="s">
        <v>304</v>
      </c>
      <c r="BI1" s="104" t="s">
        <v>220</v>
      </c>
      <c r="BJ1" s="104" t="s">
        <v>221</v>
      </c>
      <c r="BK1" s="104" t="s">
        <v>222</v>
      </c>
      <c r="BL1" s="104" t="s">
        <v>223</v>
      </c>
      <c r="BM1" s="104" t="s">
        <v>224</v>
      </c>
      <c r="BN1" s="104" t="s">
        <v>225</v>
      </c>
      <c r="BO1" s="104" t="s">
        <v>226</v>
      </c>
      <c r="BP1" s="104" t="s">
        <v>227</v>
      </c>
      <c r="BQ1" s="104" t="s">
        <v>228</v>
      </c>
      <c r="BR1" s="104" t="s">
        <v>229</v>
      </c>
      <c r="BS1" s="104" t="s">
        <v>230</v>
      </c>
      <c r="BT1" s="104" t="s">
        <v>231</v>
      </c>
      <c r="BU1" s="104" t="s">
        <v>232</v>
      </c>
      <c r="BV1" s="104" t="s">
        <v>233</v>
      </c>
      <c r="BW1" s="104" t="s">
        <v>234</v>
      </c>
      <c r="BX1" s="104" t="s">
        <v>235</v>
      </c>
      <c r="BY1" s="104" t="s">
        <v>236</v>
      </c>
      <c r="BZ1" s="104" t="s">
        <v>237</v>
      </c>
      <c r="CA1" s="104" t="s">
        <v>238</v>
      </c>
      <c r="CB1" s="104" t="s">
        <v>239</v>
      </c>
      <c r="CC1" s="104" t="s">
        <v>240</v>
      </c>
      <c r="CD1" s="104" t="s">
        <v>241</v>
      </c>
      <c r="CE1" s="104" t="s">
        <v>242</v>
      </c>
      <c r="CF1" s="104" t="s">
        <v>243</v>
      </c>
      <c r="CG1" s="104" t="s">
        <v>244</v>
      </c>
      <c r="CH1" s="104" t="s">
        <v>245</v>
      </c>
      <c r="CI1" s="104" t="s">
        <v>246</v>
      </c>
      <c r="CJ1" s="104" t="s">
        <v>247</v>
      </c>
      <c r="CK1" s="104" t="s">
        <v>248</v>
      </c>
      <c r="CL1" s="104" t="s">
        <v>249</v>
      </c>
      <c r="CM1" s="104" t="s">
        <v>250</v>
      </c>
      <c r="CN1" s="104" t="s">
        <v>251</v>
      </c>
      <c r="CO1" s="104" t="s">
        <v>252</v>
      </c>
      <c r="CP1" s="104" t="s">
        <v>253</v>
      </c>
      <c r="CQ1" s="104" t="s">
        <v>254</v>
      </c>
      <c r="CR1" s="104" t="s">
        <v>255</v>
      </c>
      <c r="CS1" s="104" t="s">
        <v>256</v>
      </c>
      <c r="CT1" s="104" t="s">
        <v>257</v>
      </c>
      <c r="CU1" s="104" t="s">
        <v>258</v>
      </c>
      <c r="CV1" s="104" t="s">
        <v>259</v>
      </c>
      <c r="CW1" s="104" t="s">
        <v>260</v>
      </c>
      <c r="CX1" s="104" t="s">
        <v>261</v>
      </c>
      <c r="CY1" s="104" t="s">
        <v>262</v>
      </c>
      <c r="CZ1" s="104" t="s">
        <v>263</v>
      </c>
      <c r="DA1" s="104" t="s">
        <v>264</v>
      </c>
      <c r="DB1" s="104" t="s">
        <v>265</v>
      </c>
      <c r="DC1" s="104" t="s">
        <v>266</v>
      </c>
      <c r="DD1" s="104" t="s">
        <v>267</v>
      </c>
      <c r="DE1" s="104" t="s">
        <v>268</v>
      </c>
      <c r="DF1" s="104" t="s">
        <v>269</v>
      </c>
      <c r="DG1" s="104" t="s">
        <v>270</v>
      </c>
      <c r="DH1" s="104" t="s">
        <v>271</v>
      </c>
      <c r="DI1" s="104" t="s">
        <v>272</v>
      </c>
      <c r="DJ1" s="104" t="s">
        <v>273</v>
      </c>
      <c r="DK1" s="104" t="s">
        <v>274</v>
      </c>
      <c r="DL1" s="110" t="s">
        <v>275</v>
      </c>
      <c r="DM1" s="99" t="s">
        <v>276</v>
      </c>
      <c r="DN1" s="99" t="s">
        <v>277</v>
      </c>
      <c r="DO1" s="99" t="s">
        <v>278</v>
      </c>
      <c r="DP1" s="99" t="s">
        <v>279</v>
      </c>
      <c r="DQ1" s="99" t="s">
        <v>280</v>
      </c>
      <c r="DR1" s="99" t="s">
        <v>281</v>
      </c>
    </row>
    <row r="2" s="99" customFormat="1" spans="1:122">
      <c r="A2" s="105" t="s">
        <v>99</v>
      </c>
      <c r="B2" s="103" t="s">
        <v>100</v>
      </c>
      <c r="C2" s="103" t="s">
        <v>2</v>
      </c>
      <c r="D2" s="104" t="s">
        <v>328</v>
      </c>
      <c r="E2" s="104" t="s">
        <v>329</v>
      </c>
      <c r="F2" s="104" t="s">
        <v>330</v>
      </c>
      <c r="G2" s="104" t="s">
        <v>331</v>
      </c>
      <c r="H2" s="104" t="s">
        <v>332</v>
      </c>
      <c r="I2" s="104" t="s">
        <v>333</v>
      </c>
      <c r="J2" s="104" t="s">
        <v>334</v>
      </c>
      <c r="K2" s="104" t="s">
        <v>335</v>
      </c>
      <c r="L2" s="104" t="s">
        <v>336</v>
      </c>
      <c r="M2" s="104" t="s">
        <v>337</v>
      </c>
      <c r="N2" s="104" t="s">
        <v>338</v>
      </c>
      <c r="O2" s="104" t="s">
        <v>339</v>
      </c>
      <c r="P2" s="104" t="s">
        <v>191</v>
      </c>
      <c r="Q2" s="104" t="s">
        <v>192</v>
      </c>
      <c r="R2" s="104" t="s">
        <v>193</v>
      </c>
      <c r="S2" s="104" t="s">
        <v>194</v>
      </c>
      <c r="T2" s="104" t="s">
        <v>5</v>
      </c>
      <c r="U2" s="109" t="s">
        <v>6</v>
      </c>
      <c r="V2" s="109" t="s">
        <v>195</v>
      </c>
      <c r="W2" s="109" t="s">
        <v>196</v>
      </c>
      <c r="X2" s="109" t="s">
        <v>197</v>
      </c>
      <c r="Y2" s="109" t="s">
        <v>17</v>
      </c>
      <c r="Z2" s="109" t="s">
        <v>12</v>
      </c>
      <c r="AA2" s="109" t="s">
        <v>58</v>
      </c>
      <c r="AB2" s="109" t="s">
        <v>15</v>
      </c>
      <c r="AC2" s="109" t="s">
        <v>16</v>
      </c>
      <c r="AD2" s="109" t="s">
        <v>24</v>
      </c>
      <c r="AE2" s="109" t="s">
        <v>23</v>
      </c>
      <c r="AF2" s="109" t="s">
        <v>19</v>
      </c>
      <c r="AG2" s="104" t="s">
        <v>20</v>
      </c>
      <c r="AH2" s="104" t="s">
        <v>21</v>
      </c>
      <c r="AI2" s="104" t="s">
        <v>22</v>
      </c>
      <c r="AJ2" s="104" t="s">
        <v>10</v>
      </c>
      <c r="AK2" s="104" t="s">
        <v>8</v>
      </c>
      <c r="AL2" s="104" t="s">
        <v>9</v>
      </c>
      <c r="AM2" s="104" t="s">
        <v>198</v>
      </c>
      <c r="AN2" s="104" t="s">
        <v>199</v>
      </c>
      <c r="AO2" s="104" t="s">
        <v>200</v>
      </c>
      <c r="AP2" s="104" t="s">
        <v>201</v>
      </c>
      <c r="AQ2" s="104" t="s">
        <v>202</v>
      </c>
      <c r="AR2" s="104" t="s">
        <v>203</v>
      </c>
      <c r="AS2" s="104" t="s">
        <v>204</v>
      </c>
      <c r="AT2" s="104" t="s">
        <v>205</v>
      </c>
      <c r="AU2" s="104" t="s">
        <v>206</v>
      </c>
      <c r="AV2" s="104" t="s">
        <v>207</v>
      </c>
      <c r="AW2" s="104" t="s">
        <v>208</v>
      </c>
      <c r="AX2" s="104" t="s">
        <v>209</v>
      </c>
      <c r="AY2" s="104" t="s">
        <v>210</v>
      </c>
      <c r="AZ2" s="104" t="s">
        <v>211</v>
      </c>
      <c r="BA2" s="104" t="s">
        <v>212</v>
      </c>
      <c r="BB2" s="104" t="s">
        <v>213</v>
      </c>
      <c r="BC2" s="104" t="s">
        <v>214</v>
      </c>
      <c r="BD2" s="104" t="s">
        <v>215</v>
      </c>
      <c r="BE2" s="104" t="s">
        <v>216</v>
      </c>
      <c r="BF2" s="104" t="s">
        <v>217</v>
      </c>
      <c r="BG2" s="104" t="s">
        <v>218</v>
      </c>
      <c r="BH2" s="104" t="s">
        <v>219</v>
      </c>
      <c r="BI2" s="104" t="s">
        <v>220</v>
      </c>
      <c r="BJ2" s="104" t="s">
        <v>221</v>
      </c>
      <c r="BK2" s="104" t="s">
        <v>222</v>
      </c>
      <c r="BL2" s="104" t="s">
        <v>223</v>
      </c>
      <c r="BM2" s="104" t="s">
        <v>224</v>
      </c>
      <c r="BN2" s="104" t="s">
        <v>225</v>
      </c>
      <c r="BO2" s="104" t="s">
        <v>226</v>
      </c>
      <c r="BP2" s="104" t="s">
        <v>227</v>
      </c>
      <c r="BQ2" s="104" t="s">
        <v>228</v>
      </c>
      <c r="BR2" s="104" t="s">
        <v>229</v>
      </c>
      <c r="BS2" s="104" t="s">
        <v>230</v>
      </c>
      <c r="BT2" s="104" t="s">
        <v>231</v>
      </c>
      <c r="BU2" s="104" t="s">
        <v>232</v>
      </c>
      <c r="BV2" s="104" t="s">
        <v>233</v>
      </c>
      <c r="BW2" s="104" t="s">
        <v>234</v>
      </c>
      <c r="BX2" s="104" t="s">
        <v>235</v>
      </c>
      <c r="BY2" s="104" t="s">
        <v>236</v>
      </c>
      <c r="BZ2" s="104" t="s">
        <v>237</v>
      </c>
      <c r="CA2" s="104" t="s">
        <v>238</v>
      </c>
      <c r="CB2" s="104" t="s">
        <v>239</v>
      </c>
      <c r="CC2" s="104" t="s">
        <v>240</v>
      </c>
      <c r="CD2" s="104" t="s">
        <v>241</v>
      </c>
      <c r="CE2" s="104" t="s">
        <v>242</v>
      </c>
      <c r="CF2" s="104" t="s">
        <v>243</v>
      </c>
      <c r="CG2" s="104" t="s">
        <v>244</v>
      </c>
      <c r="CH2" s="104" t="s">
        <v>245</v>
      </c>
      <c r="CI2" s="104" t="s">
        <v>246</v>
      </c>
      <c r="CJ2" s="104" t="s">
        <v>247</v>
      </c>
      <c r="CK2" s="104" t="s">
        <v>248</v>
      </c>
      <c r="CL2" s="104" t="s">
        <v>249</v>
      </c>
      <c r="CM2" s="104" t="s">
        <v>250</v>
      </c>
      <c r="CN2" s="104" t="s">
        <v>251</v>
      </c>
      <c r="CO2" s="104" t="s">
        <v>252</v>
      </c>
      <c r="CP2" s="104" t="s">
        <v>253</v>
      </c>
      <c r="CQ2" s="104" t="s">
        <v>254</v>
      </c>
      <c r="CR2" s="104" t="s">
        <v>255</v>
      </c>
      <c r="CS2" s="104" t="s">
        <v>256</v>
      </c>
      <c r="CT2" s="104" t="s">
        <v>257</v>
      </c>
      <c r="CU2" s="104" t="s">
        <v>258</v>
      </c>
      <c r="CV2" s="104" t="s">
        <v>259</v>
      </c>
      <c r="CW2" s="104" t="s">
        <v>260</v>
      </c>
      <c r="CX2" s="104" t="s">
        <v>261</v>
      </c>
      <c r="CY2" s="104" t="s">
        <v>262</v>
      </c>
      <c r="CZ2" s="104" t="s">
        <v>263</v>
      </c>
      <c r="DA2" s="104" t="s">
        <v>264</v>
      </c>
      <c r="DB2" s="104" t="s">
        <v>265</v>
      </c>
      <c r="DC2" s="104" t="s">
        <v>266</v>
      </c>
      <c r="DD2" s="104" t="s">
        <v>267</v>
      </c>
      <c r="DE2" s="104" t="s">
        <v>268</v>
      </c>
      <c r="DF2" s="104" t="s">
        <v>269</v>
      </c>
      <c r="DG2" s="104" t="s">
        <v>270</v>
      </c>
      <c r="DH2" s="104" t="s">
        <v>271</v>
      </c>
      <c r="DI2" s="104" t="s">
        <v>272</v>
      </c>
      <c r="DJ2" s="104" t="s">
        <v>273</v>
      </c>
      <c r="DK2" s="104" t="s">
        <v>274</v>
      </c>
      <c r="DL2" s="110" t="s">
        <v>275</v>
      </c>
      <c r="DM2" s="99" t="s">
        <v>276</v>
      </c>
      <c r="DN2" s="99" t="s">
        <v>277</v>
      </c>
      <c r="DO2" s="99" t="s">
        <v>278</v>
      </c>
      <c r="DP2" s="99" t="s">
        <v>279</v>
      </c>
      <c r="DQ2" s="99" t="s">
        <v>280</v>
      </c>
      <c r="DR2" s="99" t="s">
        <v>281</v>
      </c>
    </row>
    <row r="3" spans="1:123">
      <c r="A3" s="106" t="s">
        <v>101</v>
      </c>
      <c r="B3" s="107" t="s">
        <v>102</v>
      </c>
      <c r="C3" s="107">
        <v>79996435.5</v>
      </c>
      <c r="D3" s="107">
        <v>-2240349.06</v>
      </c>
      <c r="E3" s="107">
        <v>300000</v>
      </c>
      <c r="F3" s="107">
        <v>0</v>
      </c>
      <c r="G3" s="107">
        <v>0</v>
      </c>
      <c r="H3" s="107">
        <v>0</v>
      </c>
      <c r="I3" s="107">
        <v>0</v>
      </c>
      <c r="J3" s="107">
        <v>0</v>
      </c>
      <c r="K3" s="107">
        <v>0</v>
      </c>
      <c r="L3" s="107">
        <v>0</v>
      </c>
      <c r="M3" s="107">
        <v>0</v>
      </c>
      <c r="N3" s="107">
        <v>0</v>
      </c>
      <c r="O3" s="107">
        <v>0</v>
      </c>
      <c r="P3" s="107">
        <v>0</v>
      </c>
      <c r="Q3" s="107">
        <v>0</v>
      </c>
      <c r="R3" s="107">
        <v>0</v>
      </c>
      <c r="S3" s="107">
        <v>0</v>
      </c>
      <c r="T3" s="107">
        <v>0</v>
      </c>
      <c r="U3" s="107">
        <v>24539197.32</v>
      </c>
      <c r="V3" s="107">
        <v>0</v>
      </c>
      <c r="W3" s="107">
        <v>56841627.59</v>
      </c>
      <c r="X3" s="107">
        <v>555959.65</v>
      </c>
      <c r="Y3" s="107">
        <v>0</v>
      </c>
      <c r="Z3" s="107">
        <v>0</v>
      </c>
      <c r="AA3" s="107">
        <v>0</v>
      </c>
      <c r="AB3" s="107">
        <v>0</v>
      </c>
      <c r="AC3" s="107">
        <v>0</v>
      </c>
      <c r="AD3" s="107">
        <v>0</v>
      </c>
      <c r="AE3" s="107">
        <v>0</v>
      </c>
      <c r="AF3" s="107">
        <v>42493180</v>
      </c>
      <c r="AG3" s="107">
        <v>2161400</v>
      </c>
      <c r="AH3" s="107">
        <v>824323</v>
      </c>
      <c r="AI3" s="107">
        <v>11362724.59</v>
      </c>
      <c r="AJ3" s="107">
        <v>422575.19</v>
      </c>
      <c r="AK3" s="107">
        <v>0</v>
      </c>
      <c r="AL3" s="107">
        <v>133384.46</v>
      </c>
      <c r="AM3" s="107">
        <v>0</v>
      </c>
      <c r="AN3" s="107">
        <v>220388.83</v>
      </c>
      <c r="AO3" s="107">
        <v>0</v>
      </c>
      <c r="AP3" s="107">
        <v>0</v>
      </c>
      <c r="AQ3" s="107">
        <v>70404</v>
      </c>
      <c r="AR3" s="107">
        <v>88087.59</v>
      </c>
      <c r="AS3" s="107">
        <v>41068.9</v>
      </c>
      <c r="AT3" s="107">
        <v>1324964.46</v>
      </c>
      <c r="AU3" s="107">
        <v>22794283.54</v>
      </c>
      <c r="AV3" s="107">
        <v>1222811.01</v>
      </c>
      <c r="AW3" s="107">
        <v>1424748.64</v>
      </c>
      <c r="AX3" s="107">
        <v>1594135.86</v>
      </c>
      <c r="AY3" s="107">
        <v>1102172.96</v>
      </c>
      <c r="AZ3" s="107">
        <v>1324022.65</v>
      </c>
      <c r="BA3" s="107">
        <v>1361716.95</v>
      </c>
      <c r="BB3" s="107">
        <v>599819.35</v>
      </c>
      <c r="BC3" s="107">
        <v>1635632.02</v>
      </c>
      <c r="BD3" s="107">
        <v>364463.6</v>
      </c>
      <c r="BE3" s="107">
        <v>230178.58</v>
      </c>
      <c r="BF3" s="107">
        <v>703209.51</v>
      </c>
      <c r="BG3" s="107">
        <v>734970.94</v>
      </c>
      <c r="BH3" s="107">
        <v>213016.76</v>
      </c>
      <c r="BI3" s="107">
        <v>343966.62</v>
      </c>
      <c r="BJ3" s="107">
        <v>607449.55</v>
      </c>
      <c r="BK3" s="107">
        <v>489388.72</v>
      </c>
      <c r="BL3" s="107">
        <v>753853.46</v>
      </c>
      <c r="BM3" s="107">
        <v>202895.41</v>
      </c>
      <c r="BN3" s="107">
        <v>282465.56</v>
      </c>
      <c r="BO3" s="107">
        <v>505073.07</v>
      </c>
      <c r="BP3" s="107">
        <v>618145.5</v>
      </c>
      <c r="BQ3" s="107">
        <v>205988.22</v>
      </c>
      <c r="BR3" s="107">
        <v>171009.99</v>
      </c>
      <c r="BS3" s="107">
        <v>122512.02</v>
      </c>
      <c r="BT3" s="107">
        <v>314565.77</v>
      </c>
      <c r="BU3" s="107">
        <v>277221.87</v>
      </c>
      <c r="BV3" s="107">
        <v>383611.98</v>
      </c>
      <c r="BW3" s="107">
        <v>263975.89</v>
      </c>
      <c r="BX3" s="107">
        <v>340419.34</v>
      </c>
      <c r="BY3" s="107">
        <v>78954.88</v>
      </c>
      <c r="BZ3" s="107">
        <v>108972.73</v>
      </c>
      <c r="CA3" s="107">
        <v>101166.55</v>
      </c>
      <c r="CB3" s="107">
        <v>147004.07</v>
      </c>
      <c r="CC3" s="107">
        <v>69650.25</v>
      </c>
      <c r="CD3" s="107">
        <v>219498.67</v>
      </c>
      <c r="CE3" s="107">
        <v>466683.03</v>
      </c>
      <c r="CF3" s="107">
        <v>27315.15</v>
      </c>
      <c r="CG3" s="107">
        <v>14698.01</v>
      </c>
      <c r="CH3" s="107">
        <v>1981.23</v>
      </c>
      <c r="CI3" s="107">
        <v>71835.27</v>
      </c>
      <c r="CJ3" s="107">
        <v>8673.04</v>
      </c>
      <c r="CK3" s="107">
        <v>20537.11</v>
      </c>
      <c r="CL3" s="107">
        <v>272366.56</v>
      </c>
      <c r="CM3" s="107">
        <v>63653.5</v>
      </c>
      <c r="CN3" s="107">
        <v>57467.89</v>
      </c>
      <c r="CO3" s="107">
        <v>94114.35</v>
      </c>
      <c r="CP3" s="107">
        <v>102482.92</v>
      </c>
      <c r="CQ3" s="107">
        <v>39974.1</v>
      </c>
      <c r="CR3" s="107">
        <v>38833.49</v>
      </c>
      <c r="CS3" s="107">
        <v>124222.31</v>
      </c>
      <c r="CT3" s="107">
        <v>44509.4</v>
      </c>
      <c r="CU3" s="107">
        <v>35465.12</v>
      </c>
      <c r="CV3" s="107">
        <v>41386.54</v>
      </c>
      <c r="CW3" s="107">
        <v>122960.61</v>
      </c>
      <c r="CX3" s="107">
        <v>16707.92</v>
      </c>
      <c r="CY3" s="107">
        <v>224540.3</v>
      </c>
      <c r="CZ3" s="107">
        <v>11362.1</v>
      </c>
      <c r="DA3" s="107">
        <v>122285.84</v>
      </c>
      <c r="DB3" s="107">
        <v>80560.84</v>
      </c>
      <c r="DC3" s="107">
        <v>246577.83</v>
      </c>
      <c r="DD3" s="107">
        <v>80089.92</v>
      </c>
      <c r="DE3" s="107">
        <v>71250.4</v>
      </c>
      <c r="DF3" s="107">
        <v>31654.97</v>
      </c>
      <c r="DG3" s="107">
        <v>400478.82</v>
      </c>
      <c r="DH3" s="107">
        <v>74079.26</v>
      </c>
      <c r="DI3" s="107">
        <v>39890.3</v>
      </c>
      <c r="DJ3" s="107">
        <v>300228.33</v>
      </c>
      <c r="DK3" s="107">
        <v>8532.49</v>
      </c>
      <c r="DL3" s="107">
        <v>24023.54</v>
      </c>
      <c r="DM3" s="107">
        <v>26884.82</v>
      </c>
      <c r="DN3" s="107">
        <v>0</v>
      </c>
      <c r="DO3" s="107">
        <v>134632.4</v>
      </c>
      <c r="DP3" s="107">
        <v>3929.55</v>
      </c>
      <c r="DQ3" s="107">
        <v>27356.2</v>
      </c>
      <c r="DR3" s="107">
        <v>101369.13</v>
      </c>
      <c r="DS3" s="107"/>
    </row>
    <row r="4" spans="1:122">
      <c r="A4" s="106"/>
      <c r="B4" s="107" t="s">
        <v>103</v>
      </c>
      <c r="C4" s="107">
        <v>52468481.73</v>
      </c>
      <c r="D4" s="107">
        <v>0</v>
      </c>
      <c r="E4" s="107">
        <v>0</v>
      </c>
      <c r="F4" s="107">
        <v>0</v>
      </c>
      <c r="G4" s="107">
        <v>0</v>
      </c>
      <c r="H4" s="107">
        <v>0</v>
      </c>
      <c r="I4" s="107">
        <v>0</v>
      </c>
      <c r="J4" s="107">
        <v>0</v>
      </c>
      <c r="K4" s="107">
        <v>0</v>
      </c>
      <c r="L4" s="107">
        <v>0</v>
      </c>
      <c r="M4" s="107">
        <v>0</v>
      </c>
      <c r="N4" s="107">
        <v>0</v>
      </c>
      <c r="O4" s="107">
        <v>0</v>
      </c>
      <c r="P4" s="107">
        <v>0</v>
      </c>
      <c r="Q4" s="107">
        <v>0</v>
      </c>
      <c r="R4" s="107">
        <v>0</v>
      </c>
      <c r="S4" s="107">
        <v>0</v>
      </c>
      <c r="T4" s="107">
        <v>0</v>
      </c>
      <c r="U4" s="107">
        <v>52474386.01</v>
      </c>
      <c r="V4" s="107">
        <v>0</v>
      </c>
      <c r="W4" s="107">
        <v>-5904.28</v>
      </c>
      <c r="X4" s="107">
        <v>0</v>
      </c>
      <c r="Y4" s="107">
        <v>0</v>
      </c>
      <c r="Z4" s="107">
        <v>0</v>
      </c>
      <c r="AA4" s="107">
        <v>0</v>
      </c>
      <c r="AB4" s="107">
        <v>0</v>
      </c>
      <c r="AC4" s="107">
        <v>0</v>
      </c>
      <c r="AD4" s="107">
        <v>0</v>
      </c>
      <c r="AE4" s="107">
        <v>0</v>
      </c>
      <c r="AF4" s="107">
        <v>0</v>
      </c>
      <c r="AG4" s="107">
        <v>0</v>
      </c>
      <c r="AH4" s="107">
        <v>-5904.28</v>
      </c>
      <c r="AI4" s="107">
        <v>0</v>
      </c>
      <c r="AJ4" s="107">
        <v>0</v>
      </c>
      <c r="AK4" s="107">
        <v>0</v>
      </c>
      <c r="AL4" s="107">
        <v>0</v>
      </c>
      <c r="AM4" s="107">
        <v>7739870.34</v>
      </c>
      <c r="AN4" s="107">
        <v>0</v>
      </c>
      <c r="AO4" s="107">
        <v>0</v>
      </c>
      <c r="AP4" s="107">
        <v>0</v>
      </c>
      <c r="AQ4" s="107">
        <v>44577234.12</v>
      </c>
      <c r="AR4" s="107">
        <v>0</v>
      </c>
      <c r="AS4" s="107">
        <v>157281.55</v>
      </c>
      <c r="AT4" s="107">
        <v>0</v>
      </c>
      <c r="AU4" s="107">
        <v>0</v>
      </c>
      <c r="AV4" s="107">
        <v>0</v>
      </c>
      <c r="AW4" s="107">
        <v>0</v>
      </c>
      <c r="AX4" s="107">
        <v>0</v>
      </c>
      <c r="AY4" s="107">
        <v>0</v>
      </c>
      <c r="AZ4" s="107">
        <v>0</v>
      </c>
      <c r="BA4" s="107">
        <v>0</v>
      </c>
      <c r="BB4" s="107">
        <v>0</v>
      </c>
      <c r="BC4" s="107">
        <v>0</v>
      </c>
      <c r="BD4" s="107">
        <v>0</v>
      </c>
      <c r="BE4" s="107">
        <v>0</v>
      </c>
      <c r="BF4" s="107">
        <v>0</v>
      </c>
      <c r="BG4" s="107">
        <v>0</v>
      </c>
      <c r="BH4" s="107">
        <v>0</v>
      </c>
      <c r="BI4" s="107">
        <v>0</v>
      </c>
      <c r="BJ4" s="107">
        <v>0</v>
      </c>
      <c r="BK4" s="107">
        <v>0</v>
      </c>
      <c r="BL4" s="107">
        <v>0</v>
      </c>
      <c r="BM4" s="107">
        <v>0</v>
      </c>
      <c r="BN4" s="107">
        <v>0</v>
      </c>
      <c r="BO4" s="107">
        <v>0</v>
      </c>
      <c r="BP4" s="107">
        <v>0</v>
      </c>
      <c r="BQ4" s="107">
        <v>0</v>
      </c>
      <c r="BR4" s="107">
        <v>0</v>
      </c>
      <c r="BS4" s="107">
        <v>0</v>
      </c>
      <c r="BT4" s="107">
        <v>0</v>
      </c>
      <c r="BU4" s="107">
        <v>0</v>
      </c>
      <c r="BV4" s="107">
        <v>0</v>
      </c>
      <c r="BW4" s="107">
        <v>0</v>
      </c>
      <c r="BX4" s="107">
        <v>0</v>
      </c>
      <c r="BY4" s="107">
        <v>0</v>
      </c>
      <c r="BZ4" s="107">
        <v>0</v>
      </c>
      <c r="CA4" s="107">
        <v>0</v>
      </c>
      <c r="CB4" s="107">
        <v>0</v>
      </c>
      <c r="CC4" s="107">
        <v>0</v>
      </c>
      <c r="CD4" s="107">
        <v>0</v>
      </c>
      <c r="CE4" s="107">
        <v>0</v>
      </c>
      <c r="CF4" s="107">
        <v>0</v>
      </c>
      <c r="CG4" s="107">
        <v>0</v>
      </c>
      <c r="CH4" s="107">
        <v>0</v>
      </c>
      <c r="CI4" s="107">
        <v>0</v>
      </c>
      <c r="CJ4" s="107">
        <v>0</v>
      </c>
      <c r="CK4" s="107">
        <v>0</v>
      </c>
      <c r="CL4" s="107">
        <v>0</v>
      </c>
      <c r="CM4" s="107">
        <v>0</v>
      </c>
      <c r="CN4" s="107">
        <v>0</v>
      </c>
      <c r="CO4" s="107">
        <v>0</v>
      </c>
      <c r="CP4" s="107">
        <v>0</v>
      </c>
      <c r="CQ4" s="107">
        <v>0</v>
      </c>
      <c r="CR4" s="107">
        <v>0</v>
      </c>
      <c r="CS4" s="107">
        <v>0</v>
      </c>
      <c r="CT4" s="107">
        <v>0</v>
      </c>
      <c r="CU4" s="107">
        <v>0</v>
      </c>
      <c r="CV4" s="107">
        <v>0</v>
      </c>
      <c r="CW4" s="107">
        <v>0</v>
      </c>
      <c r="CX4" s="107">
        <v>0</v>
      </c>
      <c r="CY4" s="107">
        <v>0</v>
      </c>
      <c r="CZ4" s="107">
        <v>0</v>
      </c>
      <c r="DA4" s="107">
        <v>0</v>
      </c>
      <c r="DB4" s="107">
        <v>0</v>
      </c>
      <c r="DC4" s="107">
        <v>0</v>
      </c>
      <c r="DD4" s="107">
        <v>0</v>
      </c>
      <c r="DE4" s="107">
        <v>0</v>
      </c>
      <c r="DF4" s="107">
        <v>0</v>
      </c>
      <c r="DG4" s="107">
        <v>0</v>
      </c>
      <c r="DH4" s="107">
        <v>0</v>
      </c>
      <c r="DI4" s="107">
        <v>0</v>
      </c>
      <c r="DJ4" s="107">
        <v>0</v>
      </c>
      <c r="DK4" s="107">
        <v>0</v>
      </c>
      <c r="DL4" s="107">
        <v>0</v>
      </c>
      <c r="DM4" s="107">
        <v>0</v>
      </c>
      <c r="DN4" s="107">
        <v>0</v>
      </c>
      <c r="DO4" s="107">
        <v>0</v>
      </c>
      <c r="DP4" s="107">
        <v>0</v>
      </c>
      <c r="DQ4" s="107">
        <v>0</v>
      </c>
      <c r="DR4" s="107">
        <v>0</v>
      </c>
    </row>
    <row r="5" spans="1:122">
      <c r="A5" s="106"/>
      <c r="B5" s="107" t="s">
        <v>104</v>
      </c>
      <c r="C5" s="107">
        <v>2912805.45</v>
      </c>
      <c r="D5" s="107">
        <v>0</v>
      </c>
      <c r="E5" s="107">
        <v>0</v>
      </c>
      <c r="F5" s="107">
        <v>0</v>
      </c>
      <c r="G5" s="107">
        <v>0</v>
      </c>
      <c r="H5" s="107">
        <v>0</v>
      </c>
      <c r="I5" s="107">
        <v>0</v>
      </c>
      <c r="J5" s="107">
        <v>0</v>
      </c>
      <c r="K5" s="107">
        <v>0</v>
      </c>
      <c r="L5" s="107">
        <v>0</v>
      </c>
      <c r="M5" s="107">
        <v>0</v>
      </c>
      <c r="N5" s="107">
        <v>0</v>
      </c>
      <c r="O5" s="107">
        <v>0</v>
      </c>
      <c r="P5" s="107">
        <v>0</v>
      </c>
      <c r="Q5" s="107">
        <v>0</v>
      </c>
      <c r="R5" s="107">
        <v>0</v>
      </c>
      <c r="S5" s="107">
        <v>0</v>
      </c>
      <c r="T5" s="107">
        <v>0</v>
      </c>
      <c r="U5" s="107">
        <v>1877499.99</v>
      </c>
      <c r="V5" s="107">
        <v>480950.94</v>
      </c>
      <c r="W5" s="107">
        <v>554354.52</v>
      </c>
      <c r="X5" s="107">
        <v>0</v>
      </c>
      <c r="Y5" s="107">
        <v>0</v>
      </c>
      <c r="Z5" s="107">
        <v>0</v>
      </c>
      <c r="AA5" s="107">
        <v>480950.94</v>
      </c>
      <c r="AB5" s="107">
        <v>0</v>
      </c>
      <c r="AC5" s="107">
        <v>0</v>
      </c>
      <c r="AD5" s="107">
        <v>0</v>
      </c>
      <c r="AE5" s="107">
        <v>0</v>
      </c>
      <c r="AF5" s="107">
        <v>554354.52</v>
      </c>
      <c r="AG5" s="107">
        <v>0</v>
      </c>
      <c r="AH5" s="107">
        <v>0</v>
      </c>
      <c r="AI5" s="107">
        <v>0</v>
      </c>
      <c r="AJ5" s="107">
        <v>0</v>
      </c>
      <c r="AK5" s="107">
        <v>0</v>
      </c>
      <c r="AL5" s="107">
        <v>0</v>
      </c>
      <c r="AM5" s="107">
        <v>0</v>
      </c>
      <c r="AN5" s="107">
        <v>0</v>
      </c>
      <c r="AO5" s="107">
        <v>0</v>
      </c>
      <c r="AP5" s="107">
        <v>0</v>
      </c>
      <c r="AQ5" s="107">
        <v>0</v>
      </c>
      <c r="AR5" s="107">
        <v>341698.11</v>
      </c>
      <c r="AS5" s="107">
        <v>0</v>
      </c>
      <c r="AT5" s="107">
        <v>0</v>
      </c>
      <c r="AU5" s="107">
        <v>1535801.88</v>
      </c>
      <c r="AV5" s="107">
        <v>0</v>
      </c>
      <c r="AW5" s="107">
        <v>0</v>
      </c>
      <c r="AX5" s="107">
        <v>0</v>
      </c>
      <c r="AY5" s="107">
        <v>0</v>
      </c>
      <c r="AZ5" s="107">
        <v>0</v>
      </c>
      <c r="BA5" s="107">
        <v>0</v>
      </c>
      <c r="BB5" s="107">
        <v>0</v>
      </c>
      <c r="BC5" s="107">
        <v>0</v>
      </c>
      <c r="BD5" s="107">
        <v>0</v>
      </c>
      <c r="BE5" s="107">
        <v>0</v>
      </c>
      <c r="BF5" s="107">
        <v>0</v>
      </c>
      <c r="BG5" s="107">
        <v>283018.86</v>
      </c>
      <c r="BH5" s="107">
        <v>0</v>
      </c>
      <c r="BI5" s="107">
        <v>0</v>
      </c>
      <c r="BJ5" s="107">
        <v>0</v>
      </c>
      <c r="BK5" s="107">
        <v>0</v>
      </c>
      <c r="BL5" s="107">
        <v>0</v>
      </c>
      <c r="BM5" s="107">
        <v>0</v>
      </c>
      <c r="BN5" s="107">
        <v>0</v>
      </c>
      <c r="BO5" s="107">
        <v>0</v>
      </c>
      <c r="BP5" s="107">
        <v>0</v>
      </c>
      <c r="BQ5" s="107">
        <v>0</v>
      </c>
      <c r="BR5" s="107">
        <v>0</v>
      </c>
      <c r="BS5" s="107">
        <v>0</v>
      </c>
      <c r="BT5" s="107">
        <v>0</v>
      </c>
      <c r="BU5" s="107">
        <v>0</v>
      </c>
      <c r="BV5" s="107">
        <v>0</v>
      </c>
      <c r="BW5" s="107">
        <v>0</v>
      </c>
      <c r="BX5" s="107">
        <v>0</v>
      </c>
      <c r="BY5" s="107">
        <v>0</v>
      </c>
      <c r="BZ5" s="107">
        <v>0</v>
      </c>
      <c r="CA5" s="107">
        <v>0</v>
      </c>
      <c r="CB5" s="107">
        <v>0</v>
      </c>
      <c r="CC5" s="107">
        <v>0</v>
      </c>
      <c r="CD5" s="107">
        <v>0</v>
      </c>
      <c r="CE5" s="107">
        <v>0</v>
      </c>
      <c r="CF5" s="107">
        <v>0</v>
      </c>
      <c r="CG5" s="107">
        <v>0</v>
      </c>
      <c r="CH5" s="107">
        <v>0</v>
      </c>
      <c r="CI5" s="107">
        <v>0</v>
      </c>
      <c r="CJ5" s="107">
        <v>0</v>
      </c>
      <c r="CK5" s="107">
        <v>0</v>
      </c>
      <c r="CL5" s="107">
        <v>0</v>
      </c>
      <c r="CM5" s="107">
        <v>0</v>
      </c>
      <c r="CN5" s="107">
        <v>0</v>
      </c>
      <c r="CO5" s="107">
        <v>0</v>
      </c>
      <c r="CP5" s="107">
        <v>0</v>
      </c>
      <c r="CQ5" s="107">
        <v>0</v>
      </c>
      <c r="CR5" s="107">
        <v>0</v>
      </c>
      <c r="CS5" s="107">
        <v>0</v>
      </c>
      <c r="CT5" s="107">
        <v>0</v>
      </c>
      <c r="CU5" s="107">
        <v>0</v>
      </c>
      <c r="CV5" s="107">
        <v>0</v>
      </c>
      <c r="CW5" s="107">
        <v>0</v>
      </c>
      <c r="CX5" s="107">
        <v>0</v>
      </c>
      <c r="CY5" s="107">
        <v>0</v>
      </c>
      <c r="CZ5" s="107">
        <v>0</v>
      </c>
      <c r="DA5" s="107">
        <v>0</v>
      </c>
      <c r="DB5" s="107">
        <v>0</v>
      </c>
      <c r="DC5" s="107">
        <v>0</v>
      </c>
      <c r="DD5" s="107">
        <v>0</v>
      </c>
      <c r="DE5" s="107">
        <v>0</v>
      </c>
      <c r="DF5" s="107">
        <v>0</v>
      </c>
      <c r="DG5" s="107">
        <v>0</v>
      </c>
      <c r="DH5" s="107">
        <v>0</v>
      </c>
      <c r="DI5" s="107">
        <v>0</v>
      </c>
      <c r="DJ5" s="107">
        <v>0</v>
      </c>
      <c r="DK5" s="107">
        <v>0</v>
      </c>
      <c r="DL5" s="107">
        <v>1252783.02</v>
      </c>
      <c r="DM5" s="107">
        <v>0</v>
      </c>
      <c r="DN5" s="107">
        <v>0</v>
      </c>
      <c r="DO5" s="107">
        <v>0</v>
      </c>
      <c r="DP5" s="107">
        <v>0</v>
      </c>
      <c r="DQ5" s="107">
        <v>0</v>
      </c>
      <c r="DR5" s="107">
        <v>0</v>
      </c>
    </row>
    <row r="6" spans="1:122">
      <c r="A6" s="106"/>
      <c r="B6" s="107" t="s">
        <v>105</v>
      </c>
      <c r="C6" s="107">
        <v>9571069.39</v>
      </c>
      <c r="D6" s="107">
        <v>0</v>
      </c>
      <c r="E6" s="107">
        <v>0</v>
      </c>
      <c r="F6" s="107">
        <v>0</v>
      </c>
      <c r="G6" s="107">
        <v>0</v>
      </c>
      <c r="H6" s="107">
        <v>0</v>
      </c>
      <c r="I6" s="107">
        <v>0</v>
      </c>
      <c r="J6" s="107">
        <v>0</v>
      </c>
      <c r="K6" s="107">
        <v>0</v>
      </c>
      <c r="L6" s="107">
        <v>0</v>
      </c>
      <c r="M6" s="107">
        <v>0</v>
      </c>
      <c r="N6" s="107">
        <v>0</v>
      </c>
      <c r="O6" s="107">
        <v>0</v>
      </c>
      <c r="P6" s="107">
        <v>0</v>
      </c>
      <c r="Q6" s="107">
        <v>0</v>
      </c>
      <c r="R6" s="107">
        <v>0</v>
      </c>
      <c r="S6" s="107">
        <v>0</v>
      </c>
      <c r="T6" s="107">
        <v>0</v>
      </c>
      <c r="U6" s="107">
        <v>6526629.81</v>
      </c>
      <c r="V6" s="107">
        <v>0</v>
      </c>
      <c r="W6" s="107">
        <v>3044439.58</v>
      </c>
      <c r="X6" s="107">
        <v>0</v>
      </c>
      <c r="Y6" s="107">
        <v>0</v>
      </c>
      <c r="Z6" s="107">
        <v>0</v>
      </c>
      <c r="AA6" s="107">
        <v>0</v>
      </c>
      <c r="AB6" s="107">
        <v>0</v>
      </c>
      <c r="AC6" s="107">
        <v>0</v>
      </c>
      <c r="AD6" s="107">
        <v>0</v>
      </c>
      <c r="AE6" s="107">
        <v>0</v>
      </c>
      <c r="AF6" s="107">
        <v>2059030.74</v>
      </c>
      <c r="AG6" s="107">
        <v>490158.67</v>
      </c>
      <c r="AH6" s="107">
        <v>266501.06</v>
      </c>
      <c r="AI6" s="107">
        <v>228749.11</v>
      </c>
      <c r="AJ6" s="107">
        <v>0</v>
      </c>
      <c r="AK6" s="107">
        <v>0</v>
      </c>
      <c r="AL6" s="107">
        <v>0</v>
      </c>
      <c r="AM6" s="107">
        <v>65472</v>
      </c>
      <c r="AN6" s="107">
        <v>190990.39</v>
      </c>
      <c r="AO6" s="107">
        <v>0</v>
      </c>
      <c r="AP6" s="107">
        <v>0</v>
      </c>
      <c r="AQ6" s="107">
        <v>-56229.34</v>
      </c>
      <c r="AR6" s="107">
        <v>-1959.68</v>
      </c>
      <c r="AS6" s="107">
        <v>7930</v>
      </c>
      <c r="AT6" s="107">
        <v>130489.91</v>
      </c>
      <c r="AU6" s="107">
        <v>6189936.53</v>
      </c>
      <c r="AV6" s="107">
        <v>256697.7</v>
      </c>
      <c r="AW6" s="107">
        <v>159618.65</v>
      </c>
      <c r="AX6" s="107">
        <v>195264.05</v>
      </c>
      <c r="AY6" s="107">
        <v>310856</v>
      </c>
      <c r="AZ6" s="107">
        <v>212494.04</v>
      </c>
      <c r="BA6" s="107">
        <v>302022.01</v>
      </c>
      <c r="BB6" s="107">
        <v>81798</v>
      </c>
      <c r="BC6" s="107">
        <v>126611.08</v>
      </c>
      <c r="BD6" s="107">
        <v>78933.51</v>
      </c>
      <c r="BE6" s="107">
        <v>30906.78</v>
      </c>
      <c r="BF6" s="107">
        <v>101096.23</v>
      </c>
      <c r="BG6" s="107">
        <v>169637.9</v>
      </c>
      <c r="BH6" s="107">
        <v>118279.67</v>
      </c>
      <c r="BI6" s="107">
        <v>109513.08</v>
      </c>
      <c r="BJ6" s="107">
        <v>53741.63</v>
      </c>
      <c r="BK6" s="107">
        <v>94878.65</v>
      </c>
      <c r="BL6" s="107">
        <v>80548.96</v>
      </c>
      <c r="BM6" s="107">
        <v>42566.93</v>
      </c>
      <c r="BN6" s="107">
        <v>115457.05</v>
      </c>
      <c r="BO6" s="107">
        <v>144803.89</v>
      </c>
      <c r="BP6" s="107">
        <v>106481.5</v>
      </c>
      <c r="BQ6" s="107">
        <v>126208.97</v>
      </c>
      <c r="BR6" s="107">
        <v>71689.26</v>
      </c>
      <c r="BS6" s="107">
        <v>48625.17</v>
      </c>
      <c r="BT6" s="107">
        <v>69559.05</v>
      </c>
      <c r="BU6" s="107">
        <v>89036.68</v>
      </c>
      <c r="BV6" s="107">
        <v>109451.03</v>
      </c>
      <c r="BW6" s="107">
        <v>100529.23</v>
      </c>
      <c r="BX6" s="107">
        <v>154073.74</v>
      </c>
      <c r="BY6" s="107">
        <v>56933.02</v>
      </c>
      <c r="BZ6" s="107">
        <v>88922.48</v>
      </c>
      <c r="CA6" s="107">
        <v>15863</v>
      </c>
      <c r="CB6" s="107">
        <v>61666.61</v>
      </c>
      <c r="CC6" s="107">
        <v>88365.59</v>
      </c>
      <c r="CD6" s="107">
        <v>57055.26</v>
      </c>
      <c r="CE6" s="107">
        <v>216054.55</v>
      </c>
      <c r="CF6" s="107">
        <v>12444.98</v>
      </c>
      <c r="CG6" s="107">
        <v>17942.22</v>
      </c>
      <c r="CH6" s="107">
        <v>55394</v>
      </c>
      <c r="CI6" s="107">
        <v>15366</v>
      </c>
      <c r="CJ6" s="107">
        <v>6988</v>
      </c>
      <c r="CK6" s="107">
        <v>53287.46</v>
      </c>
      <c r="CL6" s="107">
        <v>103122.26</v>
      </c>
      <c r="CM6" s="107">
        <v>24280.72</v>
      </c>
      <c r="CN6" s="107">
        <v>45290.33</v>
      </c>
      <c r="CO6" s="107">
        <v>30195.05</v>
      </c>
      <c r="CP6" s="107">
        <v>75324.15</v>
      </c>
      <c r="CQ6" s="107">
        <v>32444.31</v>
      </c>
      <c r="CR6" s="107">
        <v>17872.51</v>
      </c>
      <c r="CS6" s="107">
        <v>54494.72</v>
      </c>
      <c r="CT6" s="107">
        <v>4631</v>
      </c>
      <c r="CU6" s="107">
        <v>37736.5</v>
      </c>
      <c r="CV6" s="107">
        <v>47559.84</v>
      </c>
      <c r="CW6" s="107">
        <v>102160.94</v>
      </c>
      <c r="CX6" s="107">
        <v>11576.02</v>
      </c>
      <c r="CY6" s="107">
        <v>75581.21</v>
      </c>
      <c r="CZ6" s="107">
        <v>72573.14</v>
      </c>
      <c r="DA6" s="107">
        <v>49824.95</v>
      </c>
      <c r="DB6" s="107">
        <v>25885.8</v>
      </c>
      <c r="DC6" s="107">
        <v>116096.59</v>
      </c>
      <c r="DD6" s="107">
        <v>39117</v>
      </c>
      <c r="DE6" s="107">
        <v>46213.3</v>
      </c>
      <c r="DF6" s="107">
        <v>48643.6</v>
      </c>
      <c r="DG6" s="107">
        <v>140424.62</v>
      </c>
      <c r="DH6" s="107">
        <v>56498</v>
      </c>
      <c r="DI6" s="107">
        <v>75687</v>
      </c>
      <c r="DJ6" s="107">
        <v>45131.36</v>
      </c>
      <c r="DK6" s="107">
        <v>23316</v>
      </c>
      <c r="DL6" s="107">
        <v>38939.61</v>
      </c>
      <c r="DM6" s="107">
        <v>130126.01</v>
      </c>
      <c r="DN6" s="107">
        <v>7207.44</v>
      </c>
      <c r="DO6" s="107">
        <v>76966.8</v>
      </c>
      <c r="DP6" s="107">
        <v>2413.63</v>
      </c>
      <c r="DQ6" s="107">
        <v>110483.51</v>
      </c>
      <c r="DR6" s="107">
        <v>14455</v>
      </c>
    </row>
    <row r="7" spans="1:122">
      <c r="A7" s="106"/>
      <c r="B7" s="107" t="s">
        <v>106</v>
      </c>
      <c r="C7" s="107">
        <v>2338.97</v>
      </c>
      <c r="D7" s="107">
        <v>0</v>
      </c>
      <c r="E7" s="107">
        <v>0</v>
      </c>
      <c r="F7" s="107">
        <v>0</v>
      </c>
      <c r="G7" s="107">
        <v>0</v>
      </c>
      <c r="H7" s="107">
        <v>0</v>
      </c>
      <c r="I7" s="107">
        <v>0</v>
      </c>
      <c r="J7" s="107">
        <v>2338.97</v>
      </c>
      <c r="K7" s="107">
        <v>0</v>
      </c>
      <c r="L7" s="107">
        <v>0</v>
      </c>
      <c r="M7" s="107">
        <v>0</v>
      </c>
      <c r="N7" s="107">
        <v>0</v>
      </c>
      <c r="O7" s="107">
        <v>0</v>
      </c>
      <c r="P7" s="107">
        <v>0</v>
      </c>
      <c r="Q7" s="107">
        <v>0</v>
      </c>
      <c r="R7" s="107">
        <v>0</v>
      </c>
      <c r="S7" s="107">
        <v>0</v>
      </c>
      <c r="T7" s="107">
        <v>0</v>
      </c>
      <c r="U7" s="107">
        <v>0</v>
      </c>
      <c r="V7" s="107">
        <v>0</v>
      </c>
      <c r="W7" s="107">
        <v>0</v>
      </c>
      <c r="X7" s="107">
        <v>0</v>
      </c>
      <c r="Y7" s="107">
        <v>0</v>
      </c>
      <c r="Z7" s="107">
        <v>0</v>
      </c>
      <c r="AA7" s="107">
        <v>0</v>
      </c>
      <c r="AB7" s="107">
        <v>0</v>
      </c>
      <c r="AC7" s="107">
        <v>0</v>
      </c>
      <c r="AD7" s="107">
        <v>0</v>
      </c>
      <c r="AE7" s="107">
        <v>0</v>
      </c>
      <c r="AF7" s="107">
        <v>0</v>
      </c>
      <c r="AG7" s="107">
        <v>0</v>
      </c>
      <c r="AH7" s="107">
        <v>0</v>
      </c>
      <c r="AI7" s="107">
        <v>0</v>
      </c>
      <c r="AJ7" s="107">
        <v>0</v>
      </c>
      <c r="AK7" s="107">
        <v>0</v>
      </c>
      <c r="AL7" s="107">
        <v>0</v>
      </c>
      <c r="AM7" s="107">
        <v>0</v>
      </c>
      <c r="AN7" s="107">
        <v>0</v>
      </c>
      <c r="AO7" s="107">
        <v>0</v>
      </c>
      <c r="AP7" s="107">
        <v>0</v>
      </c>
      <c r="AQ7" s="107">
        <v>0</v>
      </c>
      <c r="AR7" s="107">
        <v>0</v>
      </c>
      <c r="AS7" s="107">
        <v>0</v>
      </c>
      <c r="AT7" s="107">
        <v>0</v>
      </c>
      <c r="AU7" s="107">
        <v>0</v>
      </c>
      <c r="AV7" s="107">
        <v>0</v>
      </c>
      <c r="AW7" s="107">
        <v>0</v>
      </c>
      <c r="AX7" s="107">
        <v>0</v>
      </c>
      <c r="AY7" s="107">
        <v>0</v>
      </c>
      <c r="AZ7" s="107">
        <v>0</v>
      </c>
      <c r="BA7" s="107">
        <v>0</v>
      </c>
      <c r="BB7" s="107">
        <v>0</v>
      </c>
      <c r="BC7" s="107">
        <v>0</v>
      </c>
      <c r="BD7" s="107">
        <v>0</v>
      </c>
      <c r="BE7" s="107">
        <v>0</v>
      </c>
      <c r="BF7" s="107">
        <v>0</v>
      </c>
      <c r="BG7" s="107">
        <v>0</v>
      </c>
      <c r="BH7" s="107">
        <v>0</v>
      </c>
      <c r="BI7" s="107">
        <v>0</v>
      </c>
      <c r="BJ7" s="107">
        <v>0</v>
      </c>
      <c r="BK7" s="107">
        <v>0</v>
      </c>
      <c r="BL7" s="107">
        <v>0</v>
      </c>
      <c r="BM7" s="107">
        <v>0</v>
      </c>
      <c r="BN7" s="107">
        <v>0</v>
      </c>
      <c r="BO7" s="107">
        <v>0</v>
      </c>
      <c r="BP7" s="107">
        <v>0</v>
      </c>
      <c r="BQ7" s="107">
        <v>0</v>
      </c>
      <c r="BR7" s="107">
        <v>0</v>
      </c>
      <c r="BS7" s="107">
        <v>0</v>
      </c>
      <c r="BT7" s="107">
        <v>0</v>
      </c>
      <c r="BU7" s="107">
        <v>0</v>
      </c>
      <c r="BV7" s="107">
        <v>0</v>
      </c>
      <c r="BW7" s="107">
        <v>0</v>
      </c>
      <c r="BX7" s="107">
        <v>0</v>
      </c>
      <c r="BY7" s="107">
        <v>0</v>
      </c>
      <c r="BZ7" s="107">
        <v>0</v>
      </c>
      <c r="CA7" s="107">
        <v>0</v>
      </c>
      <c r="CB7" s="107">
        <v>0</v>
      </c>
      <c r="CC7" s="107">
        <v>0</v>
      </c>
      <c r="CD7" s="107">
        <v>0</v>
      </c>
      <c r="CE7" s="107">
        <v>0</v>
      </c>
      <c r="CF7" s="107">
        <v>0</v>
      </c>
      <c r="CG7" s="107">
        <v>0</v>
      </c>
      <c r="CH7" s="107">
        <v>0</v>
      </c>
      <c r="CI7" s="107">
        <v>0</v>
      </c>
      <c r="CJ7" s="107">
        <v>0</v>
      </c>
      <c r="CK7" s="107">
        <v>0</v>
      </c>
      <c r="CL7" s="107">
        <v>0</v>
      </c>
      <c r="CM7" s="107">
        <v>0</v>
      </c>
      <c r="CN7" s="107">
        <v>0</v>
      </c>
      <c r="CO7" s="107">
        <v>0</v>
      </c>
      <c r="CP7" s="107">
        <v>0</v>
      </c>
      <c r="CQ7" s="107">
        <v>0</v>
      </c>
      <c r="CR7" s="107">
        <v>0</v>
      </c>
      <c r="CS7" s="107">
        <v>0</v>
      </c>
      <c r="CT7" s="107">
        <v>0</v>
      </c>
      <c r="CU7" s="107">
        <v>0</v>
      </c>
      <c r="CV7" s="107">
        <v>0</v>
      </c>
      <c r="CW7" s="107">
        <v>0</v>
      </c>
      <c r="CX7" s="107">
        <v>0</v>
      </c>
      <c r="CY7" s="107">
        <v>0</v>
      </c>
      <c r="CZ7" s="107">
        <v>0</v>
      </c>
      <c r="DA7" s="107">
        <v>0</v>
      </c>
      <c r="DB7" s="107">
        <v>0</v>
      </c>
      <c r="DC7" s="107">
        <v>0</v>
      </c>
      <c r="DD7" s="107">
        <v>0</v>
      </c>
      <c r="DE7" s="107">
        <v>0</v>
      </c>
      <c r="DF7" s="107">
        <v>0</v>
      </c>
      <c r="DG7" s="107">
        <v>0</v>
      </c>
      <c r="DH7" s="107">
        <v>0</v>
      </c>
      <c r="DI7" s="107">
        <v>0</v>
      </c>
      <c r="DJ7" s="107">
        <v>0</v>
      </c>
      <c r="DK7" s="107">
        <v>0</v>
      </c>
      <c r="DL7" s="107">
        <v>0</v>
      </c>
      <c r="DM7" s="107">
        <v>0</v>
      </c>
      <c r="DN7" s="107">
        <v>0</v>
      </c>
      <c r="DO7" s="107">
        <v>0</v>
      </c>
      <c r="DP7" s="107">
        <v>0</v>
      </c>
      <c r="DQ7" s="107">
        <v>0</v>
      </c>
      <c r="DR7" s="107">
        <v>0</v>
      </c>
    </row>
    <row r="8" spans="1:122">
      <c r="A8" s="106"/>
      <c r="B8" s="107" t="s">
        <v>107</v>
      </c>
      <c r="C8" s="107">
        <v>8586898.74</v>
      </c>
      <c r="D8" s="107">
        <v>-1384573.2</v>
      </c>
      <c r="E8" s="107">
        <v>0</v>
      </c>
      <c r="F8" s="107">
        <v>0</v>
      </c>
      <c r="G8" s="107">
        <v>0</v>
      </c>
      <c r="H8" s="107">
        <v>0</v>
      </c>
      <c r="I8" s="107">
        <v>0</v>
      </c>
      <c r="J8" s="107">
        <v>0</v>
      </c>
      <c r="K8" s="107">
        <v>0</v>
      </c>
      <c r="L8" s="107">
        <v>0</v>
      </c>
      <c r="M8" s="107">
        <v>0</v>
      </c>
      <c r="N8" s="107">
        <v>0</v>
      </c>
      <c r="O8" s="107">
        <v>0</v>
      </c>
      <c r="P8" s="107">
        <v>0</v>
      </c>
      <c r="Q8" s="107">
        <v>19342.27</v>
      </c>
      <c r="R8" s="107">
        <v>0</v>
      </c>
      <c r="S8" s="107">
        <v>0</v>
      </c>
      <c r="T8" s="107">
        <v>13.02</v>
      </c>
      <c r="U8" s="107">
        <v>5805779.61</v>
      </c>
      <c r="V8" s="107">
        <v>1682137.47</v>
      </c>
      <c r="W8" s="107">
        <v>1597336.53</v>
      </c>
      <c r="X8" s="107">
        <v>866863.04</v>
      </c>
      <c r="Y8" s="107">
        <v>34.69</v>
      </c>
      <c r="Z8" s="107">
        <v>1173430.21</v>
      </c>
      <c r="AA8" s="107">
        <v>18413.26</v>
      </c>
      <c r="AB8" s="107">
        <v>363939.19</v>
      </c>
      <c r="AC8" s="107">
        <v>126320.12</v>
      </c>
      <c r="AD8" s="107">
        <v>1243.97</v>
      </c>
      <c r="AE8" s="107">
        <v>0</v>
      </c>
      <c r="AF8" s="107">
        <v>1216671.43</v>
      </c>
      <c r="AG8" s="107">
        <v>74526.48</v>
      </c>
      <c r="AH8" s="107">
        <v>47504.45</v>
      </c>
      <c r="AI8" s="107">
        <v>257390.2</v>
      </c>
      <c r="AJ8" s="107">
        <v>64134.14</v>
      </c>
      <c r="AK8" s="107">
        <v>433597</v>
      </c>
      <c r="AL8" s="107">
        <v>369131.9</v>
      </c>
      <c r="AM8" s="107">
        <v>17572.15</v>
      </c>
      <c r="AN8" s="107">
        <v>2235556.08</v>
      </c>
      <c r="AO8" s="107">
        <v>0</v>
      </c>
      <c r="AP8" s="107">
        <v>0</v>
      </c>
      <c r="AQ8" s="107">
        <v>9.59</v>
      </c>
      <c r="AR8" s="107">
        <v>6970.44</v>
      </c>
      <c r="AS8" s="107">
        <v>6.52</v>
      </c>
      <c r="AT8" s="107">
        <v>100373.31</v>
      </c>
      <c r="AU8" s="107">
        <v>3445291.52</v>
      </c>
      <c r="AV8" s="107">
        <v>128643.62</v>
      </c>
      <c r="AW8" s="107">
        <v>125294.854198113</v>
      </c>
      <c r="AX8" s="107">
        <v>129916.850330189</v>
      </c>
      <c r="AY8" s="107">
        <v>97022.976886792</v>
      </c>
      <c r="AZ8" s="107">
        <v>156619.69</v>
      </c>
      <c r="BA8" s="107">
        <v>151587.63</v>
      </c>
      <c r="BB8" s="107">
        <v>49753.18</v>
      </c>
      <c r="BC8" s="107">
        <v>159336.37</v>
      </c>
      <c r="BD8" s="107">
        <v>50161.35</v>
      </c>
      <c r="BE8" s="107">
        <v>40395.18</v>
      </c>
      <c r="BF8" s="107">
        <v>467912.73</v>
      </c>
      <c r="BG8" s="107">
        <v>67069.27</v>
      </c>
      <c r="BH8" s="107">
        <v>48487.57</v>
      </c>
      <c r="BI8" s="107">
        <v>45110.39</v>
      </c>
      <c r="BJ8" s="107">
        <v>45808.4</v>
      </c>
      <c r="BK8" s="107">
        <v>43178.13</v>
      </c>
      <c r="BL8" s="107">
        <v>45356.54</v>
      </c>
      <c r="BM8" s="107">
        <v>36685.11</v>
      </c>
      <c r="BN8" s="107">
        <v>27714.44</v>
      </c>
      <c r="BO8" s="107">
        <v>36604.85</v>
      </c>
      <c r="BP8" s="107">
        <v>50894.03</v>
      </c>
      <c r="BQ8" s="107">
        <v>10639.44</v>
      </c>
      <c r="BR8" s="107">
        <v>19034</v>
      </c>
      <c r="BS8" s="107">
        <v>9995.35</v>
      </c>
      <c r="BT8" s="107">
        <v>18138.32</v>
      </c>
      <c r="BU8" s="107">
        <v>12407.45</v>
      </c>
      <c r="BV8" s="107">
        <v>24947.41</v>
      </c>
      <c r="BW8" s="107">
        <v>15139.74</v>
      </c>
      <c r="BX8" s="107">
        <v>10100.89</v>
      </c>
      <c r="BY8" s="107">
        <v>8137.56</v>
      </c>
      <c r="BZ8" s="107">
        <v>10620.62</v>
      </c>
      <c r="CA8" s="107">
        <v>3975.45</v>
      </c>
      <c r="CB8" s="107">
        <v>10104.64</v>
      </c>
      <c r="CC8" s="107">
        <v>16722.16</v>
      </c>
      <c r="CD8" s="107">
        <v>31309.87</v>
      </c>
      <c r="CE8" s="107">
        <v>955440.43</v>
      </c>
      <c r="CF8" s="107">
        <v>4362.41</v>
      </c>
      <c r="CG8" s="107">
        <v>2072.34</v>
      </c>
      <c r="CH8" s="107">
        <v>2602.1</v>
      </c>
      <c r="CI8" s="107">
        <v>6837.96</v>
      </c>
      <c r="CJ8" s="107">
        <v>2367.15</v>
      </c>
      <c r="CK8" s="107">
        <v>7909.03</v>
      </c>
      <c r="CL8" s="107">
        <v>17618.3</v>
      </c>
      <c r="CM8" s="107">
        <v>4254.11</v>
      </c>
      <c r="CN8" s="107">
        <v>2253.53</v>
      </c>
      <c r="CO8" s="107">
        <v>6754.54</v>
      </c>
      <c r="CP8" s="107">
        <v>7705.84</v>
      </c>
      <c r="CQ8" s="107">
        <v>6488.98</v>
      </c>
      <c r="CR8" s="107">
        <v>7500.01</v>
      </c>
      <c r="CS8" s="107">
        <v>4134.18</v>
      </c>
      <c r="CT8" s="107">
        <v>1885.06</v>
      </c>
      <c r="CU8" s="107">
        <v>3122.51</v>
      </c>
      <c r="CV8" s="107">
        <v>6858.9</v>
      </c>
      <c r="CW8" s="107">
        <v>2090.24</v>
      </c>
      <c r="CX8" s="107">
        <v>1052.1</v>
      </c>
      <c r="CY8" s="107">
        <v>2338.61</v>
      </c>
      <c r="CZ8" s="107">
        <v>2522.48</v>
      </c>
      <c r="DA8" s="107">
        <v>5500.05</v>
      </c>
      <c r="DB8" s="107">
        <v>11599.68</v>
      </c>
      <c r="DC8" s="107">
        <v>29119.68</v>
      </c>
      <c r="DD8" s="107">
        <v>12445.16</v>
      </c>
      <c r="DE8" s="107">
        <v>7332.8</v>
      </c>
      <c r="DF8" s="107">
        <v>5560.95</v>
      </c>
      <c r="DG8" s="107">
        <v>67369.02</v>
      </c>
      <c r="DH8" s="107">
        <v>7227.43</v>
      </c>
      <c r="DI8" s="107">
        <v>3179.62</v>
      </c>
      <c r="DJ8" s="107">
        <v>5948.7</v>
      </c>
      <c r="DK8" s="107">
        <v>1898.96</v>
      </c>
      <c r="DL8" s="107">
        <v>13081.52</v>
      </c>
      <c r="DM8" s="107">
        <v>3105.77</v>
      </c>
      <c r="DN8" s="107">
        <v>190.02</v>
      </c>
      <c r="DO8" s="107">
        <v>2189.5</v>
      </c>
      <c r="DP8" s="107">
        <v>5074.81</v>
      </c>
      <c r="DQ8" s="107">
        <v>1081.23</v>
      </c>
      <c r="DR8" s="107">
        <v>389.75</v>
      </c>
    </row>
    <row r="9" spans="1:122">
      <c r="A9" s="106"/>
      <c r="B9" s="107" t="s">
        <v>108</v>
      </c>
      <c r="C9" s="107">
        <v>14964420.36</v>
      </c>
      <c r="D9" s="107">
        <v>0</v>
      </c>
      <c r="E9" s="107">
        <v>0</v>
      </c>
      <c r="F9" s="107">
        <v>0</v>
      </c>
      <c r="G9" s="107">
        <v>0</v>
      </c>
      <c r="H9" s="107">
        <v>0</v>
      </c>
      <c r="I9" s="107">
        <v>0</v>
      </c>
      <c r="J9" s="107">
        <v>0</v>
      </c>
      <c r="K9" s="107">
        <v>0</v>
      </c>
      <c r="L9" s="107">
        <v>0</v>
      </c>
      <c r="M9" s="107">
        <v>0</v>
      </c>
      <c r="N9" s="107">
        <v>0</v>
      </c>
      <c r="O9" s="107">
        <v>0</v>
      </c>
      <c r="P9" s="107">
        <v>0</v>
      </c>
      <c r="Q9" s="107">
        <v>0</v>
      </c>
      <c r="R9" s="107">
        <v>0</v>
      </c>
      <c r="S9" s="107">
        <v>0</v>
      </c>
      <c r="T9" s="107">
        <v>0</v>
      </c>
      <c r="U9" s="107">
        <v>14970000</v>
      </c>
      <c r="V9" s="107">
        <v>-5579.64</v>
      </c>
      <c r="W9" s="107">
        <v>0</v>
      </c>
      <c r="X9" s="107">
        <v>0</v>
      </c>
      <c r="Y9" s="107">
        <v>0</v>
      </c>
      <c r="Z9" s="107">
        <v>0</v>
      </c>
      <c r="AA9" s="107">
        <v>0</v>
      </c>
      <c r="AB9" s="107">
        <v>0</v>
      </c>
      <c r="AC9" s="107">
        <v>-5579.64</v>
      </c>
      <c r="AD9" s="107">
        <v>0</v>
      </c>
      <c r="AE9" s="107">
        <v>0</v>
      </c>
      <c r="AF9" s="107">
        <v>0</v>
      </c>
      <c r="AG9" s="107">
        <v>0</v>
      </c>
      <c r="AH9" s="107">
        <v>0</v>
      </c>
      <c r="AI9" s="107">
        <v>0</v>
      </c>
      <c r="AJ9" s="107">
        <v>0</v>
      </c>
      <c r="AK9" s="107">
        <v>0</v>
      </c>
      <c r="AL9" s="107">
        <v>0</v>
      </c>
      <c r="AM9" s="107">
        <v>14970000</v>
      </c>
      <c r="AN9" s="107">
        <v>0</v>
      </c>
      <c r="AO9" s="107">
        <v>0</v>
      </c>
      <c r="AP9" s="107">
        <v>0</v>
      </c>
      <c r="AQ9" s="107">
        <v>0</v>
      </c>
      <c r="AR9" s="107">
        <v>0</v>
      </c>
      <c r="AS9" s="107">
        <v>0</v>
      </c>
      <c r="AT9" s="107">
        <v>0</v>
      </c>
      <c r="AU9" s="107">
        <v>0</v>
      </c>
      <c r="AV9" s="107">
        <v>0</v>
      </c>
      <c r="AW9" s="107">
        <v>0</v>
      </c>
      <c r="AX9" s="107">
        <v>0</v>
      </c>
      <c r="AY9" s="107">
        <v>0</v>
      </c>
      <c r="AZ9" s="107">
        <v>0</v>
      </c>
      <c r="BA9" s="107">
        <v>0</v>
      </c>
      <c r="BB9" s="107">
        <v>0</v>
      </c>
      <c r="BC9" s="107">
        <v>0</v>
      </c>
      <c r="BD9" s="107">
        <v>0</v>
      </c>
      <c r="BE9" s="107">
        <v>0</v>
      </c>
      <c r="BF9" s="107">
        <v>0</v>
      </c>
      <c r="BG9" s="107">
        <v>0</v>
      </c>
      <c r="BH9" s="107">
        <v>0</v>
      </c>
      <c r="BI9" s="107">
        <v>0</v>
      </c>
      <c r="BJ9" s="107">
        <v>0</v>
      </c>
      <c r="BK9" s="107">
        <v>0</v>
      </c>
      <c r="BL9" s="107">
        <v>0</v>
      </c>
      <c r="BM9" s="107">
        <v>0</v>
      </c>
      <c r="BN9" s="107">
        <v>0</v>
      </c>
      <c r="BO9" s="107">
        <v>0</v>
      </c>
      <c r="BP9" s="107">
        <v>0</v>
      </c>
      <c r="BQ9" s="107">
        <v>0</v>
      </c>
      <c r="BR9" s="107">
        <v>0</v>
      </c>
      <c r="BS9" s="107">
        <v>0</v>
      </c>
      <c r="BT9" s="107">
        <v>0</v>
      </c>
      <c r="BU9" s="107">
        <v>0</v>
      </c>
      <c r="BV9" s="107">
        <v>0</v>
      </c>
      <c r="BW9" s="107">
        <v>0</v>
      </c>
      <c r="BX9" s="107">
        <v>0</v>
      </c>
      <c r="BY9" s="107">
        <v>0</v>
      </c>
      <c r="BZ9" s="107">
        <v>0</v>
      </c>
      <c r="CA9" s="107">
        <v>0</v>
      </c>
      <c r="CB9" s="107">
        <v>0</v>
      </c>
      <c r="CC9" s="107">
        <v>0</v>
      </c>
      <c r="CD9" s="107">
        <v>0</v>
      </c>
      <c r="CE9" s="107">
        <v>0</v>
      </c>
      <c r="CF9" s="107">
        <v>0</v>
      </c>
      <c r="CG9" s="107">
        <v>0</v>
      </c>
      <c r="CH9" s="107">
        <v>0</v>
      </c>
      <c r="CI9" s="107">
        <v>0</v>
      </c>
      <c r="CJ9" s="107">
        <v>0</v>
      </c>
      <c r="CK9" s="107">
        <v>0</v>
      </c>
      <c r="CL9" s="107">
        <v>0</v>
      </c>
      <c r="CM9" s="107">
        <v>0</v>
      </c>
      <c r="CN9" s="107">
        <v>0</v>
      </c>
      <c r="CO9" s="107">
        <v>0</v>
      </c>
      <c r="CP9" s="107">
        <v>0</v>
      </c>
      <c r="CQ9" s="107">
        <v>0</v>
      </c>
      <c r="CR9" s="107">
        <v>0</v>
      </c>
      <c r="CS9" s="107">
        <v>0</v>
      </c>
      <c r="CT9" s="107">
        <v>0</v>
      </c>
      <c r="CU9" s="107">
        <v>0</v>
      </c>
      <c r="CV9" s="107">
        <v>0</v>
      </c>
      <c r="CW9" s="107">
        <v>0</v>
      </c>
      <c r="CX9" s="107">
        <v>0</v>
      </c>
      <c r="CY9" s="107">
        <v>0</v>
      </c>
      <c r="CZ9" s="107">
        <v>0</v>
      </c>
      <c r="DA9" s="107">
        <v>0</v>
      </c>
      <c r="DB9" s="107">
        <v>0</v>
      </c>
      <c r="DC9" s="107">
        <v>0</v>
      </c>
      <c r="DD9" s="107">
        <v>0</v>
      </c>
      <c r="DE9" s="107">
        <v>0</v>
      </c>
      <c r="DF9" s="107">
        <v>0</v>
      </c>
      <c r="DG9" s="107">
        <v>0</v>
      </c>
      <c r="DH9" s="107">
        <v>0</v>
      </c>
      <c r="DI9" s="107">
        <v>0</v>
      </c>
      <c r="DJ9" s="107">
        <v>0</v>
      </c>
      <c r="DK9" s="107">
        <v>0</v>
      </c>
      <c r="DL9" s="107">
        <v>0</v>
      </c>
      <c r="DM9" s="107">
        <v>0</v>
      </c>
      <c r="DN9" s="107">
        <v>0</v>
      </c>
      <c r="DO9" s="107">
        <v>0</v>
      </c>
      <c r="DP9" s="107">
        <v>0</v>
      </c>
      <c r="DQ9" s="107">
        <v>0</v>
      </c>
      <c r="DR9" s="107">
        <v>0</v>
      </c>
    </row>
    <row r="10" spans="1:122">
      <c r="A10" s="106"/>
      <c r="B10" s="107" t="s">
        <v>109</v>
      </c>
      <c r="C10" s="107">
        <v>0</v>
      </c>
      <c r="D10" s="107">
        <v>0</v>
      </c>
      <c r="E10" s="107">
        <v>0</v>
      </c>
      <c r="F10" s="107">
        <v>0</v>
      </c>
      <c r="G10" s="107">
        <v>0</v>
      </c>
      <c r="H10" s="107">
        <v>0</v>
      </c>
      <c r="I10" s="107">
        <v>0</v>
      </c>
      <c r="J10" s="107">
        <v>0</v>
      </c>
      <c r="K10" s="107">
        <v>0</v>
      </c>
      <c r="L10" s="107">
        <v>0</v>
      </c>
      <c r="M10" s="107">
        <v>0</v>
      </c>
      <c r="N10" s="107">
        <v>0</v>
      </c>
      <c r="O10" s="107">
        <v>0</v>
      </c>
      <c r="P10" s="107">
        <v>0</v>
      </c>
      <c r="Q10" s="107">
        <v>0</v>
      </c>
      <c r="R10" s="107">
        <v>0</v>
      </c>
      <c r="S10" s="107">
        <v>0</v>
      </c>
      <c r="T10" s="107">
        <v>0</v>
      </c>
      <c r="U10" s="107">
        <v>0</v>
      </c>
      <c r="V10" s="107">
        <v>0</v>
      </c>
      <c r="W10" s="107">
        <v>0</v>
      </c>
      <c r="X10" s="107">
        <v>0</v>
      </c>
      <c r="Y10" s="107">
        <v>0</v>
      </c>
      <c r="Z10" s="107">
        <v>0</v>
      </c>
      <c r="AA10" s="107">
        <v>0</v>
      </c>
      <c r="AB10" s="107">
        <v>0</v>
      </c>
      <c r="AC10" s="107">
        <v>0</v>
      </c>
      <c r="AD10" s="107">
        <v>0</v>
      </c>
      <c r="AE10" s="107">
        <v>0</v>
      </c>
      <c r="AF10" s="107">
        <v>0</v>
      </c>
      <c r="AG10" s="107">
        <v>0</v>
      </c>
      <c r="AH10" s="107">
        <v>0</v>
      </c>
      <c r="AI10" s="107">
        <v>0</v>
      </c>
      <c r="AJ10" s="107">
        <v>0</v>
      </c>
      <c r="AK10" s="107">
        <v>0</v>
      </c>
      <c r="AL10" s="107">
        <v>0</v>
      </c>
      <c r="AM10" s="107">
        <v>0</v>
      </c>
      <c r="AN10" s="107">
        <v>0</v>
      </c>
      <c r="AO10" s="107">
        <v>0</v>
      </c>
      <c r="AP10" s="107">
        <v>0</v>
      </c>
      <c r="AQ10" s="107">
        <v>0</v>
      </c>
      <c r="AR10" s="107">
        <v>0</v>
      </c>
      <c r="AS10" s="107">
        <v>0</v>
      </c>
      <c r="AT10" s="107">
        <v>0</v>
      </c>
      <c r="AU10" s="107">
        <v>0</v>
      </c>
      <c r="AV10" s="107">
        <v>0</v>
      </c>
      <c r="AW10" s="107">
        <v>0</v>
      </c>
      <c r="AX10" s="107">
        <v>0</v>
      </c>
      <c r="AY10" s="107">
        <v>0</v>
      </c>
      <c r="AZ10" s="107">
        <v>0</v>
      </c>
      <c r="BA10" s="107">
        <v>0</v>
      </c>
      <c r="BB10" s="107">
        <v>0</v>
      </c>
      <c r="BC10" s="107">
        <v>0</v>
      </c>
      <c r="BD10" s="107">
        <v>0</v>
      </c>
      <c r="BE10" s="107">
        <v>0</v>
      </c>
      <c r="BF10" s="107">
        <v>0</v>
      </c>
      <c r="BG10" s="107">
        <v>0</v>
      </c>
      <c r="BH10" s="107">
        <v>0</v>
      </c>
      <c r="BI10" s="107">
        <v>0</v>
      </c>
      <c r="BJ10" s="107">
        <v>0</v>
      </c>
      <c r="BK10" s="107">
        <v>0</v>
      </c>
      <c r="BL10" s="107">
        <v>0</v>
      </c>
      <c r="BM10" s="107">
        <v>0</v>
      </c>
      <c r="BN10" s="107">
        <v>0</v>
      </c>
      <c r="BO10" s="107">
        <v>0</v>
      </c>
      <c r="BP10" s="107">
        <v>0</v>
      </c>
      <c r="BQ10" s="107">
        <v>0</v>
      </c>
      <c r="BR10" s="107">
        <v>0</v>
      </c>
      <c r="BS10" s="107">
        <v>0</v>
      </c>
      <c r="BT10" s="107">
        <v>0</v>
      </c>
      <c r="BU10" s="107">
        <v>0</v>
      </c>
      <c r="BV10" s="107">
        <v>0</v>
      </c>
      <c r="BW10" s="107">
        <v>0</v>
      </c>
      <c r="BX10" s="107">
        <v>0</v>
      </c>
      <c r="BY10" s="107">
        <v>0</v>
      </c>
      <c r="BZ10" s="107">
        <v>0</v>
      </c>
      <c r="CA10" s="107">
        <v>0</v>
      </c>
      <c r="CB10" s="107">
        <v>0</v>
      </c>
      <c r="CC10" s="107">
        <v>0</v>
      </c>
      <c r="CD10" s="107">
        <v>0</v>
      </c>
      <c r="CE10" s="107">
        <v>0</v>
      </c>
      <c r="CF10" s="107">
        <v>0</v>
      </c>
      <c r="CG10" s="107">
        <v>0</v>
      </c>
      <c r="CH10" s="107">
        <v>0</v>
      </c>
      <c r="CI10" s="107">
        <v>0</v>
      </c>
      <c r="CJ10" s="107">
        <v>0</v>
      </c>
      <c r="CK10" s="107">
        <v>0</v>
      </c>
      <c r="CL10" s="107">
        <v>0</v>
      </c>
      <c r="CM10" s="107">
        <v>0</v>
      </c>
      <c r="CN10" s="107">
        <v>0</v>
      </c>
      <c r="CO10" s="107">
        <v>0</v>
      </c>
      <c r="CP10" s="107">
        <v>0</v>
      </c>
      <c r="CQ10" s="107">
        <v>0</v>
      </c>
      <c r="CR10" s="107">
        <v>0</v>
      </c>
      <c r="CS10" s="107">
        <v>0</v>
      </c>
      <c r="CT10" s="107">
        <v>0</v>
      </c>
      <c r="CU10" s="107">
        <v>0</v>
      </c>
      <c r="CV10" s="107">
        <v>0</v>
      </c>
      <c r="CW10" s="107">
        <v>0</v>
      </c>
      <c r="CX10" s="107">
        <v>0</v>
      </c>
      <c r="CY10" s="107">
        <v>0</v>
      </c>
      <c r="CZ10" s="107">
        <v>0</v>
      </c>
      <c r="DA10" s="107">
        <v>0</v>
      </c>
      <c r="DB10" s="107">
        <v>0</v>
      </c>
      <c r="DC10" s="107">
        <v>0</v>
      </c>
      <c r="DD10" s="107">
        <v>0</v>
      </c>
      <c r="DE10" s="107">
        <v>0</v>
      </c>
      <c r="DF10" s="107">
        <v>0</v>
      </c>
      <c r="DG10" s="107">
        <v>0</v>
      </c>
      <c r="DH10" s="107">
        <v>0</v>
      </c>
      <c r="DI10" s="107">
        <v>0</v>
      </c>
      <c r="DJ10" s="107">
        <v>0</v>
      </c>
      <c r="DK10" s="107">
        <v>0</v>
      </c>
      <c r="DL10" s="107">
        <v>0</v>
      </c>
      <c r="DM10" s="107">
        <v>0</v>
      </c>
      <c r="DN10" s="107">
        <v>0</v>
      </c>
      <c r="DO10" s="107">
        <v>0</v>
      </c>
      <c r="DP10" s="107">
        <v>0</v>
      </c>
      <c r="DQ10" s="107">
        <v>0</v>
      </c>
      <c r="DR10" s="107">
        <v>0</v>
      </c>
    </row>
    <row r="11" spans="1:122">
      <c r="A11" s="106"/>
      <c r="B11" s="107" t="s">
        <v>181</v>
      </c>
      <c r="C11" s="107">
        <v>20674.81</v>
      </c>
      <c r="D11" s="107">
        <v>0</v>
      </c>
      <c r="E11" s="107">
        <v>0</v>
      </c>
      <c r="F11" s="107">
        <v>0</v>
      </c>
      <c r="G11" s="107">
        <v>0</v>
      </c>
      <c r="H11" s="107">
        <v>0</v>
      </c>
      <c r="I11" s="107">
        <v>0</v>
      </c>
      <c r="J11" s="107">
        <v>0</v>
      </c>
      <c r="K11" s="107">
        <v>0</v>
      </c>
      <c r="L11" s="107">
        <v>0</v>
      </c>
      <c r="M11" s="107">
        <v>0</v>
      </c>
      <c r="N11" s="107">
        <v>0</v>
      </c>
      <c r="O11" s="107">
        <v>0</v>
      </c>
      <c r="P11" s="107">
        <v>0</v>
      </c>
      <c r="Q11" s="107">
        <v>0</v>
      </c>
      <c r="R11" s="107">
        <v>0</v>
      </c>
      <c r="S11" s="107">
        <v>0</v>
      </c>
      <c r="T11" s="107">
        <v>0</v>
      </c>
      <c r="U11" s="107">
        <v>0</v>
      </c>
      <c r="V11" s="107">
        <v>20674.81</v>
      </c>
      <c r="W11" s="107">
        <v>0</v>
      </c>
      <c r="X11" s="107">
        <v>0</v>
      </c>
      <c r="Y11" s="107">
        <v>0</v>
      </c>
      <c r="Z11" s="107">
        <v>12082.36</v>
      </c>
      <c r="AA11" s="107">
        <v>0</v>
      </c>
      <c r="AB11" s="107">
        <v>0</v>
      </c>
      <c r="AC11" s="107">
        <v>8592.45</v>
      </c>
      <c r="AD11" s="107">
        <v>0</v>
      </c>
      <c r="AE11" s="107">
        <v>0</v>
      </c>
      <c r="AF11" s="107">
        <v>0</v>
      </c>
      <c r="AG11" s="107">
        <v>0</v>
      </c>
      <c r="AH11" s="107">
        <v>0</v>
      </c>
      <c r="AI11" s="107">
        <v>0</v>
      </c>
      <c r="AJ11" s="107">
        <v>0</v>
      </c>
      <c r="AK11" s="107">
        <v>0</v>
      </c>
      <c r="AL11" s="107">
        <v>0</v>
      </c>
      <c r="AM11" s="107">
        <v>0</v>
      </c>
      <c r="AN11" s="107">
        <v>0</v>
      </c>
      <c r="AO11" s="107">
        <v>0</v>
      </c>
      <c r="AP11" s="107">
        <v>0</v>
      </c>
      <c r="AQ11" s="107">
        <v>0</v>
      </c>
      <c r="AR11" s="107">
        <v>0</v>
      </c>
      <c r="AS11" s="107">
        <v>0</v>
      </c>
      <c r="AT11" s="107">
        <v>0</v>
      </c>
      <c r="AU11" s="107">
        <v>0</v>
      </c>
      <c r="AV11" s="107">
        <v>0</v>
      </c>
      <c r="AW11" s="107">
        <v>0</v>
      </c>
      <c r="AX11" s="107">
        <v>0</v>
      </c>
      <c r="AY11" s="107">
        <v>0</v>
      </c>
      <c r="AZ11" s="107">
        <v>0</v>
      </c>
      <c r="BA11" s="107">
        <v>0</v>
      </c>
      <c r="BB11" s="107">
        <v>0</v>
      </c>
      <c r="BC11" s="107">
        <v>0</v>
      </c>
      <c r="BD11" s="107">
        <v>0</v>
      </c>
      <c r="BE11" s="107">
        <v>0</v>
      </c>
      <c r="BF11" s="107">
        <v>0</v>
      </c>
      <c r="BG11" s="107">
        <v>0</v>
      </c>
      <c r="BH11" s="107">
        <v>0</v>
      </c>
      <c r="BI11" s="107">
        <v>0</v>
      </c>
      <c r="BJ11" s="107">
        <v>0</v>
      </c>
      <c r="BK11" s="107">
        <v>0</v>
      </c>
      <c r="BL11" s="107">
        <v>0</v>
      </c>
      <c r="BM11" s="107">
        <v>0</v>
      </c>
      <c r="BN11" s="107">
        <v>0</v>
      </c>
      <c r="BO11" s="107">
        <v>0</v>
      </c>
      <c r="BP11" s="107">
        <v>0</v>
      </c>
      <c r="BQ11" s="107">
        <v>0</v>
      </c>
      <c r="BR11" s="107">
        <v>0</v>
      </c>
      <c r="BS11" s="107">
        <v>0</v>
      </c>
      <c r="BT11" s="107">
        <v>0</v>
      </c>
      <c r="BU11" s="107">
        <v>0</v>
      </c>
      <c r="BV11" s="107">
        <v>0</v>
      </c>
      <c r="BW11" s="107">
        <v>0</v>
      </c>
      <c r="BX11" s="107">
        <v>0</v>
      </c>
      <c r="BY11" s="107">
        <v>0</v>
      </c>
      <c r="BZ11" s="107">
        <v>0</v>
      </c>
      <c r="CA11" s="107">
        <v>0</v>
      </c>
      <c r="CB11" s="107">
        <v>0</v>
      </c>
      <c r="CC11" s="107">
        <v>0</v>
      </c>
      <c r="CD11" s="107">
        <v>0</v>
      </c>
      <c r="CE11" s="107">
        <v>0</v>
      </c>
      <c r="CF11" s="107">
        <v>0</v>
      </c>
      <c r="CG11" s="107">
        <v>0</v>
      </c>
      <c r="CH11" s="107">
        <v>0</v>
      </c>
      <c r="CI11" s="107">
        <v>0</v>
      </c>
      <c r="CJ11" s="107">
        <v>0</v>
      </c>
      <c r="CK11" s="107">
        <v>0</v>
      </c>
      <c r="CL11" s="107">
        <v>0</v>
      </c>
      <c r="CM11" s="107">
        <v>0</v>
      </c>
      <c r="CN11" s="107">
        <v>0</v>
      </c>
      <c r="CO11" s="107">
        <v>0</v>
      </c>
      <c r="CP11" s="107">
        <v>0</v>
      </c>
      <c r="CQ11" s="107">
        <v>0</v>
      </c>
      <c r="CR11" s="107">
        <v>0</v>
      </c>
      <c r="CS11" s="107">
        <v>0</v>
      </c>
      <c r="CT11" s="107">
        <v>0</v>
      </c>
      <c r="CU11" s="107">
        <v>0</v>
      </c>
      <c r="CV11" s="107">
        <v>0</v>
      </c>
      <c r="CW11" s="107">
        <v>0</v>
      </c>
      <c r="CX11" s="107">
        <v>0</v>
      </c>
      <c r="CY11" s="107">
        <v>0</v>
      </c>
      <c r="CZ11" s="107">
        <v>0</v>
      </c>
      <c r="DA11" s="107">
        <v>0</v>
      </c>
      <c r="DB11" s="107">
        <v>0</v>
      </c>
      <c r="DC11" s="107">
        <v>0</v>
      </c>
      <c r="DD11" s="107">
        <v>0</v>
      </c>
      <c r="DE11" s="107">
        <v>0</v>
      </c>
      <c r="DF11" s="107">
        <v>0</v>
      </c>
      <c r="DG11" s="107">
        <v>0</v>
      </c>
      <c r="DH11" s="107">
        <v>0</v>
      </c>
      <c r="DI11" s="107">
        <v>0</v>
      </c>
      <c r="DJ11" s="107">
        <v>0</v>
      </c>
      <c r="DK11" s="107">
        <v>0</v>
      </c>
      <c r="DL11" s="107">
        <v>0</v>
      </c>
      <c r="DM11" s="107">
        <v>0</v>
      </c>
      <c r="DN11" s="107">
        <v>0</v>
      </c>
      <c r="DO11" s="107">
        <v>0</v>
      </c>
      <c r="DP11" s="107">
        <v>0</v>
      </c>
      <c r="DQ11" s="107">
        <v>0</v>
      </c>
      <c r="DR11" s="107">
        <v>0</v>
      </c>
    </row>
    <row r="12" spans="1:122">
      <c r="A12" s="106"/>
      <c r="B12" s="107" t="s">
        <v>111</v>
      </c>
      <c r="C12" s="107">
        <v>0</v>
      </c>
      <c r="D12" s="107">
        <v>0</v>
      </c>
      <c r="E12" s="107">
        <v>0</v>
      </c>
      <c r="F12" s="107">
        <v>0</v>
      </c>
      <c r="G12" s="107">
        <v>0</v>
      </c>
      <c r="H12" s="107">
        <v>0</v>
      </c>
      <c r="I12" s="107">
        <v>0</v>
      </c>
      <c r="J12" s="107">
        <v>0</v>
      </c>
      <c r="K12" s="107">
        <v>0</v>
      </c>
      <c r="L12" s="107">
        <v>0</v>
      </c>
      <c r="M12" s="107">
        <v>0</v>
      </c>
      <c r="N12" s="107">
        <v>0</v>
      </c>
      <c r="O12" s="107">
        <v>0</v>
      </c>
      <c r="P12" s="107">
        <v>0</v>
      </c>
      <c r="Q12" s="107">
        <v>0</v>
      </c>
      <c r="R12" s="107">
        <v>0</v>
      </c>
      <c r="S12" s="107">
        <v>0</v>
      </c>
      <c r="T12" s="107">
        <v>0</v>
      </c>
      <c r="U12" s="107">
        <v>0</v>
      </c>
      <c r="V12" s="107">
        <v>0</v>
      </c>
      <c r="W12" s="107">
        <v>0</v>
      </c>
      <c r="X12" s="107">
        <v>0</v>
      </c>
      <c r="Y12" s="107">
        <v>0</v>
      </c>
      <c r="Z12" s="107">
        <v>0</v>
      </c>
      <c r="AA12" s="107">
        <v>0</v>
      </c>
      <c r="AB12" s="107">
        <v>0</v>
      </c>
      <c r="AC12" s="107">
        <v>0</v>
      </c>
      <c r="AD12" s="107">
        <v>0</v>
      </c>
      <c r="AE12" s="107">
        <v>0</v>
      </c>
      <c r="AF12" s="107">
        <v>0</v>
      </c>
      <c r="AG12" s="107">
        <v>0</v>
      </c>
      <c r="AH12" s="107">
        <v>0</v>
      </c>
      <c r="AI12" s="107">
        <v>0</v>
      </c>
      <c r="AJ12" s="107">
        <v>0</v>
      </c>
      <c r="AK12" s="107">
        <v>0</v>
      </c>
      <c r="AL12" s="107">
        <v>0</v>
      </c>
      <c r="AM12" s="107">
        <v>0</v>
      </c>
      <c r="AN12" s="107">
        <v>0</v>
      </c>
      <c r="AO12" s="107">
        <v>0</v>
      </c>
      <c r="AP12" s="107">
        <v>0</v>
      </c>
      <c r="AQ12" s="107">
        <v>0</v>
      </c>
      <c r="AR12" s="107">
        <v>0</v>
      </c>
      <c r="AS12" s="107">
        <v>0</v>
      </c>
      <c r="AT12" s="107">
        <v>0</v>
      </c>
      <c r="AU12" s="107">
        <v>0</v>
      </c>
      <c r="AV12" s="107">
        <v>0</v>
      </c>
      <c r="AW12" s="107">
        <v>0</v>
      </c>
      <c r="AX12" s="107">
        <v>0</v>
      </c>
      <c r="AY12" s="107">
        <v>0</v>
      </c>
      <c r="AZ12" s="107">
        <v>0</v>
      </c>
      <c r="BA12" s="107">
        <v>0</v>
      </c>
      <c r="BB12" s="107">
        <v>0</v>
      </c>
      <c r="BC12" s="107">
        <v>0</v>
      </c>
      <c r="BD12" s="107">
        <v>0</v>
      </c>
      <c r="BE12" s="107">
        <v>0</v>
      </c>
      <c r="BF12" s="107">
        <v>0</v>
      </c>
      <c r="BG12" s="107">
        <v>0</v>
      </c>
      <c r="BH12" s="107">
        <v>0</v>
      </c>
      <c r="BI12" s="107">
        <v>0</v>
      </c>
      <c r="BJ12" s="107">
        <v>0</v>
      </c>
      <c r="BK12" s="107">
        <v>0</v>
      </c>
      <c r="BL12" s="107">
        <v>0</v>
      </c>
      <c r="BM12" s="107">
        <v>0</v>
      </c>
      <c r="BN12" s="107">
        <v>0</v>
      </c>
      <c r="BO12" s="107">
        <v>0</v>
      </c>
      <c r="BP12" s="107">
        <v>0</v>
      </c>
      <c r="BQ12" s="107">
        <v>0</v>
      </c>
      <c r="BR12" s="107">
        <v>0</v>
      </c>
      <c r="BS12" s="107">
        <v>0</v>
      </c>
      <c r="BT12" s="107">
        <v>0</v>
      </c>
      <c r="BU12" s="107">
        <v>0</v>
      </c>
      <c r="BV12" s="107">
        <v>0</v>
      </c>
      <c r="BW12" s="107">
        <v>0</v>
      </c>
      <c r="BX12" s="107">
        <v>0</v>
      </c>
      <c r="BY12" s="107">
        <v>0</v>
      </c>
      <c r="BZ12" s="107">
        <v>0</v>
      </c>
      <c r="CA12" s="107">
        <v>0</v>
      </c>
      <c r="CB12" s="107">
        <v>0</v>
      </c>
      <c r="CC12" s="107">
        <v>0</v>
      </c>
      <c r="CD12" s="107">
        <v>0</v>
      </c>
      <c r="CE12" s="107">
        <v>0</v>
      </c>
      <c r="CF12" s="107">
        <v>0</v>
      </c>
      <c r="CG12" s="107">
        <v>0</v>
      </c>
      <c r="CH12" s="107">
        <v>0</v>
      </c>
      <c r="CI12" s="107">
        <v>0</v>
      </c>
      <c r="CJ12" s="107">
        <v>0</v>
      </c>
      <c r="CK12" s="107">
        <v>0</v>
      </c>
      <c r="CL12" s="107">
        <v>0</v>
      </c>
      <c r="CM12" s="107">
        <v>0</v>
      </c>
      <c r="CN12" s="107">
        <v>0</v>
      </c>
      <c r="CO12" s="107">
        <v>0</v>
      </c>
      <c r="CP12" s="107">
        <v>0</v>
      </c>
      <c r="CQ12" s="107">
        <v>0</v>
      </c>
      <c r="CR12" s="107">
        <v>0</v>
      </c>
      <c r="CS12" s="107">
        <v>0</v>
      </c>
      <c r="CT12" s="107">
        <v>0</v>
      </c>
      <c r="CU12" s="107">
        <v>0</v>
      </c>
      <c r="CV12" s="107">
        <v>0</v>
      </c>
      <c r="CW12" s="107">
        <v>0</v>
      </c>
      <c r="CX12" s="107">
        <v>0</v>
      </c>
      <c r="CY12" s="107">
        <v>0</v>
      </c>
      <c r="CZ12" s="107">
        <v>0</v>
      </c>
      <c r="DA12" s="107">
        <v>0</v>
      </c>
      <c r="DB12" s="107">
        <v>0</v>
      </c>
      <c r="DC12" s="107">
        <v>0</v>
      </c>
      <c r="DD12" s="107">
        <v>0</v>
      </c>
      <c r="DE12" s="107">
        <v>0</v>
      </c>
      <c r="DF12" s="107">
        <v>0</v>
      </c>
      <c r="DG12" s="107">
        <v>0</v>
      </c>
      <c r="DH12" s="107">
        <v>0</v>
      </c>
      <c r="DI12" s="107">
        <v>0</v>
      </c>
      <c r="DJ12" s="107">
        <v>0</v>
      </c>
      <c r="DK12" s="107">
        <v>0</v>
      </c>
      <c r="DL12" s="107">
        <v>0</v>
      </c>
      <c r="DM12" s="107">
        <v>0</v>
      </c>
      <c r="DN12" s="107">
        <v>0</v>
      </c>
      <c r="DO12" s="107">
        <v>0</v>
      </c>
      <c r="DP12" s="107">
        <v>0</v>
      </c>
      <c r="DQ12" s="107">
        <v>0</v>
      </c>
      <c r="DR12" s="107">
        <v>0</v>
      </c>
    </row>
    <row r="13" spans="1:122">
      <c r="A13" s="106"/>
      <c r="B13" s="107" t="s">
        <v>112</v>
      </c>
      <c r="C13" s="107">
        <v>0</v>
      </c>
      <c r="D13" s="107">
        <v>0</v>
      </c>
      <c r="E13" s="107">
        <v>0</v>
      </c>
      <c r="F13" s="107">
        <v>0</v>
      </c>
      <c r="G13" s="107">
        <v>0</v>
      </c>
      <c r="H13" s="107">
        <v>0</v>
      </c>
      <c r="I13" s="107">
        <v>0</v>
      </c>
      <c r="J13" s="107">
        <v>0</v>
      </c>
      <c r="K13" s="107">
        <v>0</v>
      </c>
      <c r="L13" s="107">
        <v>0</v>
      </c>
      <c r="M13" s="107">
        <v>0</v>
      </c>
      <c r="N13" s="107">
        <v>0</v>
      </c>
      <c r="O13" s="107">
        <v>0</v>
      </c>
      <c r="P13" s="107">
        <v>0</v>
      </c>
      <c r="Q13" s="107">
        <v>0</v>
      </c>
      <c r="R13" s="107">
        <v>0</v>
      </c>
      <c r="S13" s="107">
        <v>0</v>
      </c>
      <c r="T13" s="107">
        <v>0</v>
      </c>
      <c r="U13" s="107">
        <v>0</v>
      </c>
      <c r="V13" s="107">
        <v>0</v>
      </c>
      <c r="W13" s="107">
        <v>0</v>
      </c>
      <c r="X13" s="107">
        <v>0</v>
      </c>
      <c r="Y13" s="107">
        <v>0</v>
      </c>
      <c r="Z13" s="107">
        <v>0</v>
      </c>
      <c r="AA13" s="107">
        <v>0</v>
      </c>
      <c r="AB13" s="107">
        <v>0</v>
      </c>
      <c r="AC13" s="107">
        <v>0</v>
      </c>
      <c r="AD13" s="107">
        <v>0</v>
      </c>
      <c r="AE13" s="107">
        <v>0</v>
      </c>
      <c r="AF13" s="107">
        <v>0</v>
      </c>
      <c r="AG13" s="107">
        <v>0</v>
      </c>
      <c r="AH13" s="107">
        <v>0</v>
      </c>
      <c r="AI13" s="107">
        <v>0</v>
      </c>
      <c r="AJ13" s="107">
        <v>0</v>
      </c>
      <c r="AK13" s="107">
        <v>0</v>
      </c>
      <c r="AL13" s="107">
        <v>0</v>
      </c>
      <c r="AM13" s="107">
        <v>0</v>
      </c>
      <c r="AN13" s="107">
        <v>0</v>
      </c>
      <c r="AO13" s="107">
        <v>0</v>
      </c>
      <c r="AP13" s="107">
        <v>0</v>
      </c>
      <c r="AQ13" s="107">
        <v>0</v>
      </c>
      <c r="AR13" s="107">
        <v>0</v>
      </c>
      <c r="AS13" s="107">
        <v>0</v>
      </c>
      <c r="AT13" s="107">
        <v>0</v>
      </c>
      <c r="AU13" s="107">
        <v>0</v>
      </c>
      <c r="AV13" s="107">
        <v>0</v>
      </c>
      <c r="AW13" s="107">
        <v>0</v>
      </c>
      <c r="AX13" s="107">
        <v>0</v>
      </c>
      <c r="AY13" s="107">
        <v>0</v>
      </c>
      <c r="AZ13" s="107">
        <v>0</v>
      </c>
      <c r="BA13" s="107">
        <v>0</v>
      </c>
      <c r="BB13" s="107">
        <v>0</v>
      </c>
      <c r="BC13" s="107">
        <v>0</v>
      </c>
      <c r="BD13" s="107">
        <v>0</v>
      </c>
      <c r="BE13" s="107">
        <v>0</v>
      </c>
      <c r="BF13" s="107">
        <v>0</v>
      </c>
      <c r="BG13" s="107">
        <v>0</v>
      </c>
      <c r="BH13" s="107">
        <v>0</v>
      </c>
      <c r="BI13" s="107">
        <v>0</v>
      </c>
      <c r="BJ13" s="107">
        <v>0</v>
      </c>
      <c r="BK13" s="107">
        <v>0</v>
      </c>
      <c r="BL13" s="107">
        <v>0</v>
      </c>
      <c r="BM13" s="107">
        <v>0</v>
      </c>
      <c r="BN13" s="107">
        <v>0</v>
      </c>
      <c r="BO13" s="107">
        <v>0</v>
      </c>
      <c r="BP13" s="107">
        <v>0</v>
      </c>
      <c r="BQ13" s="107">
        <v>0</v>
      </c>
      <c r="BR13" s="107">
        <v>0</v>
      </c>
      <c r="BS13" s="107">
        <v>0</v>
      </c>
      <c r="BT13" s="107">
        <v>0</v>
      </c>
      <c r="BU13" s="107">
        <v>0</v>
      </c>
      <c r="BV13" s="107">
        <v>0</v>
      </c>
      <c r="BW13" s="107">
        <v>0</v>
      </c>
      <c r="BX13" s="107">
        <v>0</v>
      </c>
      <c r="BY13" s="107">
        <v>0</v>
      </c>
      <c r="BZ13" s="107">
        <v>0</v>
      </c>
      <c r="CA13" s="107">
        <v>0</v>
      </c>
      <c r="CB13" s="107">
        <v>0</v>
      </c>
      <c r="CC13" s="107">
        <v>0</v>
      </c>
      <c r="CD13" s="107">
        <v>0</v>
      </c>
      <c r="CE13" s="107">
        <v>0</v>
      </c>
      <c r="CF13" s="107">
        <v>0</v>
      </c>
      <c r="CG13" s="107">
        <v>0</v>
      </c>
      <c r="CH13" s="107">
        <v>0</v>
      </c>
      <c r="CI13" s="107">
        <v>0</v>
      </c>
      <c r="CJ13" s="107">
        <v>0</v>
      </c>
      <c r="CK13" s="107">
        <v>0</v>
      </c>
      <c r="CL13" s="107">
        <v>0</v>
      </c>
      <c r="CM13" s="107">
        <v>0</v>
      </c>
      <c r="CN13" s="107">
        <v>0</v>
      </c>
      <c r="CO13" s="107">
        <v>0</v>
      </c>
      <c r="CP13" s="107">
        <v>0</v>
      </c>
      <c r="CQ13" s="107">
        <v>0</v>
      </c>
      <c r="CR13" s="107">
        <v>0</v>
      </c>
      <c r="CS13" s="107">
        <v>0</v>
      </c>
      <c r="CT13" s="107">
        <v>0</v>
      </c>
      <c r="CU13" s="107">
        <v>0</v>
      </c>
      <c r="CV13" s="107">
        <v>0</v>
      </c>
      <c r="CW13" s="107">
        <v>0</v>
      </c>
      <c r="CX13" s="107">
        <v>0</v>
      </c>
      <c r="CY13" s="107">
        <v>0</v>
      </c>
      <c r="CZ13" s="107">
        <v>0</v>
      </c>
      <c r="DA13" s="107">
        <v>0</v>
      </c>
      <c r="DB13" s="107">
        <v>0</v>
      </c>
      <c r="DC13" s="107">
        <v>0</v>
      </c>
      <c r="DD13" s="107">
        <v>0</v>
      </c>
      <c r="DE13" s="107">
        <v>0</v>
      </c>
      <c r="DF13" s="107">
        <v>0</v>
      </c>
      <c r="DG13" s="107">
        <v>0</v>
      </c>
      <c r="DH13" s="107">
        <v>0</v>
      </c>
      <c r="DI13" s="107">
        <v>0</v>
      </c>
      <c r="DJ13" s="107">
        <v>0</v>
      </c>
      <c r="DK13" s="107">
        <v>0</v>
      </c>
      <c r="DL13" s="107">
        <v>0</v>
      </c>
      <c r="DM13" s="107">
        <v>0</v>
      </c>
      <c r="DN13" s="107">
        <v>0</v>
      </c>
      <c r="DO13" s="107">
        <v>0</v>
      </c>
      <c r="DP13" s="107">
        <v>0</v>
      </c>
      <c r="DQ13" s="107">
        <v>0</v>
      </c>
      <c r="DR13" s="107">
        <v>0</v>
      </c>
    </row>
    <row r="14" spans="1:122">
      <c r="A14" s="106"/>
      <c r="B14" s="107" t="s">
        <v>113</v>
      </c>
      <c r="C14" s="107">
        <v>0</v>
      </c>
      <c r="D14" s="107">
        <v>0</v>
      </c>
      <c r="E14" s="107">
        <v>0</v>
      </c>
      <c r="F14" s="107">
        <v>0</v>
      </c>
      <c r="G14" s="107">
        <v>0</v>
      </c>
      <c r="H14" s="107">
        <v>0</v>
      </c>
      <c r="I14" s="107">
        <v>0</v>
      </c>
      <c r="J14" s="107">
        <v>0</v>
      </c>
      <c r="K14" s="107">
        <v>0</v>
      </c>
      <c r="L14" s="107">
        <v>0</v>
      </c>
      <c r="M14" s="107">
        <v>0</v>
      </c>
      <c r="N14" s="107">
        <v>0</v>
      </c>
      <c r="O14" s="107">
        <v>0</v>
      </c>
      <c r="P14" s="107">
        <v>0</v>
      </c>
      <c r="Q14" s="107">
        <v>0</v>
      </c>
      <c r="R14" s="107">
        <v>0</v>
      </c>
      <c r="S14" s="107">
        <v>0</v>
      </c>
      <c r="T14" s="107">
        <v>0</v>
      </c>
      <c r="U14" s="107">
        <v>0</v>
      </c>
      <c r="V14" s="107">
        <v>0</v>
      </c>
      <c r="W14" s="107">
        <v>0</v>
      </c>
      <c r="X14" s="107">
        <v>0</v>
      </c>
      <c r="Y14" s="107">
        <v>0</v>
      </c>
      <c r="Z14" s="107">
        <v>0</v>
      </c>
      <c r="AA14" s="107">
        <v>0</v>
      </c>
      <c r="AB14" s="107">
        <v>0</v>
      </c>
      <c r="AC14" s="107">
        <v>0</v>
      </c>
      <c r="AD14" s="107">
        <v>0</v>
      </c>
      <c r="AE14" s="107">
        <v>0</v>
      </c>
      <c r="AF14" s="107">
        <v>0</v>
      </c>
      <c r="AG14" s="107">
        <v>0</v>
      </c>
      <c r="AH14" s="107">
        <v>0</v>
      </c>
      <c r="AI14" s="107">
        <v>0</v>
      </c>
      <c r="AJ14" s="107">
        <v>0</v>
      </c>
      <c r="AK14" s="107">
        <v>0</v>
      </c>
      <c r="AL14" s="107">
        <v>0</v>
      </c>
      <c r="AM14" s="107">
        <v>0</v>
      </c>
      <c r="AN14" s="107">
        <v>0</v>
      </c>
      <c r="AO14" s="107">
        <v>0</v>
      </c>
      <c r="AP14" s="107">
        <v>0</v>
      </c>
      <c r="AQ14" s="107">
        <v>0</v>
      </c>
      <c r="AR14" s="107">
        <v>0</v>
      </c>
      <c r="AS14" s="107">
        <v>0</v>
      </c>
      <c r="AT14" s="107">
        <v>0</v>
      </c>
      <c r="AU14" s="107">
        <v>0</v>
      </c>
      <c r="AV14" s="107">
        <v>0</v>
      </c>
      <c r="AW14" s="107">
        <v>0</v>
      </c>
      <c r="AX14" s="107">
        <v>0</v>
      </c>
      <c r="AY14" s="107">
        <v>0</v>
      </c>
      <c r="AZ14" s="107">
        <v>0</v>
      </c>
      <c r="BA14" s="107">
        <v>0</v>
      </c>
      <c r="BB14" s="107">
        <v>0</v>
      </c>
      <c r="BC14" s="107">
        <v>0</v>
      </c>
      <c r="BD14" s="107">
        <v>0</v>
      </c>
      <c r="BE14" s="107">
        <v>0</v>
      </c>
      <c r="BF14" s="107">
        <v>0</v>
      </c>
      <c r="BG14" s="107">
        <v>0</v>
      </c>
      <c r="BH14" s="107">
        <v>0</v>
      </c>
      <c r="BI14" s="107">
        <v>0</v>
      </c>
      <c r="BJ14" s="107">
        <v>0</v>
      </c>
      <c r="BK14" s="107">
        <v>0</v>
      </c>
      <c r="BL14" s="107">
        <v>0</v>
      </c>
      <c r="BM14" s="107">
        <v>0</v>
      </c>
      <c r="BN14" s="107">
        <v>0</v>
      </c>
      <c r="BO14" s="107">
        <v>0</v>
      </c>
      <c r="BP14" s="107">
        <v>0</v>
      </c>
      <c r="BQ14" s="107">
        <v>0</v>
      </c>
      <c r="BR14" s="107">
        <v>0</v>
      </c>
      <c r="BS14" s="107">
        <v>0</v>
      </c>
      <c r="BT14" s="107">
        <v>0</v>
      </c>
      <c r="BU14" s="107">
        <v>0</v>
      </c>
      <c r="BV14" s="107">
        <v>0</v>
      </c>
      <c r="BW14" s="107">
        <v>0</v>
      </c>
      <c r="BX14" s="107">
        <v>0</v>
      </c>
      <c r="BY14" s="107">
        <v>0</v>
      </c>
      <c r="BZ14" s="107">
        <v>0</v>
      </c>
      <c r="CA14" s="107">
        <v>0</v>
      </c>
      <c r="CB14" s="107">
        <v>0</v>
      </c>
      <c r="CC14" s="107">
        <v>0</v>
      </c>
      <c r="CD14" s="107">
        <v>0</v>
      </c>
      <c r="CE14" s="107">
        <v>0</v>
      </c>
      <c r="CF14" s="107">
        <v>0</v>
      </c>
      <c r="CG14" s="107">
        <v>0</v>
      </c>
      <c r="CH14" s="107">
        <v>0</v>
      </c>
      <c r="CI14" s="107">
        <v>0</v>
      </c>
      <c r="CJ14" s="107">
        <v>0</v>
      </c>
      <c r="CK14" s="107">
        <v>0</v>
      </c>
      <c r="CL14" s="107">
        <v>0</v>
      </c>
      <c r="CM14" s="107">
        <v>0</v>
      </c>
      <c r="CN14" s="107">
        <v>0</v>
      </c>
      <c r="CO14" s="107">
        <v>0</v>
      </c>
      <c r="CP14" s="107">
        <v>0</v>
      </c>
      <c r="CQ14" s="107">
        <v>0</v>
      </c>
      <c r="CR14" s="107">
        <v>0</v>
      </c>
      <c r="CS14" s="107">
        <v>0</v>
      </c>
      <c r="CT14" s="107">
        <v>0</v>
      </c>
      <c r="CU14" s="107">
        <v>0</v>
      </c>
      <c r="CV14" s="107">
        <v>0</v>
      </c>
      <c r="CW14" s="107">
        <v>0</v>
      </c>
      <c r="CX14" s="107">
        <v>0</v>
      </c>
      <c r="CY14" s="107">
        <v>0</v>
      </c>
      <c r="CZ14" s="107">
        <v>0</v>
      </c>
      <c r="DA14" s="107">
        <v>0</v>
      </c>
      <c r="DB14" s="107">
        <v>0</v>
      </c>
      <c r="DC14" s="107">
        <v>0</v>
      </c>
      <c r="DD14" s="107">
        <v>0</v>
      </c>
      <c r="DE14" s="107">
        <v>0</v>
      </c>
      <c r="DF14" s="107">
        <v>0</v>
      </c>
      <c r="DG14" s="107">
        <v>0</v>
      </c>
      <c r="DH14" s="107">
        <v>0</v>
      </c>
      <c r="DI14" s="107">
        <v>0</v>
      </c>
      <c r="DJ14" s="107">
        <v>0</v>
      </c>
      <c r="DK14" s="107">
        <v>0</v>
      </c>
      <c r="DL14" s="107">
        <v>0</v>
      </c>
      <c r="DM14" s="107">
        <v>0</v>
      </c>
      <c r="DN14" s="107">
        <v>0</v>
      </c>
      <c r="DO14" s="107">
        <v>0</v>
      </c>
      <c r="DP14" s="107">
        <v>0</v>
      </c>
      <c r="DQ14" s="107">
        <v>0</v>
      </c>
      <c r="DR14" s="107">
        <v>0</v>
      </c>
    </row>
    <row r="15" spans="1:122">
      <c r="A15" s="106"/>
      <c r="B15" s="107" t="s">
        <v>114</v>
      </c>
      <c r="C15" s="107">
        <v>0</v>
      </c>
      <c r="D15" s="107">
        <v>0</v>
      </c>
      <c r="E15" s="107">
        <v>0</v>
      </c>
      <c r="F15" s="107">
        <v>0</v>
      </c>
      <c r="G15" s="107">
        <v>0</v>
      </c>
      <c r="H15" s="107">
        <v>0</v>
      </c>
      <c r="I15" s="107">
        <v>0</v>
      </c>
      <c r="J15" s="107">
        <v>0</v>
      </c>
      <c r="K15" s="107">
        <v>0</v>
      </c>
      <c r="L15" s="107">
        <v>0</v>
      </c>
      <c r="M15" s="107">
        <v>0</v>
      </c>
      <c r="N15" s="107">
        <v>0</v>
      </c>
      <c r="O15" s="107">
        <v>0</v>
      </c>
      <c r="P15" s="107">
        <v>0</v>
      </c>
      <c r="Q15" s="107">
        <v>0</v>
      </c>
      <c r="R15" s="107">
        <v>0</v>
      </c>
      <c r="S15" s="107">
        <v>0</v>
      </c>
      <c r="T15" s="107">
        <v>0</v>
      </c>
      <c r="U15" s="107">
        <v>0</v>
      </c>
      <c r="V15" s="107">
        <v>0</v>
      </c>
      <c r="W15" s="107">
        <v>0</v>
      </c>
      <c r="X15" s="107">
        <v>0</v>
      </c>
      <c r="Y15" s="107">
        <v>0</v>
      </c>
      <c r="Z15" s="107">
        <v>0</v>
      </c>
      <c r="AA15" s="107">
        <v>0</v>
      </c>
      <c r="AB15" s="107">
        <v>0</v>
      </c>
      <c r="AC15" s="107">
        <v>0</v>
      </c>
      <c r="AD15" s="107">
        <v>0</v>
      </c>
      <c r="AE15" s="107">
        <v>0</v>
      </c>
      <c r="AF15" s="107">
        <v>0</v>
      </c>
      <c r="AG15" s="107">
        <v>0</v>
      </c>
      <c r="AH15" s="107">
        <v>0</v>
      </c>
      <c r="AI15" s="107">
        <v>0</v>
      </c>
      <c r="AJ15" s="107">
        <v>0</v>
      </c>
      <c r="AK15" s="107">
        <v>0</v>
      </c>
      <c r="AL15" s="107">
        <v>0</v>
      </c>
      <c r="AM15" s="107">
        <v>0</v>
      </c>
      <c r="AN15" s="107">
        <v>0</v>
      </c>
      <c r="AO15" s="107">
        <v>0</v>
      </c>
      <c r="AP15" s="107">
        <v>0</v>
      </c>
      <c r="AQ15" s="107">
        <v>0</v>
      </c>
      <c r="AR15" s="107">
        <v>0</v>
      </c>
      <c r="AS15" s="107">
        <v>0</v>
      </c>
      <c r="AT15" s="107">
        <v>0</v>
      </c>
      <c r="AU15" s="107">
        <v>0</v>
      </c>
      <c r="AV15" s="107">
        <v>0</v>
      </c>
      <c r="AW15" s="107">
        <v>0</v>
      </c>
      <c r="AX15" s="107">
        <v>0</v>
      </c>
      <c r="AY15" s="107">
        <v>0</v>
      </c>
      <c r="AZ15" s="107">
        <v>0</v>
      </c>
      <c r="BA15" s="107">
        <v>0</v>
      </c>
      <c r="BB15" s="107">
        <v>0</v>
      </c>
      <c r="BC15" s="107">
        <v>0</v>
      </c>
      <c r="BD15" s="107">
        <v>0</v>
      </c>
      <c r="BE15" s="107">
        <v>0</v>
      </c>
      <c r="BF15" s="107">
        <v>0</v>
      </c>
      <c r="BG15" s="107">
        <v>0</v>
      </c>
      <c r="BH15" s="107">
        <v>0</v>
      </c>
      <c r="BI15" s="107">
        <v>0</v>
      </c>
      <c r="BJ15" s="107">
        <v>0</v>
      </c>
      <c r="BK15" s="107">
        <v>0</v>
      </c>
      <c r="BL15" s="107">
        <v>0</v>
      </c>
      <c r="BM15" s="107">
        <v>0</v>
      </c>
      <c r="BN15" s="107">
        <v>0</v>
      </c>
      <c r="BO15" s="107">
        <v>0</v>
      </c>
      <c r="BP15" s="107">
        <v>0</v>
      </c>
      <c r="BQ15" s="107">
        <v>0</v>
      </c>
      <c r="BR15" s="107">
        <v>0</v>
      </c>
      <c r="BS15" s="107">
        <v>0</v>
      </c>
      <c r="BT15" s="107">
        <v>0</v>
      </c>
      <c r="BU15" s="107">
        <v>0</v>
      </c>
      <c r="BV15" s="107">
        <v>0</v>
      </c>
      <c r="BW15" s="107">
        <v>0</v>
      </c>
      <c r="BX15" s="107">
        <v>0</v>
      </c>
      <c r="BY15" s="107">
        <v>0</v>
      </c>
      <c r="BZ15" s="107">
        <v>0</v>
      </c>
      <c r="CA15" s="107">
        <v>0</v>
      </c>
      <c r="CB15" s="107">
        <v>0</v>
      </c>
      <c r="CC15" s="107">
        <v>0</v>
      </c>
      <c r="CD15" s="107">
        <v>0</v>
      </c>
      <c r="CE15" s="107">
        <v>0</v>
      </c>
      <c r="CF15" s="107">
        <v>0</v>
      </c>
      <c r="CG15" s="107">
        <v>0</v>
      </c>
      <c r="CH15" s="107">
        <v>0</v>
      </c>
      <c r="CI15" s="107">
        <v>0</v>
      </c>
      <c r="CJ15" s="107">
        <v>0</v>
      </c>
      <c r="CK15" s="107">
        <v>0</v>
      </c>
      <c r="CL15" s="107">
        <v>0</v>
      </c>
      <c r="CM15" s="107">
        <v>0</v>
      </c>
      <c r="CN15" s="107">
        <v>0</v>
      </c>
      <c r="CO15" s="107">
        <v>0</v>
      </c>
      <c r="CP15" s="107">
        <v>0</v>
      </c>
      <c r="CQ15" s="107">
        <v>0</v>
      </c>
      <c r="CR15" s="107">
        <v>0</v>
      </c>
      <c r="CS15" s="107">
        <v>0</v>
      </c>
      <c r="CT15" s="107">
        <v>0</v>
      </c>
      <c r="CU15" s="107">
        <v>0</v>
      </c>
      <c r="CV15" s="107">
        <v>0</v>
      </c>
      <c r="CW15" s="107">
        <v>0</v>
      </c>
      <c r="CX15" s="107">
        <v>0</v>
      </c>
      <c r="CY15" s="107">
        <v>0</v>
      </c>
      <c r="CZ15" s="107">
        <v>0</v>
      </c>
      <c r="DA15" s="107">
        <v>0</v>
      </c>
      <c r="DB15" s="107">
        <v>0</v>
      </c>
      <c r="DC15" s="107">
        <v>0</v>
      </c>
      <c r="DD15" s="107">
        <v>0</v>
      </c>
      <c r="DE15" s="107">
        <v>0</v>
      </c>
      <c r="DF15" s="107">
        <v>0</v>
      </c>
      <c r="DG15" s="107">
        <v>0</v>
      </c>
      <c r="DH15" s="107">
        <v>0</v>
      </c>
      <c r="DI15" s="107">
        <v>0</v>
      </c>
      <c r="DJ15" s="107">
        <v>0</v>
      </c>
      <c r="DK15" s="107">
        <v>0</v>
      </c>
      <c r="DL15" s="107">
        <v>0</v>
      </c>
      <c r="DM15" s="107">
        <v>0</v>
      </c>
      <c r="DN15" s="107">
        <v>0</v>
      </c>
      <c r="DO15" s="107">
        <v>0</v>
      </c>
      <c r="DP15" s="107">
        <v>0</v>
      </c>
      <c r="DQ15" s="107">
        <v>0</v>
      </c>
      <c r="DR15" s="107">
        <v>0</v>
      </c>
    </row>
    <row r="16" spans="1:122">
      <c r="A16" s="106"/>
      <c r="B16" s="107" t="s">
        <v>115</v>
      </c>
      <c r="C16" s="107">
        <v>0</v>
      </c>
      <c r="D16" s="107">
        <v>0</v>
      </c>
      <c r="E16" s="107">
        <v>0</v>
      </c>
      <c r="F16" s="107">
        <v>0</v>
      </c>
      <c r="G16" s="107">
        <v>0</v>
      </c>
      <c r="H16" s="107">
        <v>0</v>
      </c>
      <c r="I16" s="107">
        <v>0</v>
      </c>
      <c r="J16" s="107">
        <v>0</v>
      </c>
      <c r="K16" s="107">
        <v>0</v>
      </c>
      <c r="L16" s="107">
        <v>0</v>
      </c>
      <c r="M16" s="107">
        <v>0</v>
      </c>
      <c r="N16" s="107">
        <v>0</v>
      </c>
      <c r="O16" s="107">
        <v>0</v>
      </c>
      <c r="P16" s="107">
        <v>0</v>
      </c>
      <c r="Q16" s="107">
        <v>0</v>
      </c>
      <c r="R16" s="107">
        <v>0</v>
      </c>
      <c r="S16" s="107">
        <v>0</v>
      </c>
      <c r="T16" s="107">
        <v>0</v>
      </c>
      <c r="U16" s="107">
        <v>0</v>
      </c>
      <c r="V16" s="107">
        <v>0</v>
      </c>
      <c r="W16" s="107">
        <v>0</v>
      </c>
      <c r="X16" s="107">
        <v>0</v>
      </c>
      <c r="Y16" s="107">
        <v>0</v>
      </c>
      <c r="Z16" s="107">
        <v>0</v>
      </c>
      <c r="AA16" s="107">
        <v>0</v>
      </c>
      <c r="AB16" s="107">
        <v>0</v>
      </c>
      <c r="AC16" s="107">
        <v>0</v>
      </c>
      <c r="AD16" s="107">
        <v>0</v>
      </c>
      <c r="AE16" s="107">
        <v>0</v>
      </c>
      <c r="AF16" s="107">
        <v>0</v>
      </c>
      <c r="AG16" s="107">
        <v>0</v>
      </c>
      <c r="AH16" s="107">
        <v>0</v>
      </c>
      <c r="AI16" s="107">
        <v>0</v>
      </c>
      <c r="AJ16" s="107">
        <v>0</v>
      </c>
      <c r="AK16" s="107">
        <v>0</v>
      </c>
      <c r="AL16" s="107">
        <v>0</v>
      </c>
      <c r="AM16" s="107">
        <v>0</v>
      </c>
      <c r="AN16" s="107">
        <v>0</v>
      </c>
      <c r="AO16" s="107">
        <v>0</v>
      </c>
      <c r="AP16" s="107">
        <v>0</v>
      </c>
      <c r="AQ16" s="107">
        <v>0</v>
      </c>
      <c r="AR16" s="107">
        <v>0</v>
      </c>
      <c r="AS16" s="107">
        <v>0</v>
      </c>
      <c r="AT16" s="107">
        <v>0</v>
      </c>
      <c r="AU16" s="107">
        <v>0</v>
      </c>
      <c r="AV16" s="107">
        <v>0</v>
      </c>
      <c r="AW16" s="107">
        <v>0</v>
      </c>
      <c r="AX16" s="107">
        <v>0</v>
      </c>
      <c r="AY16" s="107">
        <v>0</v>
      </c>
      <c r="AZ16" s="107">
        <v>0</v>
      </c>
      <c r="BA16" s="107">
        <v>0</v>
      </c>
      <c r="BB16" s="107">
        <v>0</v>
      </c>
      <c r="BC16" s="107">
        <v>0</v>
      </c>
      <c r="BD16" s="107">
        <v>0</v>
      </c>
      <c r="BE16" s="107">
        <v>0</v>
      </c>
      <c r="BF16" s="107">
        <v>0</v>
      </c>
      <c r="BG16" s="107">
        <v>0</v>
      </c>
      <c r="BH16" s="107">
        <v>0</v>
      </c>
      <c r="BI16" s="107">
        <v>0</v>
      </c>
      <c r="BJ16" s="107">
        <v>0</v>
      </c>
      <c r="BK16" s="107">
        <v>0</v>
      </c>
      <c r="BL16" s="107">
        <v>0</v>
      </c>
      <c r="BM16" s="107">
        <v>0</v>
      </c>
      <c r="BN16" s="107">
        <v>0</v>
      </c>
      <c r="BO16" s="107">
        <v>0</v>
      </c>
      <c r="BP16" s="107">
        <v>0</v>
      </c>
      <c r="BQ16" s="107">
        <v>0</v>
      </c>
      <c r="BR16" s="107">
        <v>0</v>
      </c>
      <c r="BS16" s="107">
        <v>0</v>
      </c>
      <c r="BT16" s="107">
        <v>0</v>
      </c>
      <c r="BU16" s="107">
        <v>0</v>
      </c>
      <c r="BV16" s="107">
        <v>0</v>
      </c>
      <c r="BW16" s="107">
        <v>0</v>
      </c>
      <c r="BX16" s="107">
        <v>0</v>
      </c>
      <c r="BY16" s="107">
        <v>0</v>
      </c>
      <c r="BZ16" s="107">
        <v>0</v>
      </c>
      <c r="CA16" s="107">
        <v>0</v>
      </c>
      <c r="CB16" s="107">
        <v>0</v>
      </c>
      <c r="CC16" s="107">
        <v>0</v>
      </c>
      <c r="CD16" s="107">
        <v>0</v>
      </c>
      <c r="CE16" s="107">
        <v>0</v>
      </c>
      <c r="CF16" s="107">
        <v>0</v>
      </c>
      <c r="CG16" s="107">
        <v>0</v>
      </c>
      <c r="CH16" s="107">
        <v>0</v>
      </c>
      <c r="CI16" s="107">
        <v>0</v>
      </c>
      <c r="CJ16" s="107">
        <v>0</v>
      </c>
      <c r="CK16" s="107">
        <v>0</v>
      </c>
      <c r="CL16" s="107">
        <v>0</v>
      </c>
      <c r="CM16" s="107">
        <v>0</v>
      </c>
      <c r="CN16" s="107">
        <v>0</v>
      </c>
      <c r="CO16" s="107">
        <v>0</v>
      </c>
      <c r="CP16" s="107">
        <v>0</v>
      </c>
      <c r="CQ16" s="107">
        <v>0</v>
      </c>
      <c r="CR16" s="107">
        <v>0</v>
      </c>
      <c r="CS16" s="107">
        <v>0</v>
      </c>
      <c r="CT16" s="107">
        <v>0</v>
      </c>
      <c r="CU16" s="107">
        <v>0</v>
      </c>
      <c r="CV16" s="107">
        <v>0</v>
      </c>
      <c r="CW16" s="107">
        <v>0</v>
      </c>
      <c r="CX16" s="107">
        <v>0</v>
      </c>
      <c r="CY16" s="107">
        <v>0</v>
      </c>
      <c r="CZ16" s="107">
        <v>0</v>
      </c>
      <c r="DA16" s="107">
        <v>0</v>
      </c>
      <c r="DB16" s="107">
        <v>0</v>
      </c>
      <c r="DC16" s="107">
        <v>0</v>
      </c>
      <c r="DD16" s="107">
        <v>0</v>
      </c>
      <c r="DE16" s="107">
        <v>0</v>
      </c>
      <c r="DF16" s="107">
        <v>0</v>
      </c>
      <c r="DG16" s="107">
        <v>0</v>
      </c>
      <c r="DH16" s="107">
        <v>0</v>
      </c>
      <c r="DI16" s="107">
        <v>0</v>
      </c>
      <c r="DJ16" s="107">
        <v>0</v>
      </c>
      <c r="DK16" s="107">
        <v>0</v>
      </c>
      <c r="DL16" s="107">
        <v>0</v>
      </c>
      <c r="DM16" s="107">
        <v>0</v>
      </c>
      <c r="DN16" s="107">
        <v>0</v>
      </c>
      <c r="DO16" s="107">
        <v>0</v>
      </c>
      <c r="DP16" s="107">
        <v>0</v>
      </c>
      <c r="DQ16" s="107">
        <v>0</v>
      </c>
      <c r="DR16" s="107">
        <v>0</v>
      </c>
    </row>
    <row r="17" spans="1:122">
      <c r="A17" s="106"/>
      <c r="B17" s="107" t="s">
        <v>116</v>
      </c>
      <c r="C17" s="107">
        <v>0</v>
      </c>
      <c r="D17" s="107">
        <v>0</v>
      </c>
      <c r="E17" s="107">
        <v>0</v>
      </c>
      <c r="F17" s="107">
        <v>0</v>
      </c>
      <c r="G17" s="107">
        <v>0</v>
      </c>
      <c r="H17" s="107">
        <v>0</v>
      </c>
      <c r="I17" s="107">
        <v>0</v>
      </c>
      <c r="J17" s="107">
        <v>0</v>
      </c>
      <c r="K17" s="107">
        <v>0</v>
      </c>
      <c r="L17" s="107">
        <v>0</v>
      </c>
      <c r="M17" s="107">
        <v>0</v>
      </c>
      <c r="N17" s="107">
        <v>0</v>
      </c>
      <c r="O17" s="107">
        <v>0</v>
      </c>
      <c r="P17" s="107">
        <v>0</v>
      </c>
      <c r="Q17" s="107">
        <v>0</v>
      </c>
      <c r="R17" s="107">
        <v>0</v>
      </c>
      <c r="S17" s="107">
        <v>0</v>
      </c>
      <c r="T17" s="107">
        <v>0</v>
      </c>
      <c r="U17" s="107">
        <v>0</v>
      </c>
      <c r="V17" s="107">
        <v>0</v>
      </c>
      <c r="W17" s="107">
        <v>0</v>
      </c>
      <c r="X17" s="107">
        <v>0</v>
      </c>
      <c r="Y17" s="107">
        <v>0</v>
      </c>
      <c r="Z17" s="107">
        <v>0</v>
      </c>
      <c r="AA17" s="107">
        <v>0</v>
      </c>
      <c r="AB17" s="107">
        <v>0</v>
      </c>
      <c r="AC17" s="107">
        <v>0</v>
      </c>
      <c r="AD17" s="107">
        <v>0</v>
      </c>
      <c r="AE17" s="107">
        <v>0</v>
      </c>
      <c r="AF17" s="107">
        <v>0</v>
      </c>
      <c r="AG17" s="107">
        <v>0</v>
      </c>
      <c r="AH17" s="107">
        <v>0</v>
      </c>
      <c r="AI17" s="107">
        <v>0</v>
      </c>
      <c r="AJ17" s="107">
        <v>0</v>
      </c>
      <c r="AK17" s="107">
        <v>0</v>
      </c>
      <c r="AL17" s="107">
        <v>0</v>
      </c>
      <c r="AM17" s="107">
        <v>0</v>
      </c>
      <c r="AN17" s="107">
        <v>0</v>
      </c>
      <c r="AO17" s="107">
        <v>0</v>
      </c>
      <c r="AP17" s="107">
        <v>0</v>
      </c>
      <c r="AQ17" s="107">
        <v>0</v>
      </c>
      <c r="AR17" s="107">
        <v>0</v>
      </c>
      <c r="AS17" s="107">
        <v>0</v>
      </c>
      <c r="AT17" s="107">
        <v>0</v>
      </c>
      <c r="AU17" s="107">
        <v>0</v>
      </c>
      <c r="AV17" s="107">
        <v>0</v>
      </c>
      <c r="AW17" s="107">
        <v>0</v>
      </c>
      <c r="AX17" s="107">
        <v>0</v>
      </c>
      <c r="AY17" s="107">
        <v>0</v>
      </c>
      <c r="AZ17" s="107">
        <v>0</v>
      </c>
      <c r="BA17" s="107">
        <v>0</v>
      </c>
      <c r="BB17" s="107">
        <v>0</v>
      </c>
      <c r="BC17" s="107">
        <v>0</v>
      </c>
      <c r="BD17" s="107">
        <v>0</v>
      </c>
      <c r="BE17" s="107">
        <v>0</v>
      </c>
      <c r="BF17" s="107">
        <v>0</v>
      </c>
      <c r="BG17" s="107">
        <v>0</v>
      </c>
      <c r="BH17" s="107">
        <v>0</v>
      </c>
      <c r="BI17" s="107">
        <v>0</v>
      </c>
      <c r="BJ17" s="107">
        <v>0</v>
      </c>
      <c r="BK17" s="107">
        <v>0</v>
      </c>
      <c r="BL17" s="107">
        <v>0</v>
      </c>
      <c r="BM17" s="107">
        <v>0</v>
      </c>
      <c r="BN17" s="107">
        <v>0</v>
      </c>
      <c r="BO17" s="107">
        <v>0</v>
      </c>
      <c r="BP17" s="107">
        <v>0</v>
      </c>
      <c r="BQ17" s="107">
        <v>0</v>
      </c>
      <c r="BR17" s="107">
        <v>0</v>
      </c>
      <c r="BS17" s="107">
        <v>0</v>
      </c>
      <c r="BT17" s="107">
        <v>0</v>
      </c>
      <c r="BU17" s="107">
        <v>0</v>
      </c>
      <c r="BV17" s="107">
        <v>0</v>
      </c>
      <c r="BW17" s="107">
        <v>0</v>
      </c>
      <c r="BX17" s="107">
        <v>0</v>
      </c>
      <c r="BY17" s="107">
        <v>0</v>
      </c>
      <c r="BZ17" s="107">
        <v>0</v>
      </c>
      <c r="CA17" s="107">
        <v>0</v>
      </c>
      <c r="CB17" s="107">
        <v>0</v>
      </c>
      <c r="CC17" s="107">
        <v>0</v>
      </c>
      <c r="CD17" s="107">
        <v>0</v>
      </c>
      <c r="CE17" s="107">
        <v>0</v>
      </c>
      <c r="CF17" s="107">
        <v>0</v>
      </c>
      <c r="CG17" s="107">
        <v>0</v>
      </c>
      <c r="CH17" s="107">
        <v>0</v>
      </c>
      <c r="CI17" s="107">
        <v>0</v>
      </c>
      <c r="CJ17" s="107">
        <v>0</v>
      </c>
      <c r="CK17" s="107">
        <v>0</v>
      </c>
      <c r="CL17" s="107">
        <v>0</v>
      </c>
      <c r="CM17" s="107">
        <v>0</v>
      </c>
      <c r="CN17" s="107">
        <v>0</v>
      </c>
      <c r="CO17" s="107">
        <v>0</v>
      </c>
      <c r="CP17" s="107">
        <v>0</v>
      </c>
      <c r="CQ17" s="107">
        <v>0</v>
      </c>
      <c r="CR17" s="107">
        <v>0</v>
      </c>
      <c r="CS17" s="107">
        <v>0</v>
      </c>
      <c r="CT17" s="107">
        <v>0</v>
      </c>
      <c r="CU17" s="107">
        <v>0</v>
      </c>
      <c r="CV17" s="107">
        <v>0</v>
      </c>
      <c r="CW17" s="107">
        <v>0</v>
      </c>
      <c r="CX17" s="107">
        <v>0</v>
      </c>
      <c r="CY17" s="107">
        <v>0</v>
      </c>
      <c r="CZ17" s="107">
        <v>0</v>
      </c>
      <c r="DA17" s="107">
        <v>0</v>
      </c>
      <c r="DB17" s="107">
        <v>0</v>
      </c>
      <c r="DC17" s="107">
        <v>0</v>
      </c>
      <c r="DD17" s="107">
        <v>0</v>
      </c>
      <c r="DE17" s="107">
        <v>0</v>
      </c>
      <c r="DF17" s="107">
        <v>0</v>
      </c>
      <c r="DG17" s="107">
        <v>0</v>
      </c>
      <c r="DH17" s="107">
        <v>0</v>
      </c>
      <c r="DI17" s="107">
        <v>0</v>
      </c>
      <c r="DJ17" s="107">
        <v>0</v>
      </c>
      <c r="DK17" s="107">
        <v>0</v>
      </c>
      <c r="DL17" s="107">
        <v>0</v>
      </c>
      <c r="DM17" s="107">
        <v>0</v>
      </c>
      <c r="DN17" s="107">
        <v>0</v>
      </c>
      <c r="DO17" s="107">
        <v>0</v>
      </c>
      <c r="DP17" s="107">
        <v>0</v>
      </c>
      <c r="DQ17" s="107">
        <v>0</v>
      </c>
      <c r="DR17" s="107">
        <v>0</v>
      </c>
    </row>
    <row r="18" spans="1:122">
      <c r="A18" s="106"/>
      <c r="B18" s="107" t="s">
        <v>117</v>
      </c>
      <c r="C18" s="107">
        <v>0</v>
      </c>
      <c r="D18" s="107">
        <v>0</v>
      </c>
      <c r="E18" s="107">
        <v>0</v>
      </c>
      <c r="F18" s="107">
        <v>0</v>
      </c>
      <c r="G18" s="107">
        <v>0</v>
      </c>
      <c r="H18" s="107">
        <v>0</v>
      </c>
      <c r="I18" s="107">
        <v>0</v>
      </c>
      <c r="J18" s="107">
        <v>0</v>
      </c>
      <c r="K18" s="107">
        <v>0</v>
      </c>
      <c r="L18" s="107">
        <v>0</v>
      </c>
      <c r="M18" s="107">
        <v>0</v>
      </c>
      <c r="N18" s="107">
        <v>0</v>
      </c>
      <c r="O18" s="107">
        <v>0</v>
      </c>
      <c r="P18" s="107">
        <v>0</v>
      </c>
      <c r="Q18" s="107">
        <v>0</v>
      </c>
      <c r="R18" s="107">
        <v>0</v>
      </c>
      <c r="S18" s="107">
        <v>0</v>
      </c>
      <c r="T18" s="107">
        <v>0</v>
      </c>
      <c r="U18" s="107">
        <v>0</v>
      </c>
      <c r="V18" s="107">
        <v>0</v>
      </c>
      <c r="W18" s="107">
        <v>0</v>
      </c>
      <c r="X18" s="107">
        <v>0</v>
      </c>
      <c r="Y18" s="107">
        <v>0</v>
      </c>
      <c r="Z18" s="107">
        <v>0</v>
      </c>
      <c r="AA18" s="107">
        <v>0</v>
      </c>
      <c r="AB18" s="107">
        <v>0</v>
      </c>
      <c r="AC18" s="107">
        <v>0</v>
      </c>
      <c r="AD18" s="107">
        <v>0</v>
      </c>
      <c r="AE18" s="107">
        <v>0</v>
      </c>
      <c r="AF18" s="107">
        <v>0</v>
      </c>
      <c r="AG18" s="107">
        <v>0</v>
      </c>
      <c r="AH18" s="107">
        <v>0</v>
      </c>
      <c r="AI18" s="107">
        <v>0</v>
      </c>
      <c r="AJ18" s="107">
        <v>0</v>
      </c>
      <c r="AK18" s="107">
        <v>0</v>
      </c>
      <c r="AL18" s="107">
        <v>0</v>
      </c>
      <c r="AM18" s="107">
        <v>0</v>
      </c>
      <c r="AN18" s="107">
        <v>0</v>
      </c>
      <c r="AO18" s="107">
        <v>0</v>
      </c>
      <c r="AP18" s="107">
        <v>0</v>
      </c>
      <c r="AQ18" s="107">
        <v>0</v>
      </c>
      <c r="AR18" s="107">
        <v>0</v>
      </c>
      <c r="AS18" s="107">
        <v>0</v>
      </c>
      <c r="AT18" s="107">
        <v>0</v>
      </c>
      <c r="AU18" s="107">
        <v>0</v>
      </c>
      <c r="AV18" s="107">
        <v>0</v>
      </c>
      <c r="AW18" s="107">
        <v>0</v>
      </c>
      <c r="AX18" s="107">
        <v>0</v>
      </c>
      <c r="AY18" s="107">
        <v>0</v>
      </c>
      <c r="AZ18" s="107">
        <v>0</v>
      </c>
      <c r="BA18" s="107">
        <v>0</v>
      </c>
      <c r="BB18" s="107">
        <v>0</v>
      </c>
      <c r="BC18" s="107">
        <v>0</v>
      </c>
      <c r="BD18" s="107">
        <v>0</v>
      </c>
      <c r="BE18" s="107">
        <v>0</v>
      </c>
      <c r="BF18" s="107">
        <v>0</v>
      </c>
      <c r="BG18" s="107">
        <v>0</v>
      </c>
      <c r="BH18" s="107">
        <v>0</v>
      </c>
      <c r="BI18" s="107">
        <v>0</v>
      </c>
      <c r="BJ18" s="107">
        <v>0</v>
      </c>
      <c r="BK18" s="107">
        <v>0</v>
      </c>
      <c r="BL18" s="107">
        <v>0</v>
      </c>
      <c r="BM18" s="107">
        <v>0</v>
      </c>
      <c r="BN18" s="107">
        <v>0</v>
      </c>
      <c r="BO18" s="107">
        <v>0</v>
      </c>
      <c r="BP18" s="107">
        <v>0</v>
      </c>
      <c r="BQ18" s="107">
        <v>0</v>
      </c>
      <c r="BR18" s="107">
        <v>0</v>
      </c>
      <c r="BS18" s="107">
        <v>0</v>
      </c>
      <c r="BT18" s="107">
        <v>0</v>
      </c>
      <c r="BU18" s="107">
        <v>0</v>
      </c>
      <c r="BV18" s="107">
        <v>0</v>
      </c>
      <c r="BW18" s="107">
        <v>0</v>
      </c>
      <c r="BX18" s="107">
        <v>0</v>
      </c>
      <c r="BY18" s="107">
        <v>0</v>
      </c>
      <c r="BZ18" s="107">
        <v>0</v>
      </c>
      <c r="CA18" s="107">
        <v>0</v>
      </c>
      <c r="CB18" s="107">
        <v>0</v>
      </c>
      <c r="CC18" s="107">
        <v>0</v>
      </c>
      <c r="CD18" s="107">
        <v>0</v>
      </c>
      <c r="CE18" s="107">
        <v>0</v>
      </c>
      <c r="CF18" s="107">
        <v>0</v>
      </c>
      <c r="CG18" s="107">
        <v>0</v>
      </c>
      <c r="CH18" s="107">
        <v>0</v>
      </c>
      <c r="CI18" s="107">
        <v>0</v>
      </c>
      <c r="CJ18" s="107">
        <v>0</v>
      </c>
      <c r="CK18" s="107">
        <v>0</v>
      </c>
      <c r="CL18" s="107">
        <v>0</v>
      </c>
      <c r="CM18" s="107">
        <v>0</v>
      </c>
      <c r="CN18" s="107">
        <v>0</v>
      </c>
      <c r="CO18" s="107">
        <v>0</v>
      </c>
      <c r="CP18" s="107">
        <v>0</v>
      </c>
      <c r="CQ18" s="107">
        <v>0</v>
      </c>
      <c r="CR18" s="107">
        <v>0</v>
      </c>
      <c r="CS18" s="107">
        <v>0</v>
      </c>
      <c r="CT18" s="107">
        <v>0</v>
      </c>
      <c r="CU18" s="107">
        <v>0</v>
      </c>
      <c r="CV18" s="107">
        <v>0</v>
      </c>
      <c r="CW18" s="107">
        <v>0</v>
      </c>
      <c r="CX18" s="107">
        <v>0</v>
      </c>
      <c r="CY18" s="107">
        <v>0</v>
      </c>
      <c r="CZ18" s="107">
        <v>0</v>
      </c>
      <c r="DA18" s="107">
        <v>0</v>
      </c>
      <c r="DB18" s="107">
        <v>0</v>
      </c>
      <c r="DC18" s="107">
        <v>0</v>
      </c>
      <c r="DD18" s="107">
        <v>0</v>
      </c>
      <c r="DE18" s="107">
        <v>0</v>
      </c>
      <c r="DF18" s="107">
        <v>0</v>
      </c>
      <c r="DG18" s="107">
        <v>0</v>
      </c>
      <c r="DH18" s="107">
        <v>0</v>
      </c>
      <c r="DI18" s="107">
        <v>0</v>
      </c>
      <c r="DJ18" s="107">
        <v>0</v>
      </c>
      <c r="DK18" s="107">
        <v>0</v>
      </c>
      <c r="DL18" s="107">
        <v>0</v>
      </c>
      <c r="DM18" s="107">
        <v>0</v>
      </c>
      <c r="DN18" s="107">
        <v>0</v>
      </c>
      <c r="DO18" s="107">
        <v>0</v>
      </c>
      <c r="DP18" s="107">
        <v>0</v>
      </c>
      <c r="DQ18" s="107">
        <v>0</v>
      </c>
      <c r="DR18" s="107">
        <v>0</v>
      </c>
    </row>
    <row r="19" spans="1:122">
      <c r="A19" s="106"/>
      <c r="B19" s="107" t="s">
        <v>118</v>
      </c>
      <c r="C19" s="107">
        <v>0</v>
      </c>
      <c r="D19" s="107">
        <v>0</v>
      </c>
      <c r="E19" s="107">
        <v>0</v>
      </c>
      <c r="F19" s="107">
        <v>0</v>
      </c>
      <c r="G19" s="107">
        <v>0</v>
      </c>
      <c r="H19" s="107">
        <v>0</v>
      </c>
      <c r="I19" s="107">
        <v>0</v>
      </c>
      <c r="J19" s="107">
        <v>0</v>
      </c>
      <c r="K19" s="107">
        <v>0</v>
      </c>
      <c r="L19" s="107">
        <v>0</v>
      </c>
      <c r="M19" s="107">
        <v>0</v>
      </c>
      <c r="N19" s="107">
        <v>0</v>
      </c>
      <c r="O19" s="107">
        <v>0</v>
      </c>
      <c r="P19" s="107">
        <v>0</v>
      </c>
      <c r="Q19" s="107">
        <v>0</v>
      </c>
      <c r="R19" s="107">
        <v>0</v>
      </c>
      <c r="S19" s="107">
        <v>0</v>
      </c>
      <c r="T19" s="107">
        <v>0</v>
      </c>
      <c r="U19" s="107">
        <v>0</v>
      </c>
      <c r="V19" s="107">
        <v>0</v>
      </c>
      <c r="W19" s="107">
        <v>0</v>
      </c>
      <c r="X19" s="107">
        <v>0</v>
      </c>
      <c r="Y19" s="107">
        <v>0</v>
      </c>
      <c r="Z19" s="107">
        <v>0</v>
      </c>
      <c r="AA19" s="107">
        <v>0</v>
      </c>
      <c r="AB19" s="107">
        <v>0</v>
      </c>
      <c r="AC19" s="107">
        <v>0</v>
      </c>
      <c r="AD19" s="107">
        <v>0</v>
      </c>
      <c r="AE19" s="107">
        <v>0</v>
      </c>
      <c r="AF19" s="107">
        <v>0</v>
      </c>
      <c r="AG19" s="107">
        <v>0</v>
      </c>
      <c r="AH19" s="107">
        <v>0</v>
      </c>
      <c r="AI19" s="107">
        <v>0</v>
      </c>
      <c r="AJ19" s="107">
        <v>0</v>
      </c>
      <c r="AK19" s="107">
        <v>0</v>
      </c>
      <c r="AL19" s="107">
        <v>0</v>
      </c>
      <c r="AM19" s="107">
        <v>0</v>
      </c>
      <c r="AN19" s="107">
        <v>0</v>
      </c>
      <c r="AO19" s="107">
        <v>0</v>
      </c>
      <c r="AP19" s="107">
        <v>0</v>
      </c>
      <c r="AQ19" s="107">
        <v>0</v>
      </c>
      <c r="AR19" s="107">
        <v>0</v>
      </c>
      <c r="AS19" s="107">
        <v>0</v>
      </c>
      <c r="AT19" s="107">
        <v>0</v>
      </c>
      <c r="AU19" s="107">
        <v>0</v>
      </c>
      <c r="AV19" s="107">
        <v>0</v>
      </c>
      <c r="AW19" s="107">
        <v>0</v>
      </c>
      <c r="AX19" s="107">
        <v>0</v>
      </c>
      <c r="AY19" s="107">
        <v>0</v>
      </c>
      <c r="AZ19" s="107">
        <v>0</v>
      </c>
      <c r="BA19" s="107">
        <v>0</v>
      </c>
      <c r="BB19" s="107">
        <v>0</v>
      </c>
      <c r="BC19" s="107">
        <v>0</v>
      </c>
      <c r="BD19" s="107">
        <v>0</v>
      </c>
      <c r="BE19" s="107">
        <v>0</v>
      </c>
      <c r="BF19" s="107">
        <v>0</v>
      </c>
      <c r="BG19" s="107">
        <v>0</v>
      </c>
      <c r="BH19" s="107">
        <v>0</v>
      </c>
      <c r="BI19" s="107">
        <v>0</v>
      </c>
      <c r="BJ19" s="107">
        <v>0</v>
      </c>
      <c r="BK19" s="107">
        <v>0</v>
      </c>
      <c r="BL19" s="107">
        <v>0</v>
      </c>
      <c r="BM19" s="107">
        <v>0</v>
      </c>
      <c r="BN19" s="107">
        <v>0</v>
      </c>
      <c r="BO19" s="107">
        <v>0</v>
      </c>
      <c r="BP19" s="107">
        <v>0</v>
      </c>
      <c r="BQ19" s="107">
        <v>0</v>
      </c>
      <c r="BR19" s="107">
        <v>0</v>
      </c>
      <c r="BS19" s="107">
        <v>0</v>
      </c>
      <c r="BT19" s="107">
        <v>0</v>
      </c>
      <c r="BU19" s="107">
        <v>0</v>
      </c>
      <c r="BV19" s="107">
        <v>0</v>
      </c>
      <c r="BW19" s="107">
        <v>0</v>
      </c>
      <c r="BX19" s="107">
        <v>0</v>
      </c>
      <c r="BY19" s="107">
        <v>0</v>
      </c>
      <c r="BZ19" s="107">
        <v>0</v>
      </c>
      <c r="CA19" s="107">
        <v>0</v>
      </c>
      <c r="CB19" s="107">
        <v>0</v>
      </c>
      <c r="CC19" s="107">
        <v>0</v>
      </c>
      <c r="CD19" s="107">
        <v>0</v>
      </c>
      <c r="CE19" s="107">
        <v>0</v>
      </c>
      <c r="CF19" s="107">
        <v>0</v>
      </c>
      <c r="CG19" s="107">
        <v>0</v>
      </c>
      <c r="CH19" s="107">
        <v>0</v>
      </c>
      <c r="CI19" s="107">
        <v>0</v>
      </c>
      <c r="CJ19" s="107">
        <v>0</v>
      </c>
      <c r="CK19" s="107">
        <v>0</v>
      </c>
      <c r="CL19" s="107">
        <v>0</v>
      </c>
      <c r="CM19" s="107">
        <v>0</v>
      </c>
      <c r="CN19" s="107">
        <v>0</v>
      </c>
      <c r="CO19" s="107">
        <v>0</v>
      </c>
      <c r="CP19" s="107">
        <v>0</v>
      </c>
      <c r="CQ19" s="107">
        <v>0</v>
      </c>
      <c r="CR19" s="107">
        <v>0</v>
      </c>
      <c r="CS19" s="107">
        <v>0</v>
      </c>
      <c r="CT19" s="107">
        <v>0</v>
      </c>
      <c r="CU19" s="107">
        <v>0</v>
      </c>
      <c r="CV19" s="107">
        <v>0</v>
      </c>
      <c r="CW19" s="107">
        <v>0</v>
      </c>
      <c r="CX19" s="107">
        <v>0</v>
      </c>
      <c r="CY19" s="107">
        <v>0</v>
      </c>
      <c r="CZ19" s="107">
        <v>0</v>
      </c>
      <c r="DA19" s="107">
        <v>0</v>
      </c>
      <c r="DB19" s="107">
        <v>0</v>
      </c>
      <c r="DC19" s="107">
        <v>0</v>
      </c>
      <c r="DD19" s="107">
        <v>0</v>
      </c>
      <c r="DE19" s="107">
        <v>0</v>
      </c>
      <c r="DF19" s="107">
        <v>0</v>
      </c>
      <c r="DG19" s="107">
        <v>0</v>
      </c>
      <c r="DH19" s="107">
        <v>0</v>
      </c>
      <c r="DI19" s="107">
        <v>0</v>
      </c>
      <c r="DJ19" s="107">
        <v>0</v>
      </c>
      <c r="DK19" s="107">
        <v>0</v>
      </c>
      <c r="DL19" s="107">
        <v>0</v>
      </c>
      <c r="DM19" s="107">
        <v>0</v>
      </c>
      <c r="DN19" s="107">
        <v>0</v>
      </c>
      <c r="DO19" s="107">
        <v>0</v>
      </c>
      <c r="DP19" s="107">
        <v>0</v>
      </c>
      <c r="DQ19" s="107">
        <v>0</v>
      </c>
      <c r="DR19" s="107">
        <v>0</v>
      </c>
    </row>
    <row r="20" spans="1:122">
      <c r="A20" s="106"/>
      <c r="B20" s="107" t="s">
        <v>119</v>
      </c>
      <c r="C20" s="107">
        <v>0</v>
      </c>
      <c r="D20" s="107">
        <v>0</v>
      </c>
      <c r="E20" s="107">
        <v>0</v>
      </c>
      <c r="F20" s="107">
        <v>0</v>
      </c>
      <c r="G20" s="107">
        <v>0</v>
      </c>
      <c r="H20" s="107">
        <v>0</v>
      </c>
      <c r="I20" s="107">
        <v>0</v>
      </c>
      <c r="J20" s="107">
        <v>0</v>
      </c>
      <c r="K20" s="107">
        <v>0</v>
      </c>
      <c r="L20" s="107">
        <v>0</v>
      </c>
      <c r="M20" s="107">
        <v>0</v>
      </c>
      <c r="N20" s="107">
        <v>0</v>
      </c>
      <c r="O20" s="107">
        <v>0</v>
      </c>
      <c r="P20" s="107">
        <v>0</v>
      </c>
      <c r="Q20" s="107">
        <v>0</v>
      </c>
      <c r="R20" s="107">
        <v>0</v>
      </c>
      <c r="S20" s="107">
        <v>0</v>
      </c>
      <c r="T20" s="107">
        <v>0</v>
      </c>
      <c r="U20" s="107">
        <v>0</v>
      </c>
      <c r="V20" s="107">
        <v>0</v>
      </c>
      <c r="W20" s="107">
        <v>0</v>
      </c>
      <c r="X20" s="107">
        <v>0</v>
      </c>
      <c r="Y20" s="107">
        <v>0</v>
      </c>
      <c r="Z20" s="107">
        <v>0</v>
      </c>
      <c r="AA20" s="107">
        <v>0</v>
      </c>
      <c r="AB20" s="107">
        <v>0</v>
      </c>
      <c r="AC20" s="107">
        <v>0</v>
      </c>
      <c r="AD20" s="107">
        <v>0</v>
      </c>
      <c r="AE20" s="107">
        <v>0</v>
      </c>
      <c r="AF20" s="107">
        <v>0</v>
      </c>
      <c r="AG20" s="107">
        <v>0</v>
      </c>
      <c r="AH20" s="107">
        <v>0</v>
      </c>
      <c r="AI20" s="107">
        <v>0</v>
      </c>
      <c r="AJ20" s="107">
        <v>0</v>
      </c>
      <c r="AK20" s="107">
        <v>0</v>
      </c>
      <c r="AL20" s="107">
        <v>0</v>
      </c>
      <c r="AM20" s="107">
        <v>0</v>
      </c>
      <c r="AN20" s="107">
        <v>0</v>
      </c>
      <c r="AO20" s="107">
        <v>0</v>
      </c>
      <c r="AP20" s="107">
        <v>0</v>
      </c>
      <c r="AQ20" s="107">
        <v>0</v>
      </c>
      <c r="AR20" s="107">
        <v>0</v>
      </c>
      <c r="AS20" s="107">
        <v>0</v>
      </c>
      <c r="AT20" s="107">
        <v>0</v>
      </c>
      <c r="AU20" s="107">
        <v>0</v>
      </c>
      <c r="AV20" s="107">
        <v>0</v>
      </c>
      <c r="AW20" s="107">
        <v>0</v>
      </c>
      <c r="AX20" s="107">
        <v>0</v>
      </c>
      <c r="AY20" s="107">
        <v>0</v>
      </c>
      <c r="AZ20" s="107">
        <v>0</v>
      </c>
      <c r="BA20" s="107">
        <v>0</v>
      </c>
      <c r="BB20" s="107">
        <v>0</v>
      </c>
      <c r="BC20" s="107">
        <v>0</v>
      </c>
      <c r="BD20" s="107">
        <v>0</v>
      </c>
      <c r="BE20" s="107">
        <v>0</v>
      </c>
      <c r="BF20" s="107">
        <v>0</v>
      </c>
      <c r="BG20" s="107">
        <v>0</v>
      </c>
      <c r="BH20" s="107">
        <v>0</v>
      </c>
      <c r="BI20" s="107">
        <v>0</v>
      </c>
      <c r="BJ20" s="107">
        <v>0</v>
      </c>
      <c r="BK20" s="107">
        <v>0</v>
      </c>
      <c r="BL20" s="107">
        <v>0</v>
      </c>
      <c r="BM20" s="107">
        <v>0</v>
      </c>
      <c r="BN20" s="107">
        <v>0</v>
      </c>
      <c r="BO20" s="107">
        <v>0</v>
      </c>
      <c r="BP20" s="107">
        <v>0</v>
      </c>
      <c r="BQ20" s="107">
        <v>0</v>
      </c>
      <c r="BR20" s="107">
        <v>0</v>
      </c>
      <c r="BS20" s="107">
        <v>0</v>
      </c>
      <c r="BT20" s="107">
        <v>0</v>
      </c>
      <c r="BU20" s="107">
        <v>0</v>
      </c>
      <c r="BV20" s="107">
        <v>0</v>
      </c>
      <c r="BW20" s="107">
        <v>0</v>
      </c>
      <c r="BX20" s="107">
        <v>0</v>
      </c>
      <c r="BY20" s="107">
        <v>0</v>
      </c>
      <c r="BZ20" s="107">
        <v>0</v>
      </c>
      <c r="CA20" s="107">
        <v>0</v>
      </c>
      <c r="CB20" s="107">
        <v>0</v>
      </c>
      <c r="CC20" s="107">
        <v>0</v>
      </c>
      <c r="CD20" s="107">
        <v>0</v>
      </c>
      <c r="CE20" s="107">
        <v>0</v>
      </c>
      <c r="CF20" s="107">
        <v>0</v>
      </c>
      <c r="CG20" s="107">
        <v>0</v>
      </c>
      <c r="CH20" s="107">
        <v>0</v>
      </c>
      <c r="CI20" s="107">
        <v>0</v>
      </c>
      <c r="CJ20" s="107">
        <v>0</v>
      </c>
      <c r="CK20" s="107">
        <v>0</v>
      </c>
      <c r="CL20" s="107">
        <v>0</v>
      </c>
      <c r="CM20" s="107">
        <v>0</v>
      </c>
      <c r="CN20" s="107">
        <v>0</v>
      </c>
      <c r="CO20" s="107">
        <v>0</v>
      </c>
      <c r="CP20" s="107">
        <v>0</v>
      </c>
      <c r="CQ20" s="107">
        <v>0</v>
      </c>
      <c r="CR20" s="107">
        <v>0</v>
      </c>
      <c r="CS20" s="107">
        <v>0</v>
      </c>
      <c r="CT20" s="107">
        <v>0</v>
      </c>
      <c r="CU20" s="107">
        <v>0</v>
      </c>
      <c r="CV20" s="107">
        <v>0</v>
      </c>
      <c r="CW20" s="107">
        <v>0</v>
      </c>
      <c r="CX20" s="107">
        <v>0</v>
      </c>
      <c r="CY20" s="107">
        <v>0</v>
      </c>
      <c r="CZ20" s="107">
        <v>0</v>
      </c>
      <c r="DA20" s="107">
        <v>0</v>
      </c>
      <c r="DB20" s="107">
        <v>0</v>
      </c>
      <c r="DC20" s="107">
        <v>0</v>
      </c>
      <c r="DD20" s="107">
        <v>0</v>
      </c>
      <c r="DE20" s="107">
        <v>0</v>
      </c>
      <c r="DF20" s="107">
        <v>0</v>
      </c>
      <c r="DG20" s="107">
        <v>0</v>
      </c>
      <c r="DH20" s="107">
        <v>0</v>
      </c>
      <c r="DI20" s="107">
        <v>0</v>
      </c>
      <c r="DJ20" s="107">
        <v>0</v>
      </c>
      <c r="DK20" s="107">
        <v>0</v>
      </c>
      <c r="DL20" s="107">
        <v>0</v>
      </c>
      <c r="DM20" s="107">
        <v>0</v>
      </c>
      <c r="DN20" s="107">
        <v>0</v>
      </c>
      <c r="DO20" s="107">
        <v>0</v>
      </c>
      <c r="DP20" s="107">
        <v>0</v>
      </c>
      <c r="DQ20" s="107">
        <v>0</v>
      </c>
      <c r="DR20" s="107">
        <v>0</v>
      </c>
    </row>
    <row r="21" spans="1:122">
      <c r="A21" s="106"/>
      <c r="B21" s="107" t="s">
        <v>120</v>
      </c>
      <c r="C21" s="107">
        <v>0</v>
      </c>
      <c r="D21" s="107">
        <v>0</v>
      </c>
      <c r="E21" s="107">
        <v>0</v>
      </c>
      <c r="F21" s="107">
        <v>0</v>
      </c>
      <c r="G21" s="107">
        <v>0</v>
      </c>
      <c r="H21" s="107">
        <v>0</v>
      </c>
      <c r="I21" s="107">
        <v>0</v>
      </c>
      <c r="J21" s="107">
        <v>0</v>
      </c>
      <c r="K21" s="107">
        <v>0</v>
      </c>
      <c r="L21" s="107">
        <v>0</v>
      </c>
      <c r="M21" s="107">
        <v>0</v>
      </c>
      <c r="N21" s="107">
        <v>0</v>
      </c>
      <c r="O21" s="107">
        <v>0</v>
      </c>
      <c r="P21" s="107">
        <v>0</v>
      </c>
      <c r="Q21" s="107">
        <v>0</v>
      </c>
      <c r="R21" s="107">
        <v>0</v>
      </c>
      <c r="S21" s="107">
        <v>0</v>
      </c>
      <c r="T21" s="107">
        <v>0</v>
      </c>
      <c r="U21" s="107">
        <v>0</v>
      </c>
      <c r="V21" s="107">
        <v>0</v>
      </c>
      <c r="W21" s="107">
        <v>0</v>
      </c>
      <c r="X21" s="107">
        <v>0</v>
      </c>
      <c r="Y21" s="107">
        <v>0</v>
      </c>
      <c r="Z21" s="107">
        <v>0</v>
      </c>
      <c r="AA21" s="107">
        <v>0</v>
      </c>
      <c r="AB21" s="107">
        <v>0</v>
      </c>
      <c r="AC21" s="107">
        <v>0</v>
      </c>
      <c r="AD21" s="107">
        <v>0</v>
      </c>
      <c r="AE21" s="107">
        <v>0</v>
      </c>
      <c r="AF21" s="107">
        <v>0</v>
      </c>
      <c r="AG21" s="107">
        <v>0</v>
      </c>
      <c r="AH21" s="107">
        <v>0</v>
      </c>
      <c r="AI21" s="107">
        <v>0</v>
      </c>
      <c r="AJ21" s="107">
        <v>0</v>
      </c>
      <c r="AK21" s="107">
        <v>0</v>
      </c>
      <c r="AL21" s="107">
        <v>0</v>
      </c>
      <c r="AM21" s="107">
        <v>0</v>
      </c>
      <c r="AN21" s="107">
        <v>0</v>
      </c>
      <c r="AO21" s="107">
        <v>0</v>
      </c>
      <c r="AP21" s="107">
        <v>0</v>
      </c>
      <c r="AQ21" s="107">
        <v>0</v>
      </c>
      <c r="AR21" s="107">
        <v>0</v>
      </c>
      <c r="AS21" s="107">
        <v>0</v>
      </c>
      <c r="AT21" s="107">
        <v>0</v>
      </c>
      <c r="AU21" s="107">
        <v>0</v>
      </c>
      <c r="AV21" s="107">
        <v>0</v>
      </c>
      <c r="AW21" s="107">
        <v>0</v>
      </c>
      <c r="AX21" s="107">
        <v>0</v>
      </c>
      <c r="AY21" s="107">
        <v>0</v>
      </c>
      <c r="AZ21" s="107">
        <v>0</v>
      </c>
      <c r="BA21" s="107">
        <v>0</v>
      </c>
      <c r="BB21" s="107">
        <v>0</v>
      </c>
      <c r="BC21" s="107">
        <v>0</v>
      </c>
      <c r="BD21" s="107">
        <v>0</v>
      </c>
      <c r="BE21" s="107">
        <v>0</v>
      </c>
      <c r="BF21" s="107">
        <v>0</v>
      </c>
      <c r="BG21" s="107">
        <v>0</v>
      </c>
      <c r="BH21" s="107">
        <v>0</v>
      </c>
      <c r="BI21" s="107">
        <v>0</v>
      </c>
      <c r="BJ21" s="107">
        <v>0</v>
      </c>
      <c r="BK21" s="107">
        <v>0</v>
      </c>
      <c r="BL21" s="107">
        <v>0</v>
      </c>
      <c r="BM21" s="107">
        <v>0</v>
      </c>
      <c r="BN21" s="107">
        <v>0</v>
      </c>
      <c r="BO21" s="107">
        <v>0</v>
      </c>
      <c r="BP21" s="107">
        <v>0</v>
      </c>
      <c r="BQ21" s="107">
        <v>0</v>
      </c>
      <c r="BR21" s="107">
        <v>0</v>
      </c>
      <c r="BS21" s="107">
        <v>0</v>
      </c>
      <c r="BT21" s="107">
        <v>0</v>
      </c>
      <c r="BU21" s="107">
        <v>0</v>
      </c>
      <c r="BV21" s="107">
        <v>0</v>
      </c>
      <c r="BW21" s="107">
        <v>0</v>
      </c>
      <c r="BX21" s="107">
        <v>0</v>
      </c>
      <c r="BY21" s="107">
        <v>0</v>
      </c>
      <c r="BZ21" s="107">
        <v>0</v>
      </c>
      <c r="CA21" s="107">
        <v>0</v>
      </c>
      <c r="CB21" s="107">
        <v>0</v>
      </c>
      <c r="CC21" s="107">
        <v>0</v>
      </c>
      <c r="CD21" s="107">
        <v>0</v>
      </c>
      <c r="CE21" s="107">
        <v>0</v>
      </c>
      <c r="CF21" s="107">
        <v>0</v>
      </c>
      <c r="CG21" s="107">
        <v>0</v>
      </c>
      <c r="CH21" s="107">
        <v>0</v>
      </c>
      <c r="CI21" s="107">
        <v>0</v>
      </c>
      <c r="CJ21" s="107">
        <v>0</v>
      </c>
      <c r="CK21" s="107">
        <v>0</v>
      </c>
      <c r="CL21" s="107">
        <v>0</v>
      </c>
      <c r="CM21" s="107">
        <v>0</v>
      </c>
      <c r="CN21" s="107">
        <v>0</v>
      </c>
      <c r="CO21" s="107">
        <v>0</v>
      </c>
      <c r="CP21" s="107">
        <v>0</v>
      </c>
      <c r="CQ21" s="107">
        <v>0</v>
      </c>
      <c r="CR21" s="107">
        <v>0</v>
      </c>
      <c r="CS21" s="107">
        <v>0</v>
      </c>
      <c r="CT21" s="107">
        <v>0</v>
      </c>
      <c r="CU21" s="107">
        <v>0</v>
      </c>
      <c r="CV21" s="107">
        <v>0</v>
      </c>
      <c r="CW21" s="107">
        <v>0</v>
      </c>
      <c r="CX21" s="107">
        <v>0</v>
      </c>
      <c r="CY21" s="107">
        <v>0</v>
      </c>
      <c r="CZ21" s="107">
        <v>0</v>
      </c>
      <c r="DA21" s="107">
        <v>0</v>
      </c>
      <c r="DB21" s="107">
        <v>0</v>
      </c>
      <c r="DC21" s="107">
        <v>0</v>
      </c>
      <c r="DD21" s="107">
        <v>0</v>
      </c>
      <c r="DE21" s="107">
        <v>0</v>
      </c>
      <c r="DF21" s="107">
        <v>0</v>
      </c>
      <c r="DG21" s="107">
        <v>0</v>
      </c>
      <c r="DH21" s="107">
        <v>0</v>
      </c>
      <c r="DI21" s="107">
        <v>0</v>
      </c>
      <c r="DJ21" s="107">
        <v>0</v>
      </c>
      <c r="DK21" s="107">
        <v>0</v>
      </c>
      <c r="DL21" s="107">
        <v>0</v>
      </c>
      <c r="DM21" s="107">
        <v>0</v>
      </c>
      <c r="DN21" s="107">
        <v>0</v>
      </c>
      <c r="DO21" s="107">
        <v>0</v>
      </c>
      <c r="DP21" s="107">
        <v>0</v>
      </c>
      <c r="DQ21" s="107">
        <v>0</v>
      </c>
      <c r="DR21" s="107">
        <v>0</v>
      </c>
    </row>
    <row r="22" spans="1:122">
      <c r="A22" s="106"/>
      <c r="B22" s="107" t="s">
        <v>121</v>
      </c>
      <c r="C22" s="107">
        <v>16000</v>
      </c>
      <c r="D22" s="107">
        <v>0</v>
      </c>
      <c r="E22" s="107">
        <v>0</v>
      </c>
      <c r="F22" s="107">
        <v>0</v>
      </c>
      <c r="G22" s="107">
        <v>0</v>
      </c>
      <c r="H22" s="107">
        <v>0</v>
      </c>
      <c r="I22" s="107">
        <v>16000</v>
      </c>
      <c r="J22" s="107">
        <v>0</v>
      </c>
      <c r="K22" s="107">
        <v>0</v>
      </c>
      <c r="L22" s="107">
        <v>0</v>
      </c>
      <c r="M22" s="107">
        <v>0</v>
      </c>
      <c r="N22" s="107">
        <v>0</v>
      </c>
      <c r="O22" s="107">
        <v>0</v>
      </c>
      <c r="P22" s="107">
        <v>0</v>
      </c>
      <c r="Q22" s="107">
        <v>0</v>
      </c>
      <c r="R22" s="107">
        <v>0</v>
      </c>
      <c r="S22" s="107">
        <v>0</v>
      </c>
      <c r="T22" s="107">
        <v>0</v>
      </c>
      <c r="U22" s="107">
        <v>0</v>
      </c>
      <c r="V22" s="107">
        <v>0</v>
      </c>
      <c r="W22" s="107">
        <v>0</v>
      </c>
      <c r="X22" s="107">
        <v>0</v>
      </c>
      <c r="Y22" s="107">
        <v>0</v>
      </c>
      <c r="Z22" s="107">
        <v>0</v>
      </c>
      <c r="AA22" s="107">
        <v>0</v>
      </c>
      <c r="AB22" s="107">
        <v>0</v>
      </c>
      <c r="AC22" s="107">
        <v>0</v>
      </c>
      <c r="AD22" s="107">
        <v>0</v>
      </c>
      <c r="AE22" s="107">
        <v>0</v>
      </c>
      <c r="AF22" s="107">
        <v>0</v>
      </c>
      <c r="AG22" s="107">
        <v>0</v>
      </c>
      <c r="AH22" s="107">
        <v>0</v>
      </c>
      <c r="AI22" s="107">
        <v>0</v>
      </c>
      <c r="AJ22" s="107">
        <v>0</v>
      </c>
      <c r="AK22" s="107">
        <v>0</v>
      </c>
      <c r="AL22" s="107">
        <v>0</v>
      </c>
      <c r="AM22" s="107">
        <v>0</v>
      </c>
      <c r="AN22" s="107">
        <v>0</v>
      </c>
      <c r="AO22" s="107">
        <v>0</v>
      </c>
      <c r="AP22" s="107">
        <v>0</v>
      </c>
      <c r="AQ22" s="107">
        <v>0</v>
      </c>
      <c r="AR22" s="107">
        <v>0</v>
      </c>
      <c r="AS22" s="107">
        <v>0</v>
      </c>
      <c r="AT22" s="107">
        <v>0</v>
      </c>
      <c r="AU22" s="107">
        <v>0</v>
      </c>
      <c r="AV22" s="107">
        <v>0</v>
      </c>
      <c r="AW22" s="107">
        <v>0</v>
      </c>
      <c r="AX22" s="107">
        <v>0</v>
      </c>
      <c r="AY22" s="107">
        <v>0</v>
      </c>
      <c r="AZ22" s="107">
        <v>0</v>
      </c>
      <c r="BA22" s="107">
        <v>0</v>
      </c>
      <c r="BB22" s="107">
        <v>0</v>
      </c>
      <c r="BC22" s="107">
        <v>0</v>
      </c>
      <c r="BD22" s="107">
        <v>0</v>
      </c>
      <c r="BE22" s="107">
        <v>0</v>
      </c>
      <c r="BF22" s="107">
        <v>0</v>
      </c>
      <c r="BG22" s="107">
        <v>0</v>
      </c>
      <c r="BH22" s="107">
        <v>0</v>
      </c>
      <c r="BI22" s="107">
        <v>0</v>
      </c>
      <c r="BJ22" s="107">
        <v>0</v>
      </c>
      <c r="BK22" s="107">
        <v>0</v>
      </c>
      <c r="BL22" s="107">
        <v>0</v>
      </c>
      <c r="BM22" s="107">
        <v>0</v>
      </c>
      <c r="BN22" s="107">
        <v>0</v>
      </c>
      <c r="BO22" s="107">
        <v>0</v>
      </c>
      <c r="BP22" s="107">
        <v>0</v>
      </c>
      <c r="BQ22" s="107">
        <v>0</v>
      </c>
      <c r="BR22" s="107">
        <v>0</v>
      </c>
      <c r="BS22" s="107">
        <v>0</v>
      </c>
      <c r="BT22" s="107">
        <v>0</v>
      </c>
      <c r="BU22" s="107">
        <v>0</v>
      </c>
      <c r="BV22" s="107">
        <v>0</v>
      </c>
      <c r="BW22" s="107">
        <v>0</v>
      </c>
      <c r="BX22" s="107">
        <v>0</v>
      </c>
      <c r="BY22" s="107">
        <v>0</v>
      </c>
      <c r="BZ22" s="107">
        <v>0</v>
      </c>
      <c r="CA22" s="107">
        <v>0</v>
      </c>
      <c r="CB22" s="107">
        <v>0</v>
      </c>
      <c r="CC22" s="107">
        <v>0</v>
      </c>
      <c r="CD22" s="107">
        <v>0</v>
      </c>
      <c r="CE22" s="107">
        <v>0</v>
      </c>
      <c r="CF22" s="107">
        <v>0</v>
      </c>
      <c r="CG22" s="107">
        <v>0</v>
      </c>
      <c r="CH22" s="107">
        <v>0</v>
      </c>
      <c r="CI22" s="107">
        <v>0</v>
      </c>
      <c r="CJ22" s="107">
        <v>0</v>
      </c>
      <c r="CK22" s="107">
        <v>0</v>
      </c>
      <c r="CL22" s="107">
        <v>0</v>
      </c>
      <c r="CM22" s="107">
        <v>0</v>
      </c>
      <c r="CN22" s="107">
        <v>0</v>
      </c>
      <c r="CO22" s="107">
        <v>0</v>
      </c>
      <c r="CP22" s="107">
        <v>0</v>
      </c>
      <c r="CQ22" s="107">
        <v>0</v>
      </c>
      <c r="CR22" s="107">
        <v>0</v>
      </c>
      <c r="CS22" s="107">
        <v>0</v>
      </c>
      <c r="CT22" s="107">
        <v>0</v>
      </c>
      <c r="CU22" s="107">
        <v>0</v>
      </c>
      <c r="CV22" s="107">
        <v>0</v>
      </c>
      <c r="CW22" s="107">
        <v>0</v>
      </c>
      <c r="CX22" s="107">
        <v>0</v>
      </c>
      <c r="CY22" s="107">
        <v>0</v>
      </c>
      <c r="CZ22" s="107">
        <v>0</v>
      </c>
      <c r="DA22" s="107">
        <v>0</v>
      </c>
      <c r="DB22" s="107">
        <v>0</v>
      </c>
      <c r="DC22" s="107">
        <v>0</v>
      </c>
      <c r="DD22" s="107">
        <v>0</v>
      </c>
      <c r="DE22" s="107">
        <v>0</v>
      </c>
      <c r="DF22" s="107">
        <v>0</v>
      </c>
      <c r="DG22" s="107">
        <v>0</v>
      </c>
      <c r="DH22" s="107">
        <v>0</v>
      </c>
      <c r="DI22" s="107">
        <v>0</v>
      </c>
      <c r="DJ22" s="107">
        <v>0</v>
      </c>
      <c r="DK22" s="107">
        <v>0</v>
      </c>
      <c r="DL22" s="107">
        <v>0</v>
      </c>
      <c r="DM22" s="107">
        <v>0</v>
      </c>
      <c r="DN22" s="107">
        <v>0</v>
      </c>
      <c r="DO22" s="107">
        <v>0</v>
      </c>
      <c r="DP22" s="107">
        <v>0</v>
      </c>
      <c r="DQ22" s="107">
        <v>0</v>
      </c>
      <c r="DR22" s="107">
        <v>0</v>
      </c>
    </row>
    <row r="23" s="100" customFormat="1" spans="1:122">
      <c r="A23" s="106"/>
      <c r="B23" s="108" t="s">
        <v>122</v>
      </c>
      <c r="C23" s="108">
        <v>168539124.95</v>
      </c>
      <c r="D23" s="108">
        <v>-3624922.26</v>
      </c>
      <c r="E23" s="108">
        <v>300000</v>
      </c>
      <c r="F23" s="108">
        <v>0</v>
      </c>
      <c r="G23" s="108">
        <v>0</v>
      </c>
      <c r="H23" s="108">
        <v>0</v>
      </c>
      <c r="I23" s="108">
        <v>16000</v>
      </c>
      <c r="J23" s="108">
        <v>2338.97</v>
      </c>
      <c r="K23" s="108">
        <v>0</v>
      </c>
      <c r="L23" s="108">
        <v>0</v>
      </c>
      <c r="M23" s="108">
        <v>0</v>
      </c>
      <c r="N23" s="108">
        <v>0</v>
      </c>
      <c r="O23" s="108">
        <v>0</v>
      </c>
      <c r="P23" s="108">
        <v>0</v>
      </c>
      <c r="Q23" s="108">
        <v>19342.27</v>
      </c>
      <c r="R23" s="108">
        <v>0</v>
      </c>
      <c r="S23" s="108">
        <v>0</v>
      </c>
      <c r="T23" s="108">
        <v>13.02</v>
      </c>
      <c r="U23" s="108">
        <v>106193492.74</v>
      </c>
      <c r="V23" s="108">
        <v>2178183.58</v>
      </c>
      <c r="W23" s="108">
        <v>62031853.94</v>
      </c>
      <c r="X23" s="108">
        <v>1422822.69</v>
      </c>
      <c r="Y23" s="108">
        <v>34.69</v>
      </c>
      <c r="Z23" s="108">
        <v>1185512.57</v>
      </c>
      <c r="AA23" s="108">
        <v>499364.2</v>
      </c>
      <c r="AB23" s="108">
        <v>363939.19</v>
      </c>
      <c r="AC23" s="108">
        <v>129332.93</v>
      </c>
      <c r="AD23" s="108">
        <v>1243.97</v>
      </c>
      <c r="AE23" s="108">
        <v>0</v>
      </c>
      <c r="AF23" s="108">
        <v>46323236.69</v>
      </c>
      <c r="AG23" s="108">
        <v>2726085.15</v>
      </c>
      <c r="AH23" s="108">
        <v>1132424.23</v>
      </c>
      <c r="AI23" s="108">
        <v>11848863.9</v>
      </c>
      <c r="AJ23" s="108">
        <v>486709.33</v>
      </c>
      <c r="AK23" s="108">
        <v>433597</v>
      </c>
      <c r="AL23" s="108">
        <v>502516.36</v>
      </c>
      <c r="AM23" s="108">
        <v>22792914.49</v>
      </c>
      <c r="AN23" s="108">
        <v>2646935.3</v>
      </c>
      <c r="AO23" s="108">
        <v>0</v>
      </c>
      <c r="AP23" s="108">
        <v>0</v>
      </c>
      <c r="AQ23" s="108">
        <v>44591418.37</v>
      </c>
      <c r="AR23" s="108">
        <v>434796.46</v>
      </c>
      <c r="AS23" s="108">
        <v>206286.97</v>
      </c>
      <c r="AT23" s="108">
        <v>1555827.68</v>
      </c>
      <c r="AU23" s="108">
        <v>33965313.47</v>
      </c>
      <c r="AV23" s="108">
        <v>1608152.33</v>
      </c>
      <c r="AW23" s="108">
        <v>1709662.14419811</v>
      </c>
      <c r="AX23" s="108">
        <v>1919316.76033019</v>
      </c>
      <c r="AY23" s="108">
        <v>1510051.93688679</v>
      </c>
      <c r="AZ23" s="108">
        <v>1693136.38</v>
      </c>
      <c r="BA23" s="108">
        <v>1815326.59</v>
      </c>
      <c r="BB23" s="108">
        <v>731370.53</v>
      </c>
      <c r="BC23" s="108">
        <v>1921579.47</v>
      </c>
      <c r="BD23" s="108">
        <v>493558.46</v>
      </c>
      <c r="BE23" s="108">
        <v>301480.54</v>
      </c>
      <c r="BF23" s="108">
        <v>1272218.47</v>
      </c>
      <c r="BG23" s="108">
        <v>1254696.97</v>
      </c>
      <c r="BH23" s="108">
        <v>379784</v>
      </c>
      <c r="BI23" s="108">
        <v>498590.09</v>
      </c>
      <c r="BJ23" s="108">
        <v>706999.58</v>
      </c>
      <c r="BK23" s="108">
        <v>627445.5</v>
      </c>
      <c r="BL23" s="108">
        <v>879758.96</v>
      </c>
      <c r="BM23" s="108">
        <v>282147.45</v>
      </c>
      <c r="BN23" s="108">
        <v>425637.05</v>
      </c>
      <c r="BO23" s="108">
        <v>686481.81</v>
      </c>
      <c r="BP23" s="108">
        <v>775521.03</v>
      </c>
      <c r="BQ23" s="108">
        <v>342836.63</v>
      </c>
      <c r="BR23" s="108">
        <v>261733.25</v>
      </c>
      <c r="BS23" s="108">
        <v>181132.54</v>
      </c>
      <c r="BT23" s="108">
        <v>402263.14</v>
      </c>
      <c r="BU23" s="108">
        <v>378666</v>
      </c>
      <c r="BV23" s="108">
        <v>518010.42</v>
      </c>
      <c r="BW23" s="108">
        <v>379644.86</v>
      </c>
      <c r="BX23" s="108">
        <v>504593.97</v>
      </c>
      <c r="BY23" s="108">
        <v>144025.46</v>
      </c>
      <c r="BZ23" s="108">
        <v>208515.83</v>
      </c>
      <c r="CA23" s="108">
        <v>121005</v>
      </c>
      <c r="CB23" s="108">
        <v>218775.32</v>
      </c>
      <c r="CC23" s="108">
        <v>174738</v>
      </c>
      <c r="CD23" s="108">
        <v>307863.8</v>
      </c>
      <c r="CE23" s="108">
        <v>1638178.01</v>
      </c>
      <c r="CF23" s="108">
        <v>44122.54</v>
      </c>
      <c r="CG23" s="108">
        <v>34712.57</v>
      </c>
      <c r="CH23" s="108">
        <v>59977.33</v>
      </c>
      <c r="CI23" s="108">
        <v>94039.23</v>
      </c>
      <c r="CJ23" s="108">
        <v>18028.19</v>
      </c>
      <c r="CK23" s="108">
        <v>81733.6</v>
      </c>
      <c r="CL23" s="108">
        <v>393107.12</v>
      </c>
      <c r="CM23" s="108">
        <v>92188.33</v>
      </c>
      <c r="CN23" s="108">
        <v>105011.75</v>
      </c>
      <c r="CO23" s="108">
        <v>131063.94</v>
      </c>
      <c r="CP23" s="108">
        <v>185512.91</v>
      </c>
      <c r="CQ23" s="108">
        <v>78907.39</v>
      </c>
      <c r="CR23" s="108">
        <v>64206.01</v>
      </c>
      <c r="CS23" s="108">
        <v>182851.21</v>
      </c>
      <c r="CT23" s="108">
        <v>51025.46</v>
      </c>
      <c r="CU23" s="108">
        <v>76324.13</v>
      </c>
      <c r="CV23" s="108">
        <v>95805.28</v>
      </c>
      <c r="CW23" s="108">
        <v>227211.79</v>
      </c>
      <c r="CX23" s="108">
        <v>29336.04</v>
      </c>
      <c r="CY23" s="108">
        <v>302460.12</v>
      </c>
      <c r="CZ23" s="108">
        <v>86457.72</v>
      </c>
      <c r="DA23" s="108">
        <v>177610.84</v>
      </c>
      <c r="DB23" s="108">
        <v>118046.32</v>
      </c>
      <c r="DC23" s="108">
        <v>391794.1</v>
      </c>
      <c r="DD23" s="108">
        <v>131652.08</v>
      </c>
      <c r="DE23" s="108">
        <v>124796.5</v>
      </c>
      <c r="DF23" s="108">
        <v>85859.52</v>
      </c>
      <c r="DG23" s="108">
        <v>608272.46</v>
      </c>
      <c r="DH23" s="108">
        <v>137804.69</v>
      </c>
      <c r="DI23" s="108">
        <v>118756.92</v>
      </c>
      <c r="DJ23" s="108">
        <v>351308.39</v>
      </c>
      <c r="DK23" s="108">
        <v>33747.45</v>
      </c>
      <c r="DL23" s="108">
        <v>1328827.69</v>
      </c>
      <c r="DM23" s="108">
        <v>160116.6</v>
      </c>
      <c r="DN23" s="108">
        <v>7397.46</v>
      </c>
      <c r="DO23" s="108">
        <v>213788.7</v>
      </c>
      <c r="DP23" s="108">
        <v>11417.99</v>
      </c>
      <c r="DQ23" s="108">
        <v>138920.94</v>
      </c>
      <c r="DR23" s="108">
        <v>116213.88</v>
      </c>
    </row>
    <row r="24" spans="1:122">
      <c r="A24" s="106" t="s">
        <v>123</v>
      </c>
      <c r="B24" s="107" t="s">
        <v>124</v>
      </c>
      <c r="C24" s="107">
        <v>151993335.08</v>
      </c>
      <c r="D24" s="107">
        <v>498462.35</v>
      </c>
      <c r="E24" s="107">
        <v>5191599</v>
      </c>
      <c r="F24" s="107">
        <v>374444.06</v>
      </c>
      <c r="G24" s="107">
        <v>186543.33</v>
      </c>
      <c r="H24" s="107">
        <v>2285846.98</v>
      </c>
      <c r="I24" s="107">
        <v>3809455.67</v>
      </c>
      <c r="J24" s="107">
        <v>3246945.5</v>
      </c>
      <c r="K24" s="107">
        <v>3407728.08</v>
      </c>
      <c r="L24" s="107">
        <v>5431542.77</v>
      </c>
      <c r="M24" s="107">
        <v>1688342.2</v>
      </c>
      <c r="N24" s="107">
        <v>2840119.08</v>
      </c>
      <c r="O24" s="107">
        <v>1698786.98</v>
      </c>
      <c r="P24" s="107">
        <v>2328503.15</v>
      </c>
      <c r="Q24" s="107">
        <v>0</v>
      </c>
      <c r="R24" s="107">
        <v>0</v>
      </c>
      <c r="S24" s="107">
        <v>1952695.99</v>
      </c>
      <c r="T24" s="107">
        <v>1670883.14</v>
      </c>
      <c r="U24" s="107">
        <v>78133654.86</v>
      </c>
      <c r="V24" s="107">
        <v>10330648.24</v>
      </c>
      <c r="W24" s="107">
        <v>20756280.27</v>
      </c>
      <c r="X24" s="107">
        <v>6160853.43</v>
      </c>
      <c r="Y24" s="107">
        <v>1328332.36</v>
      </c>
      <c r="Z24" s="107">
        <v>2040144.78</v>
      </c>
      <c r="AA24" s="107">
        <v>740581.84</v>
      </c>
      <c r="AB24" s="107">
        <v>4784803.38</v>
      </c>
      <c r="AC24" s="107">
        <v>1436785.88</v>
      </c>
      <c r="AD24" s="107">
        <v>1898972.09</v>
      </c>
      <c r="AE24" s="107">
        <v>878564.56</v>
      </c>
      <c r="AF24" s="107">
        <v>5745040.67</v>
      </c>
      <c r="AG24" s="107">
        <v>7144636.94</v>
      </c>
      <c r="AH24" s="107">
        <v>2234949.23</v>
      </c>
      <c r="AI24" s="107">
        <v>2854116.78</v>
      </c>
      <c r="AJ24" s="107">
        <v>2112412.36</v>
      </c>
      <c r="AK24" s="107">
        <v>2454139.18</v>
      </c>
      <c r="AL24" s="107">
        <v>1594301.89</v>
      </c>
      <c r="AM24" s="107">
        <v>2904280.07</v>
      </c>
      <c r="AN24" s="107">
        <v>4996264.19</v>
      </c>
      <c r="AO24" s="107">
        <v>2453709.19</v>
      </c>
      <c r="AP24" s="107">
        <v>2226014.86</v>
      </c>
      <c r="AQ24" s="107">
        <v>3926389.89</v>
      </c>
      <c r="AR24" s="107">
        <v>1371350.81</v>
      </c>
      <c r="AS24" s="107">
        <v>1654679.13</v>
      </c>
      <c r="AT24" s="107">
        <v>2408895.72</v>
      </c>
      <c r="AU24" s="107">
        <v>56192071</v>
      </c>
      <c r="AV24" s="107">
        <v>2274267.42</v>
      </c>
      <c r="AW24" s="107">
        <v>2326058.82</v>
      </c>
      <c r="AX24" s="107">
        <v>2525672.2</v>
      </c>
      <c r="AY24" s="107">
        <v>1952235.27</v>
      </c>
      <c r="AZ24" s="107">
        <v>2245327.87</v>
      </c>
      <c r="BA24" s="107">
        <v>2351831.82</v>
      </c>
      <c r="BB24" s="107">
        <v>780383.36</v>
      </c>
      <c r="BC24" s="107">
        <v>2344276.62</v>
      </c>
      <c r="BD24" s="107">
        <v>1335514.82</v>
      </c>
      <c r="BE24" s="107">
        <v>1295465.7</v>
      </c>
      <c r="BF24" s="107">
        <v>1511047.14</v>
      </c>
      <c r="BG24" s="107">
        <v>1674014.51</v>
      </c>
      <c r="BH24" s="107">
        <v>1132156.89</v>
      </c>
      <c r="BI24" s="107">
        <v>984822.56</v>
      </c>
      <c r="BJ24" s="107">
        <v>1161966.78</v>
      </c>
      <c r="BK24" s="107">
        <v>1102966.16</v>
      </c>
      <c r="BL24" s="107">
        <v>944458.55</v>
      </c>
      <c r="BM24" s="107">
        <v>691345.54</v>
      </c>
      <c r="BN24" s="107">
        <v>782288.62</v>
      </c>
      <c r="BO24" s="107">
        <v>950961.76</v>
      </c>
      <c r="BP24" s="107">
        <v>1346367</v>
      </c>
      <c r="BQ24" s="107">
        <v>655744.43</v>
      </c>
      <c r="BR24" s="107">
        <v>510327.78</v>
      </c>
      <c r="BS24" s="107">
        <v>585096.73</v>
      </c>
      <c r="BT24" s="107">
        <v>724659.57</v>
      </c>
      <c r="BU24" s="107">
        <v>580380.8</v>
      </c>
      <c r="BV24" s="107">
        <v>834405.6</v>
      </c>
      <c r="BW24" s="107">
        <v>547447.51</v>
      </c>
      <c r="BX24" s="107">
        <v>1130298.84</v>
      </c>
      <c r="BY24" s="107">
        <v>370302.71</v>
      </c>
      <c r="BZ24" s="107">
        <v>517043.75</v>
      </c>
      <c r="CA24" s="107">
        <v>230081</v>
      </c>
      <c r="CB24" s="107">
        <v>385342.13</v>
      </c>
      <c r="CC24" s="107">
        <v>428923.59</v>
      </c>
      <c r="CD24" s="107">
        <v>859072.98</v>
      </c>
      <c r="CE24" s="107">
        <v>947843.29</v>
      </c>
      <c r="CF24" s="107">
        <v>274670.52</v>
      </c>
      <c r="CG24" s="107">
        <v>382461.68</v>
      </c>
      <c r="CH24" s="107">
        <v>271089.17</v>
      </c>
      <c r="CI24" s="107">
        <v>235747.38</v>
      </c>
      <c r="CJ24" s="107">
        <v>256010.01</v>
      </c>
      <c r="CK24" s="107">
        <v>671447.22</v>
      </c>
      <c r="CL24" s="107">
        <v>434547.83</v>
      </c>
      <c r="CM24" s="107">
        <v>350971.66</v>
      </c>
      <c r="CN24" s="107">
        <v>606107.06</v>
      </c>
      <c r="CO24" s="107">
        <v>413028.91</v>
      </c>
      <c r="CP24" s="107">
        <v>448662.37</v>
      </c>
      <c r="CQ24" s="107">
        <v>248147.14</v>
      </c>
      <c r="CR24" s="107">
        <v>384220.34</v>
      </c>
      <c r="CS24" s="107">
        <v>464710.46</v>
      </c>
      <c r="CT24" s="107">
        <v>307247.43</v>
      </c>
      <c r="CU24" s="107">
        <v>319217.85</v>
      </c>
      <c r="CV24" s="107">
        <v>277919</v>
      </c>
      <c r="CW24" s="107">
        <v>417060.02</v>
      </c>
      <c r="CX24" s="107">
        <v>266992.02</v>
      </c>
      <c r="CY24" s="107">
        <v>334396.34</v>
      </c>
      <c r="CZ24" s="107">
        <v>411753.95</v>
      </c>
      <c r="DA24" s="107">
        <v>452917.43</v>
      </c>
      <c r="DB24" s="107">
        <v>426558.58</v>
      </c>
      <c r="DC24" s="107">
        <v>804014.75</v>
      </c>
      <c r="DD24" s="107">
        <v>645648.05</v>
      </c>
      <c r="DE24" s="107">
        <v>395306.81</v>
      </c>
      <c r="DF24" s="107">
        <v>338013.05</v>
      </c>
      <c r="DG24" s="107">
        <v>634427.12</v>
      </c>
      <c r="DH24" s="107">
        <v>400926.37</v>
      </c>
      <c r="DI24" s="107">
        <v>427154.84</v>
      </c>
      <c r="DJ24" s="107">
        <v>299591.76</v>
      </c>
      <c r="DK24" s="107">
        <v>258081.5</v>
      </c>
      <c r="DL24" s="107">
        <v>326099.53</v>
      </c>
      <c r="DM24" s="107">
        <v>415882.07</v>
      </c>
      <c r="DN24" s="107">
        <v>144585</v>
      </c>
      <c r="DO24" s="107">
        <v>327881.15</v>
      </c>
      <c r="DP24" s="107">
        <v>405662.25</v>
      </c>
      <c r="DQ24" s="107">
        <v>521537.96</v>
      </c>
      <c r="DR24" s="107">
        <v>170974.3</v>
      </c>
    </row>
    <row r="25" spans="1:122">
      <c r="A25" s="106"/>
      <c r="B25" s="107" t="s">
        <v>125</v>
      </c>
      <c r="C25" s="107">
        <v>121306047.4</v>
      </c>
      <c r="D25" s="107">
        <v>121300000</v>
      </c>
      <c r="E25" s="107">
        <v>0</v>
      </c>
      <c r="F25" s="107">
        <v>0</v>
      </c>
      <c r="G25" s="107">
        <v>0</v>
      </c>
      <c r="H25" s="107">
        <v>0</v>
      </c>
      <c r="I25" s="107">
        <v>0</v>
      </c>
      <c r="J25" s="107">
        <v>0</v>
      </c>
      <c r="K25" s="107">
        <v>0</v>
      </c>
      <c r="L25" s="107">
        <v>0</v>
      </c>
      <c r="M25" s="107">
        <v>0</v>
      </c>
      <c r="N25" s="107">
        <v>0</v>
      </c>
      <c r="O25" s="107">
        <v>0</v>
      </c>
      <c r="P25" s="107">
        <v>0</v>
      </c>
      <c r="Q25" s="107">
        <v>0</v>
      </c>
      <c r="R25" s="107">
        <v>0</v>
      </c>
      <c r="S25" s="107">
        <v>0</v>
      </c>
      <c r="T25" s="107">
        <v>0</v>
      </c>
      <c r="U25" s="107">
        <v>6047.4</v>
      </c>
      <c r="V25" s="107">
        <v>0</v>
      </c>
      <c r="W25" s="107">
        <v>0</v>
      </c>
      <c r="X25" s="107">
        <v>0</v>
      </c>
      <c r="Y25" s="107">
        <v>0</v>
      </c>
      <c r="Z25" s="107">
        <v>0</v>
      </c>
      <c r="AA25" s="107">
        <v>0</v>
      </c>
      <c r="AB25" s="107">
        <v>0</v>
      </c>
      <c r="AC25" s="107">
        <v>0</v>
      </c>
      <c r="AD25" s="107">
        <v>0</v>
      </c>
      <c r="AE25" s="107">
        <v>0</v>
      </c>
      <c r="AF25" s="107">
        <v>0</v>
      </c>
      <c r="AG25" s="107">
        <v>0</v>
      </c>
      <c r="AH25" s="107">
        <v>0</v>
      </c>
      <c r="AI25" s="107">
        <v>0</v>
      </c>
      <c r="AJ25" s="107">
        <v>0</v>
      </c>
      <c r="AK25" s="107">
        <v>0</v>
      </c>
      <c r="AL25" s="107">
        <v>0</v>
      </c>
      <c r="AM25" s="107">
        <v>0</v>
      </c>
      <c r="AN25" s="107">
        <v>0</v>
      </c>
      <c r="AO25" s="107">
        <v>0</v>
      </c>
      <c r="AP25" s="107">
        <v>0</v>
      </c>
      <c r="AQ25" s="107">
        <v>0</v>
      </c>
      <c r="AR25" s="107">
        <v>0</v>
      </c>
      <c r="AS25" s="107">
        <v>0</v>
      </c>
      <c r="AT25" s="107">
        <v>0</v>
      </c>
      <c r="AU25" s="107">
        <v>6047.4</v>
      </c>
      <c r="AV25" s="107">
        <v>0</v>
      </c>
      <c r="AW25" s="107">
        <v>0</v>
      </c>
      <c r="AX25" s="107">
        <v>0</v>
      </c>
      <c r="AY25" s="107">
        <v>0</v>
      </c>
      <c r="AZ25" s="107">
        <v>0</v>
      </c>
      <c r="BA25" s="107">
        <v>0</v>
      </c>
      <c r="BB25" s="107">
        <v>0</v>
      </c>
      <c r="BC25" s="107">
        <v>0</v>
      </c>
      <c r="BD25" s="107">
        <v>0</v>
      </c>
      <c r="BE25" s="107">
        <v>0</v>
      </c>
      <c r="BF25" s="107">
        <v>0</v>
      </c>
      <c r="BG25" s="107">
        <v>0</v>
      </c>
      <c r="BH25" s="107">
        <v>0</v>
      </c>
      <c r="BI25" s="107">
        <v>0</v>
      </c>
      <c r="BJ25" s="107">
        <v>0</v>
      </c>
      <c r="BK25" s="107">
        <v>0</v>
      </c>
      <c r="BL25" s="107">
        <v>0</v>
      </c>
      <c r="BM25" s="107">
        <v>0</v>
      </c>
      <c r="BN25" s="107">
        <v>0</v>
      </c>
      <c r="BO25" s="107">
        <v>3279.68</v>
      </c>
      <c r="BP25" s="107">
        <v>0</v>
      </c>
      <c r="BQ25" s="107">
        <v>0</v>
      </c>
      <c r="BR25" s="107">
        <v>0</v>
      </c>
      <c r="BS25" s="107">
        <v>0</v>
      </c>
      <c r="BT25" s="107">
        <v>0</v>
      </c>
      <c r="BU25" s="107">
        <v>0</v>
      </c>
      <c r="BV25" s="107">
        <v>1629</v>
      </c>
      <c r="BW25" s="107">
        <v>0</v>
      </c>
      <c r="BX25" s="107">
        <v>0</v>
      </c>
      <c r="BY25" s="107">
        <v>0</v>
      </c>
      <c r="BZ25" s="107">
        <v>0</v>
      </c>
      <c r="CA25" s="107">
        <v>0</v>
      </c>
      <c r="CB25" s="107">
        <v>0</v>
      </c>
      <c r="CC25" s="107">
        <v>0</v>
      </c>
      <c r="CD25" s="107">
        <v>0</v>
      </c>
      <c r="CE25" s="107">
        <v>86.68</v>
      </c>
      <c r="CF25" s="107">
        <v>0</v>
      </c>
      <c r="CG25" s="107">
        <v>0</v>
      </c>
      <c r="CH25" s="107">
        <v>0</v>
      </c>
      <c r="CI25" s="107">
        <v>0</v>
      </c>
      <c r="CJ25" s="107">
        <v>0</v>
      </c>
      <c r="CK25" s="107">
        <v>0</v>
      </c>
      <c r="CL25" s="107">
        <v>0</v>
      </c>
      <c r="CM25" s="107">
        <v>0</v>
      </c>
      <c r="CN25" s="107">
        <v>0</v>
      </c>
      <c r="CO25" s="107">
        <v>0</v>
      </c>
      <c r="CP25" s="107">
        <v>0</v>
      </c>
      <c r="CQ25" s="107">
        <v>0</v>
      </c>
      <c r="CR25" s="107">
        <v>0</v>
      </c>
      <c r="CS25" s="107">
        <v>0</v>
      </c>
      <c r="CT25" s="107">
        <v>0</v>
      </c>
      <c r="CU25" s="107">
        <v>0</v>
      </c>
      <c r="CV25" s="107">
        <v>0</v>
      </c>
      <c r="CW25" s="107">
        <v>0</v>
      </c>
      <c r="CX25" s="107">
        <v>0</v>
      </c>
      <c r="CY25" s="107">
        <v>0</v>
      </c>
      <c r="CZ25" s="107">
        <v>0</v>
      </c>
      <c r="DA25" s="107">
        <v>0</v>
      </c>
      <c r="DB25" s="107">
        <v>0</v>
      </c>
      <c r="DC25" s="107">
        <v>0</v>
      </c>
      <c r="DD25" s="107">
        <v>0</v>
      </c>
      <c r="DE25" s="107">
        <v>0</v>
      </c>
      <c r="DF25" s="107">
        <v>1052.04</v>
      </c>
      <c r="DG25" s="107">
        <v>0</v>
      </c>
      <c r="DH25" s="107">
        <v>0</v>
      </c>
      <c r="DI25" s="107">
        <v>0</v>
      </c>
      <c r="DJ25" s="107">
        <v>0</v>
      </c>
      <c r="DK25" s="107">
        <v>0</v>
      </c>
      <c r="DL25" s="107">
        <v>0</v>
      </c>
      <c r="DM25" s="107">
        <v>0</v>
      </c>
      <c r="DN25" s="107">
        <v>0</v>
      </c>
      <c r="DO25" s="107">
        <v>0</v>
      </c>
      <c r="DP25" s="107">
        <v>0</v>
      </c>
      <c r="DQ25" s="107">
        <v>0</v>
      </c>
      <c r="DR25" s="107">
        <v>0</v>
      </c>
    </row>
    <row r="26" spans="1:122">
      <c r="A26" s="106"/>
      <c r="B26" s="107" t="s">
        <v>126</v>
      </c>
      <c r="C26" s="107">
        <v>19253077</v>
      </c>
      <c r="D26" s="107">
        <v>18800</v>
      </c>
      <c r="E26" s="107">
        <v>203049.95</v>
      </c>
      <c r="F26" s="107">
        <v>165826.38</v>
      </c>
      <c r="G26" s="107">
        <v>19877</v>
      </c>
      <c r="H26" s="107">
        <v>193466.08</v>
      </c>
      <c r="I26" s="107">
        <v>417624.96</v>
      </c>
      <c r="J26" s="107">
        <v>338677.46</v>
      </c>
      <c r="K26" s="107">
        <v>402425.86</v>
      </c>
      <c r="L26" s="107">
        <v>555390.62</v>
      </c>
      <c r="M26" s="107">
        <v>181156.2</v>
      </c>
      <c r="N26" s="107">
        <v>384974.72</v>
      </c>
      <c r="O26" s="107">
        <v>162076.48</v>
      </c>
      <c r="P26" s="107">
        <v>301767.18</v>
      </c>
      <c r="Q26" s="107">
        <v>0</v>
      </c>
      <c r="R26" s="107">
        <v>0</v>
      </c>
      <c r="S26" s="107">
        <v>164586.57</v>
      </c>
      <c r="T26" s="107">
        <v>118200.63</v>
      </c>
      <c r="U26" s="107">
        <v>8729282.15</v>
      </c>
      <c r="V26" s="107">
        <v>779820.51</v>
      </c>
      <c r="W26" s="107">
        <v>5432298.45</v>
      </c>
      <c r="X26" s="107">
        <v>683775.8</v>
      </c>
      <c r="Y26" s="107">
        <v>116936.26</v>
      </c>
      <c r="Z26" s="107">
        <v>190594.18</v>
      </c>
      <c r="AA26" s="107">
        <v>80621.3</v>
      </c>
      <c r="AB26" s="107">
        <v>278603.77</v>
      </c>
      <c r="AC26" s="107">
        <v>113065</v>
      </c>
      <c r="AD26" s="107">
        <v>188176</v>
      </c>
      <c r="AE26" s="107">
        <v>83590.4</v>
      </c>
      <c r="AF26" s="107">
        <v>695227.87</v>
      </c>
      <c r="AG26" s="107">
        <v>3907496.26</v>
      </c>
      <c r="AH26" s="107">
        <v>330816.62</v>
      </c>
      <c r="AI26" s="107">
        <v>226991.3</v>
      </c>
      <c r="AJ26" s="107">
        <v>294148.05</v>
      </c>
      <c r="AK26" s="107">
        <v>261921.85</v>
      </c>
      <c r="AL26" s="107">
        <v>127705.9</v>
      </c>
      <c r="AM26" s="107">
        <v>248507.62</v>
      </c>
      <c r="AN26" s="107">
        <v>562225.83</v>
      </c>
      <c r="AO26" s="107">
        <v>316861.3</v>
      </c>
      <c r="AP26" s="107">
        <v>425197.69</v>
      </c>
      <c r="AQ26" s="107">
        <v>376890.25</v>
      </c>
      <c r="AR26" s="107">
        <v>102535.46</v>
      </c>
      <c r="AS26" s="107">
        <v>121619.39</v>
      </c>
      <c r="AT26" s="107">
        <v>194547.09</v>
      </c>
      <c r="AU26" s="107">
        <v>6380897.52</v>
      </c>
      <c r="AV26" s="107">
        <v>127100</v>
      </c>
      <c r="AW26" s="107">
        <v>198151.26</v>
      </c>
      <c r="AX26" s="107">
        <v>281946</v>
      </c>
      <c r="AY26" s="107">
        <v>170066.56</v>
      </c>
      <c r="AZ26" s="107">
        <v>120969.87</v>
      </c>
      <c r="BA26" s="107">
        <v>139893.87</v>
      </c>
      <c r="BB26" s="107">
        <v>73743.25</v>
      </c>
      <c r="BC26" s="107">
        <v>146680</v>
      </c>
      <c r="BD26" s="107">
        <v>138267</v>
      </c>
      <c r="BE26" s="107">
        <v>166522.68</v>
      </c>
      <c r="BF26" s="107">
        <v>98512.73</v>
      </c>
      <c r="BG26" s="107">
        <v>145949.01</v>
      </c>
      <c r="BH26" s="107">
        <v>115923.67</v>
      </c>
      <c r="BI26" s="107">
        <v>107790</v>
      </c>
      <c r="BJ26" s="107">
        <v>84324.1</v>
      </c>
      <c r="BK26" s="107">
        <v>133770.19</v>
      </c>
      <c r="BL26" s="107">
        <v>105063</v>
      </c>
      <c r="BM26" s="107">
        <v>61807.48</v>
      </c>
      <c r="BN26" s="107">
        <v>75562.76</v>
      </c>
      <c r="BO26" s="107">
        <v>66710.92</v>
      </c>
      <c r="BP26" s="107">
        <v>141287.9</v>
      </c>
      <c r="BQ26" s="107">
        <v>71108.34</v>
      </c>
      <c r="BR26" s="107">
        <v>118322.75</v>
      </c>
      <c r="BS26" s="107">
        <v>85705.2</v>
      </c>
      <c r="BT26" s="107">
        <v>48706.03</v>
      </c>
      <c r="BU26" s="107">
        <v>114042.1</v>
      </c>
      <c r="BV26" s="107">
        <v>65094.15</v>
      </c>
      <c r="BW26" s="107">
        <v>66027.5</v>
      </c>
      <c r="BX26" s="107">
        <v>87882.05</v>
      </c>
      <c r="BY26" s="107">
        <v>52448.46</v>
      </c>
      <c r="BZ26" s="107">
        <v>107128.67</v>
      </c>
      <c r="CA26" s="107">
        <v>28840</v>
      </c>
      <c r="CB26" s="107">
        <v>65494.02</v>
      </c>
      <c r="CC26" s="107">
        <v>119729.41</v>
      </c>
      <c r="CD26" s="107">
        <v>93409.43</v>
      </c>
      <c r="CE26" s="107">
        <v>76297.75</v>
      </c>
      <c r="CF26" s="107">
        <v>75443.17</v>
      </c>
      <c r="CG26" s="107">
        <v>56059.02</v>
      </c>
      <c r="CH26" s="107">
        <v>54346.39</v>
      </c>
      <c r="CI26" s="107">
        <v>117046.07</v>
      </c>
      <c r="CJ26" s="107">
        <v>47288.64</v>
      </c>
      <c r="CK26" s="107">
        <v>74938.18</v>
      </c>
      <c r="CL26" s="107">
        <v>59369.23</v>
      </c>
      <c r="CM26" s="107">
        <v>68483.99</v>
      </c>
      <c r="CN26" s="107">
        <v>58644.88</v>
      </c>
      <c r="CO26" s="107">
        <v>61311.97</v>
      </c>
      <c r="CP26" s="107">
        <v>102281.2</v>
      </c>
      <c r="CQ26" s="107">
        <v>63511.87</v>
      </c>
      <c r="CR26" s="107">
        <v>88079.47</v>
      </c>
      <c r="CS26" s="107">
        <v>64526.52</v>
      </c>
      <c r="CT26" s="107">
        <v>73294.06</v>
      </c>
      <c r="CU26" s="107">
        <v>58149.88</v>
      </c>
      <c r="CV26" s="107">
        <v>57551.72</v>
      </c>
      <c r="CW26" s="107">
        <v>104820.19</v>
      </c>
      <c r="CX26" s="107">
        <v>44418.13</v>
      </c>
      <c r="CY26" s="107">
        <v>128132.2</v>
      </c>
      <c r="CZ26" s="107">
        <v>52647.15</v>
      </c>
      <c r="DA26" s="107">
        <v>45163.25</v>
      </c>
      <c r="DB26" s="107">
        <v>35238.82</v>
      </c>
      <c r="DC26" s="107">
        <v>78457.55</v>
      </c>
      <c r="DD26" s="107">
        <v>71462.59</v>
      </c>
      <c r="DE26" s="107">
        <v>50231.5</v>
      </c>
      <c r="DF26" s="107">
        <v>39447.78</v>
      </c>
      <c r="DG26" s="107">
        <v>166724.78</v>
      </c>
      <c r="DH26" s="107">
        <v>68328.55</v>
      </c>
      <c r="DI26" s="107">
        <v>47373.47</v>
      </c>
      <c r="DJ26" s="107">
        <v>40521.35</v>
      </c>
      <c r="DK26" s="107">
        <v>38399</v>
      </c>
      <c r="DL26" s="107">
        <v>62860</v>
      </c>
      <c r="DM26" s="107">
        <v>41665.87</v>
      </c>
      <c r="DN26" s="107">
        <v>26100</v>
      </c>
      <c r="DO26" s="107">
        <v>32393.96</v>
      </c>
      <c r="DP26" s="107">
        <v>43342.02</v>
      </c>
      <c r="DQ26" s="107">
        <v>50064.99</v>
      </c>
      <c r="DR26" s="107">
        <v>32500</v>
      </c>
    </row>
    <row r="27" spans="1:122">
      <c r="A27" s="106"/>
      <c r="B27" s="107" t="s">
        <v>127</v>
      </c>
      <c r="C27" s="107">
        <v>3019950.51</v>
      </c>
      <c r="D27" s="107">
        <v>0</v>
      </c>
      <c r="E27" s="107">
        <v>57442.2</v>
      </c>
      <c r="F27" s="107">
        <v>7063</v>
      </c>
      <c r="G27" s="107">
        <v>6285</v>
      </c>
      <c r="H27" s="107">
        <v>114639.22</v>
      </c>
      <c r="I27" s="107">
        <v>151731.03</v>
      </c>
      <c r="J27" s="107">
        <v>148813.6</v>
      </c>
      <c r="K27" s="107">
        <v>75035.22</v>
      </c>
      <c r="L27" s="107">
        <v>133587.19</v>
      </c>
      <c r="M27" s="107">
        <v>43653</v>
      </c>
      <c r="N27" s="107">
        <v>52042.03</v>
      </c>
      <c r="O27" s="107">
        <v>81854.96</v>
      </c>
      <c r="P27" s="107">
        <v>39007.75</v>
      </c>
      <c r="Q27" s="107">
        <v>0</v>
      </c>
      <c r="R27" s="107">
        <v>0</v>
      </c>
      <c r="S27" s="107">
        <v>21575</v>
      </c>
      <c r="T27" s="107">
        <v>4356.73</v>
      </c>
      <c r="U27" s="107">
        <v>1450226.46</v>
      </c>
      <c r="V27" s="107">
        <v>125441.86</v>
      </c>
      <c r="W27" s="107">
        <v>411108.2</v>
      </c>
      <c r="X27" s="107">
        <v>96088.06</v>
      </c>
      <c r="Y27" s="107">
        <v>76143.85</v>
      </c>
      <c r="Z27" s="107">
        <v>8504</v>
      </c>
      <c r="AA27" s="107">
        <v>5951.73</v>
      </c>
      <c r="AB27" s="107">
        <v>23379.38</v>
      </c>
      <c r="AC27" s="107">
        <v>11462.9</v>
      </c>
      <c r="AD27" s="107">
        <v>115573.9</v>
      </c>
      <c r="AE27" s="107">
        <v>46379.71</v>
      </c>
      <c r="AF27" s="107">
        <v>160096.34</v>
      </c>
      <c r="AG27" s="107">
        <v>45977.16</v>
      </c>
      <c r="AH27" s="107">
        <v>37587.48</v>
      </c>
      <c r="AI27" s="107">
        <v>5493.61</v>
      </c>
      <c r="AJ27" s="107">
        <v>31848.9</v>
      </c>
      <c r="AK27" s="107">
        <v>54306.26</v>
      </c>
      <c r="AL27" s="107">
        <v>9932.9</v>
      </c>
      <c r="AM27" s="107">
        <v>37711.09</v>
      </c>
      <c r="AN27" s="107">
        <v>111314.62</v>
      </c>
      <c r="AO27" s="107">
        <v>71009.84</v>
      </c>
      <c r="AP27" s="107">
        <v>49383.22</v>
      </c>
      <c r="AQ27" s="107">
        <v>68537.5</v>
      </c>
      <c r="AR27" s="107">
        <v>7112.37</v>
      </c>
      <c r="AS27" s="107">
        <v>15286.93</v>
      </c>
      <c r="AT27" s="107">
        <v>62815.08</v>
      </c>
      <c r="AU27" s="107">
        <v>1027055.81</v>
      </c>
      <c r="AV27" s="107">
        <v>30645.48</v>
      </c>
      <c r="AW27" s="107">
        <v>31161</v>
      </c>
      <c r="AX27" s="107">
        <v>39395.97</v>
      </c>
      <c r="AY27" s="107">
        <v>27017.17</v>
      </c>
      <c r="AZ27" s="107">
        <v>25497.42</v>
      </c>
      <c r="BA27" s="107">
        <v>87280.84</v>
      </c>
      <c r="BB27" s="107">
        <v>13760</v>
      </c>
      <c r="BC27" s="107">
        <v>82041.93</v>
      </c>
      <c r="BD27" s="107">
        <v>10513.56</v>
      </c>
      <c r="BE27" s="107">
        <v>9579</v>
      </c>
      <c r="BF27" s="107">
        <v>46233.48</v>
      </c>
      <c r="BG27" s="107">
        <v>29814.09</v>
      </c>
      <c r="BH27" s="107">
        <v>7288.85</v>
      </c>
      <c r="BI27" s="107">
        <v>17735.82</v>
      </c>
      <c r="BJ27" s="107">
        <v>37490</v>
      </c>
      <c r="BK27" s="107">
        <v>20421.19</v>
      </c>
      <c r="BL27" s="107">
        <v>23210.21</v>
      </c>
      <c r="BM27" s="107">
        <v>12000</v>
      </c>
      <c r="BN27" s="107">
        <v>15516.36</v>
      </c>
      <c r="BO27" s="107">
        <v>16289.15</v>
      </c>
      <c r="BP27" s="107">
        <v>23105.17</v>
      </c>
      <c r="BQ27" s="107">
        <v>6548.36</v>
      </c>
      <c r="BR27" s="107">
        <v>11934.8</v>
      </c>
      <c r="BS27" s="107">
        <v>18120.05</v>
      </c>
      <c r="BT27" s="107">
        <v>13182.4</v>
      </c>
      <c r="BU27" s="107">
        <v>10710</v>
      </c>
      <c r="BV27" s="107">
        <v>16480</v>
      </c>
      <c r="BW27" s="107">
        <v>20400</v>
      </c>
      <c r="BX27" s="107">
        <v>19664.11</v>
      </c>
      <c r="BY27" s="107">
        <v>6149.25</v>
      </c>
      <c r="BZ27" s="107">
        <v>8658.68</v>
      </c>
      <c r="CA27" s="107">
        <v>9165</v>
      </c>
      <c r="CB27" s="107">
        <v>20860.69</v>
      </c>
      <c r="CC27" s="107">
        <v>7054.92</v>
      </c>
      <c r="CD27" s="107">
        <v>6795</v>
      </c>
      <c r="CE27" s="107">
        <v>5145.5</v>
      </c>
      <c r="CF27" s="107">
        <v>3355</v>
      </c>
      <c r="CG27" s="107">
        <v>4433.54</v>
      </c>
      <c r="CH27" s="107">
        <v>4849.3</v>
      </c>
      <c r="CI27" s="107">
        <v>3540.14</v>
      </c>
      <c r="CJ27" s="107">
        <v>8260.19</v>
      </c>
      <c r="CK27" s="107">
        <v>5610.5</v>
      </c>
      <c r="CL27" s="107">
        <v>8760.25</v>
      </c>
      <c r="CM27" s="107">
        <v>12038.45</v>
      </c>
      <c r="CN27" s="107">
        <v>3190</v>
      </c>
      <c r="CO27" s="107">
        <v>18878.53</v>
      </c>
      <c r="CP27" s="107">
        <v>4527.13</v>
      </c>
      <c r="CQ27" s="107">
        <v>9278.53</v>
      </c>
      <c r="CR27" s="107">
        <v>5120</v>
      </c>
      <c r="CS27" s="107">
        <v>6508.43</v>
      </c>
      <c r="CT27" s="107">
        <v>2880</v>
      </c>
      <c r="CU27" s="107">
        <v>5240</v>
      </c>
      <c r="CV27" s="107">
        <v>1425</v>
      </c>
      <c r="CW27" s="107">
        <v>4054.82</v>
      </c>
      <c r="CX27" s="107">
        <v>1607.22</v>
      </c>
      <c r="CY27" s="107">
        <v>6372.73</v>
      </c>
      <c r="CZ27" s="107">
        <v>3718.71</v>
      </c>
      <c r="DA27" s="107">
        <v>4920.09</v>
      </c>
      <c r="DB27" s="107">
        <v>12023.15</v>
      </c>
      <c r="DC27" s="107">
        <v>18791.31</v>
      </c>
      <c r="DD27" s="107">
        <v>17464.33</v>
      </c>
      <c r="DE27" s="107">
        <v>1445.27</v>
      </c>
      <c r="DF27" s="107">
        <v>9320.94</v>
      </c>
      <c r="DG27" s="107">
        <v>4225.57</v>
      </c>
      <c r="DH27" s="107">
        <v>9182.41</v>
      </c>
      <c r="DI27" s="107">
        <v>4809.26</v>
      </c>
      <c r="DJ27" s="107">
        <v>4313.12</v>
      </c>
      <c r="DK27" s="107">
        <v>0</v>
      </c>
      <c r="DL27" s="107">
        <v>6081.02</v>
      </c>
      <c r="DM27" s="107">
        <v>8981.65</v>
      </c>
      <c r="DN27" s="107">
        <v>0</v>
      </c>
      <c r="DO27" s="107">
        <v>6213.32</v>
      </c>
      <c r="DP27" s="107">
        <v>1601.64</v>
      </c>
      <c r="DQ27" s="107">
        <v>6048.81</v>
      </c>
      <c r="DR27" s="107">
        <v>1120</v>
      </c>
    </row>
    <row r="28" spans="1:122">
      <c r="A28" s="106"/>
      <c r="B28" s="107" t="s">
        <v>128</v>
      </c>
      <c r="C28" s="107">
        <v>5106388.24</v>
      </c>
      <c r="D28" s="107">
        <v>27273.9</v>
      </c>
      <c r="E28" s="107">
        <v>425</v>
      </c>
      <c r="F28" s="107">
        <v>0</v>
      </c>
      <c r="G28" s="107">
        <v>0</v>
      </c>
      <c r="H28" s="107">
        <v>474199.96</v>
      </c>
      <c r="I28" s="107">
        <v>0</v>
      </c>
      <c r="J28" s="107">
        <v>591562.48</v>
      </c>
      <c r="K28" s="107">
        <v>4991.7</v>
      </c>
      <c r="L28" s="107">
        <v>1137280.76</v>
      </c>
      <c r="M28" s="107">
        <v>0</v>
      </c>
      <c r="N28" s="107">
        <v>0</v>
      </c>
      <c r="O28" s="107">
        <v>0</v>
      </c>
      <c r="P28" s="107">
        <v>0</v>
      </c>
      <c r="Q28" s="107">
        <v>0</v>
      </c>
      <c r="R28" s="107">
        <v>0</v>
      </c>
      <c r="S28" s="107">
        <v>0</v>
      </c>
      <c r="T28" s="107">
        <v>0</v>
      </c>
      <c r="U28" s="107">
        <v>2222216.94</v>
      </c>
      <c r="V28" s="107">
        <v>535038.39</v>
      </c>
      <c r="W28" s="107">
        <v>113399.11</v>
      </c>
      <c r="X28" s="107">
        <v>0</v>
      </c>
      <c r="Y28" s="107">
        <v>535038.39</v>
      </c>
      <c r="Z28" s="107">
        <v>0</v>
      </c>
      <c r="AA28" s="107">
        <v>0</v>
      </c>
      <c r="AB28" s="107">
        <v>0</v>
      </c>
      <c r="AC28" s="107">
        <v>0</v>
      </c>
      <c r="AD28" s="107">
        <v>19009.38</v>
      </c>
      <c r="AE28" s="107">
        <v>1189.98</v>
      </c>
      <c r="AF28" s="107">
        <v>34296.6</v>
      </c>
      <c r="AG28" s="107">
        <v>19700.77</v>
      </c>
      <c r="AH28" s="107">
        <v>0</v>
      </c>
      <c r="AI28" s="107">
        <v>39202.38</v>
      </c>
      <c r="AJ28" s="107">
        <v>0</v>
      </c>
      <c r="AK28" s="107">
        <v>0</v>
      </c>
      <c r="AL28" s="107">
        <v>0</v>
      </c>
      <c r="AM28" s="107">
        <v>112125.68</v>
      </c>
      <c r="AN28" s="107">
        <v>54986.47</v>
      </c>
      <c r="AO28" s="107">
        <v>0</v>
      </c>
      <c r="AP28" s="107">
        <v>1733682.59</v>
      </c>
      <c r="AQ28" s="107">
        <v>2457.45</v>
      </c>
      <c r="AR28" s="107">
        <v>2508.05</v>
      </c>
      <c r="AS28" s="107">
        <v>43699.08</v>
      </c>
      <c r="AT28" s="107">
        <v>60825.91</v>
      </c>
      <c r="AU28" s="107">
        <v>211931.71</v>
      </c>
      <c r="AV28" s="107">
        <v>120</v>
      </c>
      <c r="AW28" s="107">
        <v>2517</v>
      </c>
      <c r="AX28" s="107">
        <v>0</v>
      </c>
      <c r="AY28" s="107">
        <v>0</v>
      </c>
      <c r="AZ28" s="107">
        <v>0</v>
      </c>
      <c r="BA28" s="107">
        <v>0</v>
      </c>
      <c r="BB28" s="107">
        <v>0</v>
      </c>
      <c r="BC28" s="107">
        <v>0</v>
      </c>
      <c r="BD28" s="107">
        <v>3932.83</v>
      </c>
      <c r="BE28" s="107">
        <v>0</v>
      </c>
      <c r="BF28" s="107">
        <v>0</v>
      </c>
      <c r="BG28" s="107">
        <v>1601.05</v>
      </c>
      <c r="BH28" s="107">
        <v>1200</v>
      </c>
      <c r="BI28" s="107">
        <v>0</v>
      </c>
      <c r="BJ28" s="107">
        <v>0</v>
      </c>
      <c r="BK28" s="107">
        <v>0</v>
      </c>
      <c r="BL28" s="107">
        <v>0</v>
      </c>
      <c r="BM28" s="107">
        <v>0</v>
      </c>
      <c r="BN28" s="107">
        <v>0</v>
      </c>
      <c r="BO28" s="107">
        <v>0</v>
      </c>
      <c r="BP28" s="107">
        <v>0</v>
      </c>
      <c r="BQ28" s="107">
        <v>0</v>
      </c>
      <c r="BR28" s="107">
        <v>680</v>
      </c>
      <c r="BS28" s="107">
        <v>0</v>
      </c>
      <c r="BT28" s="107">
        <v>0</v>
      </c>
      <c r="BU28" s="107">
        <v>0</v>
      </c>
      <c r="BV28" s="107">
        <v>0</v>
      </c>
      <c r="BW28" s="107">
        <v>0</v>
      </c>
      <c r="BX28" s="107">
        <v>0</v>
      </c>
      <c r="BY28" s="107">
        <v>0</v>
      </c>
      <c r="BZ28" s="107">
        <v>0</v>
      </c>
      <c r="CA28" s="107">
        <v>0</v>
      </c>
      <c r="CB28" s="107">
        <v>0</v>
      </c>
      <c r="CC28" s="107">
        <v>2757.22</v>
      </c>
      <c r="CD28" s="107">
        <v>0</v>
      </c>
      <c r="CE28" s="107">
        <v>0</v>
      </c>
      <c r="CF28" s="107">
        <v>0</v>
      </c>
      <c r="CG28" s="107">
        <v>6974.7</v>
      </c>
      <c r="CH28" s="107">
        <v>1223.71</v>
      </c>
      <c r="CI28" s="107">
        <v>0</v>
      </c>
      <c r="CJ28" s="107">
        <v>0</v>
      </c>
      <c r="CK28" s="107">
        <v>0</v>
      </c>
      <c r="CL28" s="107">
        <v>0</v>
      </c>
      <c r="CM28" s="107">
        <v>0</v>
      </c>
      <c r="CN28" s="107">
        <v>0</v>
      </c>
      <c r="CO28" s="107">
        <v>0</v>
      </c>
      <c r="CP28" s="107">
        <v>0</v>
      </c>
      <c r="CQ28" s="107">
        <v>0</v>
      </c>
      <c r="CR28" s="107">
        <v>3847.82</v>
      </c>
      <c r="CS28" s="107">
        <v>61775.31</v>
      </c>
      <c r="CT28" s="107">
        <v>0</v>
      </c>
      <c r="CU28" s="107">
        <v>0</v>
      </c>
      <c r="CV28" s="107">
        <v>1757.14</v>
      </c>
      <c r="CW28" s="107">
        <v>0</v>
      </c>
      <c r="CX28" s="107">
        <v>862</v>
      </c>
      <c r="CY28" s="107">
        <v>59523.42</v>
      </c>
      <c r="CZ28" s="107">
        <v>0</v>
      </c>
      <c r="DA28" s="107">
        <v>59523.42</v>
      </c>
      <c r="DB28" s="107">
        <v>0</v>
      </c>
      <c r="DC28" s="107">
        <v>0</v>
      </c>
      <c r="DD28" s="107">
        <v>0</v>
      </c>
      <c r="DE28" s="107">
        <v>0</v>
      </c>
      <c r="DF28" s="107">
        <v>0</v>
      </c>
      <c r="DG28" s="107">
        <v>0</v>
      </c>
      <c r="DH28" s="107">
        <v>0</v>
      </c>
      <c r="DI28" s="107">
        <v>0</v>
      </c>
      <c r="DJ28" s="107">
        <v>0</v>
      </c>
      <c r="DK28" s="107">
        <v>3636.09</v>
      </c>
      <c r="DL28" s="107">
        <v>0</v>
      </c>
      <c r="DM28" s="107">
        <v>0</v>
      </c>
      <c r="DN28" s="107">
        <v>0</v>
      </c>
      <c r="DO28" s="107">
        <v>0</v>
      </c>
      <c r="DP28" s="107">
        <v>0</v>
      </c>
      <c r="DQ28" s="107">
        <v>0</v>
      </c>
      <c r="DR28" s="107">
        <v>0</v>
      </c>
    </row>
    <row r="29" spans="1:122">
      <c r="A29" s="106"/>
      <c r="B29" s="107" t="s">
        <v>129</v>
      </c>
      <c r="C29" s="107">
        <v>3692338.81</v>
      </c>
      <c r="D29" s="107">
        <v>1144726.77</v>
      </c>
      <c r="E29" s="107">
        <v>30819.62</v>
      </c>
      <c r="F29" s="107">
        <v>0</v>
      </c>
      <c r="G29" s="107">
        <v>8498.38</v>
      </c>
      <c r="H29" s="107">
        <v>447003.62</v>
      </c>
      <c r="I29" s="107">
        <v>8336.39</v>
      </c>
      <c r="J29" s="107">
        <v>6888.14</v>
      </c>
      <c r="K29" s="107">
        <v>25924.82</v>
      </c>
      <c r="L29" s="107">
        <v>29900.25</v>
      </c>
      <c r="M29" s="107">
        <v>28975.16</v>
      </c>
      <c r="N29" s="107">
        <v>34904.07</v>
      </c>
      <c r="O29" s="107">
        <v>15411.36</v>
      </c>
      <c r="P29" s="107">
        <v>12773.29</v>
      </c>
      <c r="Q29" s="107">
        <v>0</v>
      </c>
      <c r="R29" s="107">
        <v>0</v>
      </c>
      <c r="S29" s="107">
        <v>20246.29</v>
      </c>
      <c r="T29" s="107">
        <v>14587.32</v>
      </c>
      <c r="U29" s="107">
        <v>1280027.24</v>
      </c>
      <c r="V29" s="107">
        <v>125251.61</v>
      </c>
      <c r="W29" s="107">
        <v>353650.21</v>
      </c>
      <c r="X29" s="107">
        <v>104414.27</v>
      </c>
      <c r="Y29" s="107">
        <v>15434.62</v>
      </c>
      <c r="Z29" s="107">
        <v>24107.22</v>
      </c>
      <c r="AA29" s="107">
        <v>19904.28</v>
      </c>
      <c r="AB29" s="107">
        <v>50930.05</v>
      </c>
      <c r="AC29" s="107">
        <v>14875.44</v>
      </c>
      <c r="AD29" s="107">
        <v>35580.49</v>
      </c>
      <c r="AE29" s="107">
        <v>16748.64</v>
      </c>
      <c r="AF29" s="107">
        <v>147007.22</v>
      </c>
      <c r="AG29" s="107">
        <v>94368.2</v>
      </c>
      <c r="AH29" s="107">
        <v>32346.56</v>
      </c>
      <c r="AI29" s="107">
        <v>27599.1</v>
      </c>
      <c r="AJ29" s="107">
        <v>32271.86</v>
      </c>
      <c r="AK29" s="107">
        <v>31414.73</v>
      </c>
      <c r="AL29" s="107">
        <v>40727.68</v>
      </c>
      <c r="AM29" s="107">
        <v>34460.33</v>
      </c>
      <c r="AN29" s="107">
        <v>71837.57</v>
      </c>
      <c r="AO29" s="107">
        <v>63313.83</v>
      </c>
      <c r="AP29" s="107">
        <v>10589.37</v>
      </c>
      <c r="AQ29" s="107">
        <v>49894.44</v>
      </c>
      <c r="AR29" s="107">
        <v>20172.6</v>
      </c>
      <c r="AS29" s="107">
        <v>19927.85</v>
      </c>
      <c r="AT29" s="107">
        <v>49647.14</v>
      </c>
      <c r="AU29" s="107">
        <v>960184.11</v>
      </c>
      <c r="AV29" s="107">
        <v>35527.73</v>
      </c>
      <c r="AW29" s="107">
        <v>36730.98</v>
      </c>
      <c r="AX29" s="107">
        <v>46156.9</v>
      </c>
      <c r="AY29" s="107">
        <v>32571.08</v>
      </c>
      <c r="AZ29" s="107">
        <v>37259.62</v>
      </c>
      <c r="BA29" s="107">
        <v>37322.06</v>
      </c>
      <c r="BB29" s="107">
        <v>13583.84</v>
      </c>
      <c r="BC29" s="107">
        <v>43498.61</v>
      </c>
      <c r="BD29" s="107">
        <v>25918.64</v>
      </c>
      <c r="BE29" s="107">
        <v>19489.28</v>
      </c>
      <c r="BF29" s="107">
        <v>25542.09</v>
      </c>
      <c r="BG29" s="107">
        <v>24638.35</v>
      </c>
      <c r="BH29" s="107">
        <v>12302.99</v>
      </c>
      <c r="BI29" s="107">
        <v>17551.6</v>
      </c>
      <c r="BJ29" s="107">
        <v>18359.57</v>
      </c>
      <c r="BK29" s="107">
        <v>18770.14</v>
      </c>
      <c r="BL29" s="107">
        <v>17678.4</v>
      </c>
      <c r="BM29" s="107">
        <v>10002.77</v>
      </c>
      <c r="BN29" s="107">
        <v>12722.64</v>
      </c>
      <c r="BO29" s="107">
        <v>15052.78</v>
      </c>
      <c r="BP29" s="107">
        <v>20364.62</v>
      </c>
      <c r="BQ29" s="107">
        <v>8279.15</v>
      </c>
      <c r="BR29" s="107">
        <v>8988.14</v>
      </c>
      <c r="BS29" s="107">
        <v>7325.78</v>
      </c>
      <c r="BT29" s="107">
        <v>10731.17</v>
      </c>
      <c r="BU29" s="107">
        <v>9414.75</v>
      </c>
      <c r="BV29" s="107">
        <v>13359.72</v>
      </c>
      <c r="BW29" s="107">
        <v>9425.47</v>
      </c>
      <c r="BX29" s="107">
        <v>15758.93</v>
      </c>
      <c r="BY29" s="107">
        <v>4895.97</v>
      </c>
      <c r="BZ29" s="107">
        <v>7996.99</v>
      </c>
      <c r="CA29" s="107">
        <v>4996.76</v>
      </c>
      <c r="CB29" s="107">
        <v>5900.51</v>
      </c>
      <c r="CC29" s="107">
        <v>5799.22</v>
      </c>
      <c r="CD29" s="107">
        <v>11258.1</v>
      </c>
      <c r="CE29" s="107">
        <v>19393.98</v>
      </c>
      <c r="CF29" s="107">
        <v>5131.08</v>
      </c>
      <c r="CG29" s="107">
        <v>858.74</v>
      </c>
      <c r="CH29" s="107">
        <v>4985.59</v>
      </c>
      <c r="CI29" s="107">
        <v>5553.69</v>
      </c>
      <c r="CJ29" s="107">
        <v>4908.48</v>
      </c>
      <c r="CK29" s="107">
        <v>9626.64</v>
      </c>
      <c r="CL29" s="107">
        <v>10320.57</v>
      </c>
      <c r="CM29" s="107">
        <v>5944.25</v>
      </c>
      <c r="CN29" s="107">
        <v>12479.38</v>
      </c>
      <c r="CO29" s="107">
        <v>10539.39</v>
      </c>
      <c r="CP29" s="107">
        <v>10718</v>
      </c>
      <c r="CQ29" s="107">
        <v>3195.51</v>
      </c>
      <c r="CR29" s="107">
        <v>9814.53</v>
      </c>
      <c r="CS29" s="107">
        <v>6778.69</v>
      </c>
      <c r="CT29" s="107">
        <v>4779.1</v>
      </c>
      <c r="CU29" s="107">
        <v>6666.03</v>
      </c>
      <c r="CV29" s="107">
        <v>8079.09</v>
      </c>
      <c r="CW29" s="107">
        <v>11481.06</v>
      </c>
      <c r="CX29" s="107">
        <v>4393.86</v>
      </c>
      <c r="CY29" s="107">
        <v>10778.36</v>
      </c>
      <c r="CZ29" s="107">
        <v>6716.23</v>
      </c>
      <c r="DA29" s="107">
        <v>17685.35</v>
      </c>
      <c r="DB29" s="107">
        <v>6811.67</v>
      </c>
      <c r="DC29" s="107">
        <v>13640.27</v>
      </c>
      <c r="DD29" s="107">
        <v>8908.7</v>
      </c>
      <c r="DE29" s="107">
        <v>6847.12</v>
      </c>
      <c r="DF29" s="107">
        <v>6663.93</v>
      </c>
      <c r="DG29" s="107">
        <v>11828.81</v>
      </c>
      <c r="DH29" s="107">
        <v>7318.3</v>
      </c>
      <c r="DI29" s="107">
        <v>7473.22</v>
      </c>
      <c r="DJ29" s="107">
        <v>10849.57</v>
      </c>
      <c r="DK29" s="107">
        <v>1875</v>
      </c>
      <c r="DL29" s="107">
        <v>6569.04</v>
      </c>
      <c r="DM29" s="107">
        <v>2919.42</v>
      </c>
      <c r="DN29" s="107">
        <v>10234.44</v>
      </c>
      <c r="DO29" s="107">
        <v>5163.6</v>
      </c>
      <c r="DP29" s="107">
        <v>4687.55</v>
      </c>
      <c r="DQ29" s="107">
        <v>10552.55</v>
      </c>
      <c r="DR29" s="107">
        <v>1837.97</v>
      </c>
    </row>
    <row r="30" spans="1:122">
      <c r="A30" s="106"/>
      <c r="B30" s="107" t="s">
        <v>130</v>
      </c>
      <c r="C30" s="107">
        <v>33758471.42</v>
      </c>
      <c r="D30" s="107">
        <v>-279519.92</v>
      </c>
      <c r="E30" s="107">
        <v>635319.91</v>
      </c>
      <c r="F30" s="107">
        <v>96096.43</v>
      </c>
      <c r="G30" s="107">
        <v>39668.97</v>
      </c>
      <c r="H30" s="107">
        <v>458486.99</v>
      </c>
      <c r="I30" s="107">
        <v>802884.81</v>
      </c>
      <c r="J30" s="107">
        <v>715011.4</v>
      </c>
      <c r="K30" s="107">
        <v>864845.05</v>
      </c>
      <c r="L30" s="107">
        <v>1244829.46</v>
      </c>
      <c r="M30" s="107">
        <v>356531.95</v>
      </c>
      <c r="N30" s="107">
        <v>575750.28</v>
      </c>
      <c r="O30" s="107">
        <v>400866.59</v>
      </c>
      <c r="P30" s="107">
        <v>480977.31</v>
      </c>
      <c r="Q30" s="107">
        <v>0</v>
      </c>
      <c r="R30" s="107">
        <v>0</v>
      </c>
      <c r="S30" s="107">
        <v>375752.4</v>
      </c>
      <c r="T30" s="107">
        <v>241807.22</v>
      </c>
      <c r="U30" s="107">
        <v>19234999.03</v>
      </c>
      <c r="V30" s="107">
        <v>1646282.65</v>
      </c>
      <c r="W30" s="107">
        <v>4589032.53</v>
      </c>
      <c r="X30" s="107">
        <v>1278848.36</v>
      </c>
      <c r="Y30" s="107">
        <v>275288.66</v>
      </c>
      <c r="Z30" s="107">
        <v>359441.17</v>
      </c>
      <c r="AA30" s="107">
        <v>132148.15</v>
      </c>
      <c r="AB30" s="107">
        <v>639682.85</v>
      </c>
      <c r="AC30" s="107">
        <v>239721.82</v>
      </c>
      <c r="AD30" s="107">
        <v>423605.33</v>
      </c>
      <c r="AE30" s="107">
        <v>221369.34</v>
      </c>
      <c r="AF30" s="107">
        <v>1238678.92</v>
      </c>
      <c r="AG30" s="107">
        <v>1451705.57</v>
      </c>
      <c r="AH30" s="107">
        <v>504604.03</v>
      </c>
      <c r="AI30" s="107">
        <v>749069.34</v>
      </c>
      <c r="AJ30" s="107">
        <v>475124.28</v>
      </c>
      <c r="AK30" s="107">
        <v>535473.03</v>
      </c>
      <c r="AL30" s="107">
        <v>268251.05</v>
      </c>
      <c r="AM30" s="107">
        <v>526796.66</v>
      </c>
      <c r="AN30" s="107">
        <v>1041588.98</v>
      </c>
      <c r="AO30" s="107">
        <v>550361.64</v>
      </c>
      <c r="AP30" s="107">
        <v>536697.19</v>
      </c>
      <c r="AQ30" s="107">
        <v>955215.1</v>
      </c>
      <c r="AR30" s="107">
        <v>195789.12</v>
      </c>
      <c r="AS30" s="107">
        <v>195522.81</v>
      </c>
      <c r="AT30" s="107">
        <v>1086477.58</v>
      </c>
      <c r="AU30" s="107">
        <v>14146549.95</v>
      </c>
      <c r="AV30" s="107">
        <v>463663.51</v>
      </c>
      <c r="AW30" s="107">
        <v>482483.26</v>
      </c>
      <c r="AX30" s="107">
        <v>556670.87</v>
      </c>
      <c r="AY30" s="107">
        <v>423559.13</v>
      </c>
      <c r="AZ30" s="107">
        <v>455790.92</v>
      </c>
      <c r="BA30" s="107">
        <v>626964.79</v>
      </c>
      <c r="BB30" s="107">
        <v>216034.62</v>
      </c>
      <c r="BC30" s="107">
        <v>598092.31</v>
      </c>
      <c r="BD30" s="107">
        <v>417560.66</v>
      </c>
      <c r="BE30" s="107">
        <v>372827.85</v>
      </c>
      <c r="BF30" s="107">
        <v>288350.02</v>
      </c>
      <c r="BG30" s="107">
        <v>311400.51</v>
      </c>
      <c r="BH30" s="107">
        <v>180453.92</v>
      </c>
      <c r="BI30" s="107">
        <v>275884.67</v>
      </c>
      <c r="BJ30" s="107">
        <v>250800.48</v>
      </c>
      <c r="BK30" s="107">
        <v>369863.16</v>
      </c>
      <c r="BL30" s="107">
        <v>265113.36</v>
      </c>
      <c r="BM30" s="107">
        <v>132537.22</v>
      </c>
      <c r="BN30" s="107">
        <v>218402.12</v>
      </c>
      <c r="BO30" s="107">
        <v>301427.24</v>
      </c>
      <c r="BP30" s="107">
        <v>325231.65</v>
      </c>
      <c r="BQ30" s="107">
        <v>164973.51</v>
      </c>
      <c r="BR30" s="107">
        <v>126539.07</v>
      </c>
      <c r="BS30" s="107">
        <v>151355.29</v>
      </c>
      <c r="BT30" s="107">
        <v>174539.47</v>
      </c>
      <c r="BU30" s="107">
        <v>161858.47</v>
      </c>
      <c r="BV30" s="107">
        <v>242806.58</v>
      </c>
      <c r="BW30" s="107">
        <v>58466.66</v>
      </c>
      <c r="BX30" s="107">
        <v>255466.99</v>
      </c>
      <c r="BY30" s="107">
        <v>90728.67</v>
      </c>
      <c r="BZ30" s="107">
        <v>123052.63</v>
      </c>
      <c r="CA30" s="107">
        <v>56937.91</v>
      </c>
      <c r="CB30" s="107">
        <v>107653.59</v>
      </c>
      <c r="CC30" s="107">
        <v>112148.61</v>
      </c>
      <c r="CD30" s="107">
        <v>349407.8</v>
      </c>
      <c r="CE30" s="107">
        <v>204050.03</v>
      </c>
      <c r="CF30" s="107">
        <v>75925.23</v>
      </c>
      <c r="CG30" s="107">
        <v>96127.72</v>
      </c>
      <c r="CH30" s="107">
        <v>41474.15</v>
      </c>
      <c r="CI30" s="107">
        <v>96797.34</v>
      </c>
      <c r="CJ30" s="107">
        <v>69378.82</v>
      </c>
      <c r="CK30" s="107">
        <v>183575.89</v>
      </c>
      <c r="CL30" s="107">
        <v>122253.07</v>
      </c>
      <c r="CM30" s="107">
        <v>105652.05</v>
      </c>
      <c r="CN30" s="107">
        <v>161287.7</v>
      </c>
      <c r="CO30" s="107">
        <v>174031.7</v>
      </c>
      <c r="CP30" s="107">
        <v>130249.95</v>
      </c>
      <c r="CQ30" s="107">
        <v>68717.3</v>
      </c>
      <c r="CR30" s="107">
        <v>92703.7</v>
      </c>
      <c r="CS30" s="107">
        <v>221401.64</v>
      </c>
      <c r="CT30" s="107">
        <v>82730.98</v>
      </c>
      <c r="CU30" s="107">
        <v>149105.38</v>
      </c>
      <c r="CV30" s="107">
        <v>68433.35</v>
      </c>
      <c r="CW30" s="107">
        <v>143244.08</v>
      </c>
      <c r="CX30" s="107">
        <v>73043.16</v>
      </c>
      <c r="CY30" s="107">
        <v>166699.4</v>
      </c>
      <c r="CZ30" s="107">
        <v>105348.47</v>
      </c>
      <c r="DA30" s="107">
        <v>107090</v>
      </c>
      <c r="DB30" s="107">
        <v>84485.97</v>
      </c>
      <c r="DC30" s="107">
        <v>137525.96</v>
      </c>
      <c r="DD30" s="107">
        <v>120591.1</v>
      </c>
      <c r="DE30" s="107">
        <v>62338.84</v>
      </c>
      <c r="DF30" s="107">
        <v>75551.74</v>
      </c>
      <c r="DG30" s="107">
        <v>277477.53</v>
      </c>
      <c r="DH30" s="107">
        <v>80029.66</v>
      </c>
      <c r="DI30" s="107">
        <v>86137.87</v>
      </c>
      <c r="DJ30" s="107">
        <v>137618.59</v>
      </c>
      <c r="DK30" s="107">
        <v>48669.36</v>
      </c>
      <c r="DL30" s="107">
        <v>82429.62</v>
      </c>
      <c r="DM30" s="107">
        <v>73877.76</v>
      </c>
      <c r="DN30" s="107">
        <v>36281.85</v>
      </c>
      <c r="DO30" s="107">
        <v>81272.86</v>
      </c>
      <c r="DP30" s="107">
        <v>81813.59</v>
      </c>
      <c r="DQ30" s="107">
        <v>184353.26</v>
      </c>
      <c r="DR30" s="107">
        <v>47725.76</v>
      </c>
    </row>
    <row r="31" spans="1:122">
      <c r="A31" s="106"/>
      <c r="B31" s="107" t="s">
        <v>131</v>
      </c>
      <c r="C31" s="107">
        <v>15797475.11</v>
      </c>
      <c r="D31" s="107">
        <v>0</v>
      </c>
      <c r="E31" s="107">
        <v>225214.68</v>
      </c>
      <c r="F31" s="107">
        <v>42530</v>
      </c>
      <c r="G31" s="107">
        <v>18000</v>
      </c>
      <c r="H31" s="107">
        <v>194574.4</v>
      </c>
      <c r="I31" s="107">
        <v>351407</v>
      </c>
      <c r="J31" s="107">
        <v>292187.8</v>
      </c>
      <c r="K31" s="107">
        <v>331945.34</v>
      </c>
      <c r="L31" s="107">
        <v>581045</v>
      </c>
      <c r="M31" s="107">
        <v>163456</v>
      </c>
      <c r="N31" s="107">
        <v>257015</v>
      </c>
      <c r="O31" s="107">
        <v>190838</v>
      </c>
      <c r="P31" s="107">
        <v>221739</v>
      </c>
      <c r="Q31" s="107">
        <v>0</v>
      </c>
      <c r="R31" s="107">
        <v>0</v>
      </c>
      <c r="S31" s="107">
        <v>148814.8</v>
      </c>
      <c r="T31" s="107">
        <v>96964.88</v>
      </c>
      <c r="U31" s="107">
        <v>8936863.68</v>
      </c>
      <c r="V31" s="107">
        <v>1043687.24</v>
      </c>
      <c r="W31" s="107">
        <v>2055525.16</v>
      </c>
      <c r="X31" s="107">
        <v>645667.13</v>
      </c>
      <c r="Y31" s="107">
        <v>186486</v>
      </c>
      <c r="Z31" s="107">
        <v>227549.4</v>
      </c>
      <c r="AA31" s="107">
        <v>82192.4</v>
      </c>
      <c r="AB31" s="107">
        <v>399625.84</v>
      </c>
      <c r="AC31" s="107">
        <v>147833.6</v>
      </c>
      <c r="AD31" s="107">
        <v>194896</v>
      </c>
      <c r="AE31" s="107">
        <v>97022</v>
      </c>
      <c r="AF31" s="107">
        <v>573398</v>
      </c>
      <c r="AG31" s="107">
        <v>640822.16</v>
      </c>
      <c r="AH31" s="107">
        <v>230124</v>
      </c>
      <c r="AI31" s="107">
        <v>319263</v>
      </c>
      <c r="AJ31" s="107">
        <v>216296</v>
      </c>
      <c r="AK31" s="107">
        <v>259611.93</v>
      </c>
      <c r="AL31" s="107">
        <v>169759.2</v>
      </c>
      <c r="AM31" s="107">
        <v>240473</v>
      </c>
      <c r="AN31" s="107">
        <v>516520.32</v>
      </c>
      <c r="AO31" s="107">
        <v>266156</v>
      </c>
      <c r="AP31" s="107">
        <v>237644</v>
      </c>
      <c r="AQ31" s="107">
        <v>478962</v>
      </c>
      <c r="AR31" s="107">
        <v>98485.92</v>
      </c>
      <c r="AS31" s="107">
        <v>136005</v>
      </c>
      <c r="AT31" s="107">
        <v>369518</v>
      </c>
      <c r="AU31" s="107">
        <v>6593099.44</v>
      </c>
      <c r="AV31" s="107">
        <v>229392</v>
      </c>
      <c r="AW31" s="107">
        <v>197390</v>
      </c>
      <c r="AX31" s="107">
        <v>236254</v>
      </c>
      <c r="AY31" s="107">
        <v>201427.2</v>
      </c>
      <c r="AZ31" s="107">
        <v>434168.24</v>
      </c>
      <c r="BA31" s="107">
        <v>279768</v>
      </c>
      <c r="BB31" s="107">
        <v>92172</v>
      </c>
      <c r="BC31" s="107">
        <v>342770</v>
      </c>
      <c r="BD31" s="107">
        <v>157175</v>
      </c>
      <c r="BE31" s="107">
        <v>157596</v>
      </c>
      <c r="BF31" s="107">
        <v>163476</v>
      </c>
      <c r="BG31" s="107">
        <v>194520.52</v>
      </c>
      <c r="BH31" s="107">
        <v>166686.96</v>
      </c>
      <c r="BI31" s="107">
        <v>102000</v>
      </c>
      <c r="BJ31" s="107">
        <v>99009</v>
      </c>
      <c r="BK31" s="107">
        <v>98634</v>
      </c>
      <c r="BL31" s="107">
        <v>89229</v>
      </c>
      <c r="BM31" s="107">
        <v>71826</v>
      </c>
      <c r="BN31" s="107">
        <v>65630</v>
      </c>
      <c r="BO31" s="107">
        <v>88783</v>
      </c>
      <c r="BP31" s="107">
        <v>189062</v>
      </c>
      <c r="BQ31" s="107">
        <v>71996</v>
      </c>
      <c r="BR31" s="107">
        <v>39616</v>
      </c>
      <c r="BS31" s="107">
        <v>57694</v>
      </c>
      <c r="BT31" s="107">
        <v>58816</v>
      </c>
      <c r="BU31" s="107">
        <v>62794</v>
      </c>
      <c r="BV31" s="107">
        <v>77024</v>
      </c>
      <c r="BW31" s="107">
        <v>28512</v>
      </c>
      <c r="BX31" s="107">
        <v>108248</v>
      </c>
      <c r="BY31" s="107">
        <v>33499</v>
      </c>
      <c r="BZ31" s="107">
        <v>44157</v>
      </c>
      <c r="CA31" s="107">
        <v>24560</v>
      </c>
      <c r="CB31" s="107">
        <v>39233</v>
      </c>
      <c r="CC31" s="107">
        <v>45600</v>
      </c>
      <c r="CD31" s="107">
        <v>135906</v>
      </c>
      <c r="CE31" s="107">
        <v>139940</v>
      </c>
      <c r="CF31" s="107">
        <v>32310</v>
      </c>
      <c r="CG31" s="107">
        <v>47920</v>
      </c>
      <c r="CH31" s="107">
        <v>33376</v>
      </c>
      <c r="CI31" s="107">
        <v>46863</v>
      </c>
      <c r="CJ31" s="107">
        <v>29710</v>
      </c>
      <c r="CK31" s="107">
        <v>69320.4</v>
      </c>
      <c r="CL31" s="107">
        <v>59713</v>
      </c>
      <c r="CM31" s="107">
        <v>36804</v>
      </c>
      <c r="CN31" s="107">
        <v>62906</v>
      </c>
      <c r="CO31" s="107">
        <v>55453.2</v>
      </c>
      <c r="CP31" s="107">
        <v>48588</v>
      </c>
      <c r="CQ31" s="107">
        <v>27262</v>
      </c>
      <c r="CR31" s="107">
        <v>34014</v>
      </c>
      <c r="CS31" s="107">
        <v>58263</v>
      </c>
      <c r="CT31" s="107">
        <v>32881</v>
      </c>
      <c r="CU31" s="107">
        <v>56788</v>
      </c>
      <c r="CV31" s="107">
        <v>31766</v>
      </c>
      <c r="CW31" s="107">
        <v>49228</v>
      </c>
      <c r="CX31" s="107">
        <v>33381</v>
      </c>
      <c r="CY31" s="107">
        <v>64920</v>
      </c>
      <c r="CZ31" s="107">
        <v>34856</v>
      </c>
      <c r="DA31" s="107">
        <v>52673</v>
      </c>
      <c r="DB31" s="107">
        <v>50440</v>
      </c>
      <c r="DC31" s="107">
        <v>135154.32</v>
      </c>
      <c r="DD31" s="107">
        <v>79329</v>
      </c>
      <c r="DE31" s="107">
        <v>54480.84</v>
      </c>
      <c r="DF31" s="107">
        <v>32388</v>
      </c>
      <c r="DG31" s="107">
        <v>147182.5</v>
      </c>
      <c r="DH31" s="107">
        <v>50217</v>
      </c>
      <c r="DI31" s="107">
        <v>42928</v>
      </c>
      <c r="DJ31" s="107">
        <v>52450</v>
      </c>
      <c r="DK31" s="107">
        <v>27732</v>
      </c>
      <c r="DL31" s="107">
        <v>43700</v>
      </c>
      <c r="DM31" s="107">
        <v>44391</v>
      </c>
      <c r="DN31" s="107">
        <v>16776</v>
      </c>
      <c r="DO31" s="107">
        <v>45566.7</v>
      </c>
      <c r="DP31" s="107">
        <v>47207.76</v>
      </c>
      <c r="DQ31" s="107">
        <v>75896.8</v>
      </c>
      <c r="DR31" s="107">
        <v>23700</v>
      </c>
    </row>
    <row r="32" spans="1:122">
      <c r="A32" s="106"/>
      <c r="B32" s="107" t="s">
        <v>132</v>
      </c>
      <c r="C32" s="107">
        <v>0</v>
      </c>
      <c r="D32" s="107">
        <v>0</v>
      </c>
      <c r="E32" s="107">
        <v>0</v>
      </c>
      <c r="F32" s="107">
        <v>0</v>
      </c>
      <c r="G32" s="107">
        <v>0</v>
      </c>
      <c r="H32" s="107">
        <v>0</v>
      </c>
      <c r="I32" s="107">
        <v>0</v>
      </c>
      <c r="J32" s="107">
        <v>0</v>
      </c>
      <c r="K32" s="107">
        <v>0</v>
      </c>
      <c r="L32" s="107">
        <v>0</v>
      </c>
      <c r="M32" s="107">
        <v>0</v>
      </c>
      <c r="N32" s="107">
        <v>0</v>
      </c>
      <c r="O32" s="107">
        <v>0</v>
      </c>
      <c r="P32" s="107">
        <v>0</v>
      </c>
      <c r="Q32" s="107">
        <v>0</v>
      </c>
      <c r="R32" s="107">
        <v>0</v>
      </c>
      <c r="S32" s="107">
        <v>0</v>
      </c>
      <c r="T32" s="107">
        <v>0</v>
      </c>
      <c r="U32" s="107">
        <v>0</v>
      </c>
      <c r="V32" s="107">
        <v>0</v>
      </c>
      <c r="W32" s="107">
        <v>0</v>
      </c>
      <c r="X32" s="107">
        <v>0</v>
      </c>
      <c r="Y32" s="107">
        <v>0</v>
      </c>
      <c r="Z32" s="107">
        <v>0</v>
      </c>
      <c r="AA32" s="107">
        <v>0</v>
      </c>
      <c r="AB32" s="107">
        <v>0</v>
      </c>
      <c r="AC32" s="107">
        <v>0</v>
      </c>
      <c r="AD32" s="107">
        <v>0</v>
      </c>
      <c r="AE32" s="107">
        <v>0</v>
      </c>
      <c r="AF32" s="107">
        <v>0</v>
      </c>
      <c r="AG32" s="107">
        <v>0</v>
      </c>
      <c r="AH32" s="107">
        <v>0</v>
      </c>
      <c r="AI32" s="107">
        <v>0</v>
      </c>
      <c r="AJ32" s="107">
        <v>0</v>
      </c>
      <c r="AK32" s="107">
        <v>0</v>
      </c>
      <c r="AL32" s="107">
        <v>0</v>
      </c>
      <c r="AM32" s="107">
        <v>0</v>
      </c>
      <c r="AN32" s="107">
        <v>0</v>
      </c>
      <c r="AO32" s="107">
        <v>0</v>
      </c>
      <c r="AP32" s="107">
        <v>0</v>
      </c>
      <c r="AQ32" s="107">
        <v>0</v>
      </c>
      <c r="AR32" s="107">
        <v>0</v>
      </c>
      <c r="AS32" s="107">
        <v>0</v>
      </c>
      <c r="AT32" s="107">
        <v>0</v>
      </c>
      <c r="AU32" s="107">
        <v>0</v>
      </c>
      <c r="AV32" s="107">
        <v>0</v>
      </c>
      <c r="AW32" s="107">
        <v>0</v>
      </c>
      <c r="AX32" s="107">
        <v>0</v>
      </c>
      <c r="AY32" s="107">
        <v>0</v>
      </c>
      <c r="AZ32" s="107">
        <v>0</v>
      </c>
      <c r="BA32" s="107">
        <v>0</v>
      </c>
      <c r="BB32" s="107">
        <v>0</v>
      </c>
      <c r="BC32" s="107">
        <v>0</v>
      </c>
      <c r="BD32" s="107">
        <v>0</v>
      </c>
      <c r="BE32" s="107">
        <v>0</v>
      </c>
      <c r="BF32" s="107">
        <v>0</v>
      </c>
      <c r="BG32" s="107">
        <v>0</v>
      </c>
      <c r="BH32" s="107">
        <v>0</v>
      </c>
      <c r="BI32" s="107">
        <v>0</v>
      </c>
      <c r="BJ32" s="107">
        <v>0</v>
      </c>
      <c r="BK32" s="107">
        <v>0</v>
      </c>
      <c r="BL32" s="107">
        <v>0</v>
      </c>
      <c r="BM32" s="107">
        <v>0</v>
      </c>
      <c r="BN32" s="107">
        <v>0</v>
      </c>
      <c r="BO32" s="107">
        <v>0</v>
      </c>
      <c r="BP32" s="107">
        <v>0</v>
      </c>
      <c r="BQ32" s="107">
        <v>0</v>
      </c>
      <c r="BR32" s="107">
        <v>0</v>
      </c>
      <c r="BS32" s="107">
        <v>0</v>
      </c>
      <c r="BT32" s="107">
        <v>0</v>
      </c>
      <c r="BU32" s="107">
        <v>0</v>
      </c>
      <c r="BV32" s="107">
        <v>0</v>
      </c>
      <c r="BW32" s="107">
        <v>0</v>
      </c>
      <c r="BX32" s="107">
        <v>0</v>
      </c>
      <c r="BY32" s="107">
        <v>0</v>
      </c>
      <c r="BZ32" s="107">
        <v>0</v>
      </c>
      <c r="CA32" s="107">
        <v>0</v>
      </c>
      <c r="CB32" s="107">
        <v>0</v>
      </c>
      <c r="CC32" s="107">
        <v>0</v>
      </c>
      <c r="CD32" s="107">
        <v>0</v>
      </c>
      <c r="CE32" s="107">
        <v>0</v>
      </c>
      <c r="CF32" s="107">
        <v>0</v>
      </c>
      <c r="CG32" s="107">
        <v>0</v>
      </c>
      <c r="CH32" s="107">
        <v>0</v>
      </c>
      <c r="CI32" s="107">
        <v>0</v>
      </c>
      <c r="CJ32" s="107">
        <v>0</v>
      </c>
      <c r="CK32" s="107">
        <v>0</v>
      </c>
      <c r="CL32" s="107">
        <v>0</v>
      </c>
      <c r="CM32" s="107">
        <v>0</v>
      </c>
      <c r="CN32" s="107">
        <v>0</v>
      </c>
      <c r="CO32" s="107">
        <v>0</v>
      </c>
      <c r="CP32" s="107">
        <v>0</v>
      </c>
      <c r="CQ32" s="107">
        <v>0</v>
      </c>
      <c r="CR32" s="107">
        <v>0</v>
      </c>
      <c r="CS32" s="107">
        <v>0</v>
      </c>
      <c r="CT32" s="107">
        <v>0</v>
      </c>
      <c r="CU32" s="107">
        <v>0</v>
      </c>
      <c r="CV32" s="107">
        <v>0</v>
      </c>
      <c r="CW32" s="107">
        <v>0</v>
      </c>
      <c r="CX32" s="107">
        <v>0</v>
      </c>
      <c r="CY32" s="107">
        <v>0</v>
      </c>
      <c r="CZ32" s="107">
        <v>0</v>
      </c>
      <c r="DA32" s="107">
        <v>0</v>
      </c>
      <c r="DB32" s="107">
        <v>0</v>
      </c>
      <c r="DC32" s="107">
        <v>0</v>
      </c>
      <c r="DD32" s="107">
        <v>0</v>
      </c>
      <c r="DE32" s="107">
        <v>0</v>
      </c>
      <c r="DF32" s="107">
        <v>0</v>
      </c>
      <c r="DG32" s="107">
        <v>0</v>
      </c>
      <c r="DH32" s="107">
        <v>0</v>
      </c>
      <c r="DI32" s="107">
        <v>0</v>
      </c>
      <c r="DJ32" s="107">
        <v>0</v>
      </c>
      <c r="DK32" s="107">
        <v>0</v>
      </c>
      <c r="DL32" s="107">
        <v>0</v>
      </c>
      <c r="DM32" s="107">
        <v>0</v>
      </c>
      <c r="DN32" s="107">
        <v>0</v>
      </c>
      <c r="DO32" s="107">
        <v>0</v>
      </c>
      <c r="DP32" s="107">
        <v>0</v>
      </c>
      <c r="DQ32" s="107">
        <v>0</v>
      </c>
      <c r="DR32" s="107">
        <v>0</v>
      </c>
    </row>
    <row r="33" spans="1:122">
      <c r="A33" s="106"/>
      <c r="B33" s="107" t="s">
        <v>133</v>
      </c>
      <c r="C33" s="107">
        <v>1279170.28</v>
      </c>
      <c r="D33" s="107">
        <v>0</v>
      </c>
      <c r="E33" s="107">
        <v>15297</v>
      </c>
      <c r="F33" s="107">
        <v>2870.06</v>
      </c>
      <c r="G33" s="107">
        <v>595</v>
      </c>
      <c r="H33" s="107">
        <v>10134.74</v>
      </c>
      <c r="I33" s="107">
        <v>20201.58</v>
      </c>
      <c r="J33" s="107">
        <v>28182.48</v>
      </c>
      <c r="K33" s="107">
        <v>23197.22</v>
      </c>
      <c r="L33" s="107">
        <v>30528.69</v>
      </c>
      <c r="M33" s="107">
        <v>7066.23</v>
      </c>
      <c r="N33" s="107">
        <v>13009.24</v>
      </c>
      <c r="O33" s="107">
        <v>8474.55</v>
      </c>
      <c r="P33" s="107">
        <v>13057.92</v>
      </c>
      <c r="Q33" s="107">
        <v>0</v>
      </c>
      <c r="R33" s="107">
        <v>0</v>
      </c>
      <c r="S33" s="107">
        <v>7944.33</v>
      </c>
      <c r="T33" s="107">
        <v>3484.99</v>
      </c>
      <c r="U33" s="107">
        <v>828620.68</v>
      </c>
      <c r="V33" s="107">
        <v>107923.84</v>
      </c>
      <c r="W33" s="107">
        <v>127269.8</v>
      </c>
      <c r="X33" s="107">
        <v>31311.93</v>
      </c>
      <c r="Y33" s="107">
        <v>8360.64</v>
      </c>
      <c r="Z33" s="107">
        <v>76961.96</v>
      </c>
      <c r="AA33" s="107">
        <v>3840</v>
      </c>
      <c r="AB33" s="107">
        <v>13286.24</v>
      </c>
      <c r="AC33" s="107">
        <v>5475</v>
      </c>
      <c r="AD33" s="107">
        <v>19092.27</v>
      </c>
      <c r="AE33" s="107">
        <v>-562.95</v>
      </c>
      <c r="AF33" s="107">
        <v>36490.92</v>
      </c>
      <c r="AG33" s="107">
        <v>29306.14</v>
      </c>
      <c r="AH33" s="107">
        <v>13894.01</v>
      </c>
      <c r="AI33" s="107">
        <v>29049.41</v>
      </c>
      <c r="AJ33" s="107">
        <v>12865.76</v>
      </c>
      <c r="AK33" s="107">
        <v>12244.57</v>
      </c>
      <c r="AL33" s="107">
        <v>6201.6</v>
      </c>
      <c r="AM33" s="107">
        <v>10681.76</v>
      </c>
      <c r="AN33" s="107">
        <v>28541.27</v>
      </c>
      <c r="AO33" s="107">
        <v>14205.07</v>
      </c>
      <c r="AP33" s="107">
        <v>48068.67</v>
      </c>
      <c r="AQ33" s="107">
        <v>21298.02</v>
      </c>
      <c r="AR33" s="107">
        <v>6266.4</v>
      </c>
      <c r="AS33" s="107">
        <v>7759.89</v>
      </c>
      <c r="AT33" s="107">
        <v>24423.59</v>
      </c>
      <c r="AU33" s="107">
        <v>667376.01</v>
      </c>
      <c r="AV33" s="107">
        <v>23237</v>
      </c>
      <c r="AW33" s="107">
        <v>26301.03</v>
      </c>
      <c r="AX33" s="107">
        <v>32785.58</v>
      </c>
      <c r="AY33" s="107">
        <v>20546.7</v>
      </c>
      <c r="AZ33" s="107">
        <v>22253.09</v>
      </c>
      <c r="BA33" s="107">
        <v>26775.31</v>
      </c>
      <c r="BB33" s="107">
        <v>9980.05</v>
      </c>
      <c r="BC33" s="107">
        <v>27220</v>
      </c>
      <c r="BD33" s="107">
        <v>28455</v>
      </c>
      <c r="BE33" s="107">
        <v>23325</v>
      </c>
      <c r="BF33" s="107">
        <v>13775</v>
      </c>
      <c r="BG33" s="107">
        <v>14354.58</v>
      </c>
      <c r="BH33" s="107">
        <v>7408.47</v>
      </c>
      <c r="BI33" s="107">
        <v>14061.1</v>
      </c>
      <c r="BJ33" s="107">
        <v>11395</v>
      </c>
      <c r="BK33" s="107">
        <v>12659.97</v>
      </c>
      <c r="BL33" s="107">
        <v>10800</v>
      </c>
      <c r="BM33" s="107">
        <v>7825</v>
      </c>
      <c r="BN33" s="107">
        <v>10416.26</v>
      </c>
      <c r="BO33" s="107">
        <v>11367.31</v>
      </c>
      <c r="BP33" s="107">
        <v>15485.45</v>
      </c>
      <c r="BQ33" s="107">
        <v>7977.08</v>
      </c>
      <c r="BR33" s="107">
        <v>6504.26</v>
      </c>
      <c r="BS33" s="107">
        <v>8165.34</v>
      </c>
      <c r="BT33" s="107">
        <v>10053</v>
      </c>
      <c r="BU33" s="107">
        <v>7735</v>
      </c>
      <c r="BV33" s="107">
        <v>10780.07</v>
      </c>
      <c r="BW33" s="107">
        <v>5950</v>
      </c>
      <c r="BX33" s="107">
        <v>12676.98</v>
      </c>
      <c r="BY33" s="107">
        <v>4616.54</v>
      </c>
      <c r="BZ33" s="107">
        <v>7506.36</v>
      </c>
      <c r="CA33" s="107">
        <v>2660.36</v>
      </c>
      <c r="CB33" s="107">
        <v>6020.9</v>
      </c>
      <c r="CC33" s="107">
        <v>5792.41</v>
      </c>
      <c r="CD33" s="107">
        <v>6320.36</v>
      </c>
      <c r="CE33" s="107">
        <v>9590.24</v>
      </c>
      <c r="CF33" s="107">
        <v>5085</v>
      </c>
      <c r="CG33" s="107">
        <v>4471.9</v>
      </c>
      <c r="CH33" s="107">
        <v>3095.54</v>
      </c>
      <c r="CI33" s="107">
        <v>2380</v>
      </c>
      <c r="CJ33" s="107">
        <v>3444.5</v>
      </c>
      <c r="CK33" s="107">
        <v>8037.78</v>
      </c>
      <c r="CL33" s="107">
        <v>6064.11</v>
      </c>
      <c r="CM33" s="107">
        <v>5100.72</v>
      </c>
      <c r="CN33" s="107">
        <v>6666.43</v>
      </c>
      <c r="CO33" s="107">
        <v>7693.03</v>
      </c>
      <c r="CP33" s="107">
        <v>5301.23</v>
      </c>
      <c r="CQ33" s="107">
        <v>3524.5</v>
      </c>
      <c r="CR33" s="107">
        <v>4922.37</v>
      </c>
      <c r="CS33" s="107">
        <v>7844.74</v>
      </c>
      <c r="CT33" s="107">
        <v>3213</v>
      </c>
      <c r="CU33" s="107">
        <v>5540.82</v>
      </c>
      <c r="CV33" s="107">
        <v>3618.17</v>
      </c>
      <c r="CW33" s="107">
        <v>5654.15</v>
      </c>
      <c r="CX33" s="107">
        <v>4156.8</v>
      </c>
      <c r="CY33" s="107">
        <v>3292.05</v>
      </c>
      <c r="CZ33" s="107">
        <v>5478.1</v>
      </c>
      <c r="DA33" s="107">
        <v>7574.23</v>
      </c>
      <c r="DB33" s="107">
        <v>4707.82</v>
      </c>
      <c r="DC33" s="107">
        <v>8253.7</v>
      </c>
      <c r="DD33" s="107">
        <v>6204.97</v>
      </c>
      <c r="DE33" s="107">
        <v>3486.41</v>
      </c>
      <c r="DF33" s="107">
        <v>3379.64</v>
      </c>
      <c r="DG33" s="107">
        <v>7302.56</v>
      </c>
      <c r="DH33" s="107">
        <v>4650.82</v>
      </c>
      <c r="DI33" s="107">
        <v>5059.92</v>
      </c>
      <c r="DJ33" s="107">
        <v>2638.11</v>
      </c>
      <c r="DK33" s="107">
        <v>2929.32</v>
      </c>
      <c r="DL33" s="107">
        <v>3920.51</v>
      </c>
      <c r="DM33" s="107">
        <v>5645.16</v>
      </c>
      <c r="DN33" s="107">
        <v>1190</v>
      </c>
      <c r="DO33" s="107">
        <v>3277.37</v>
      </c>
      <c r="DP33" s="107">
        <v>3962.1</v>
      </c>
      <c r="DQ33" s="107">
        <v>4642.63</v>
      </c>
      <c r="DR33" s="107">
        <v>1190</v>
      </c>
    </row>
    <row r="34" spans="1:122">
      <c r="A34" s="106"/>
      <c r="B34" s="107" t="s">
        <v>134</v>
      </c>
      <c r="C34" s="107">
        <v>7665584.56</v>
      </c>
      <c r="D34" s="107">
        <v>2429989.25</v>
      </c>
      <c r="E34" s="107">
        <v>116473.08</v>
      </c>
      <c r="F34" s="107">
        <v>10855.1</v>
      </c>
      <c r="G34" s="107">
        <v>4073.27</v>
      </c>
      <c r="H34" s="107">
        <v>51330.71</v>
      </c>
      <c r="I34" s="107">
        <v>87324.43</v>
      </c>
      <c r="J34" s="107">
        <v>74203.93</v>
      </c>
      <c r="K34" s="107">
        <v>78968.37</v>
      </c>
      <c r="L34" s="107">
        <v>124080.55</v>
      </c>
      <c r="M34" s="107">
        <v>38383.54</v>
      </c>
      <c r="N34" s="107">
        <v>68577.92</v>
      </c>
      <c r="O34" s="107">
        <v>38102.7</v>
      </c>
      <c r="P34" s="107">
        <v>54512.31</v>
      </c>
      <c r="Q34" s="107">
        <v>0</v>
      </c>
      <c r="R34" s="107">
        <v>0</v>
      </c>
      <c r="S34" s="107">
        <v>44271.91</v>
      </c>
      <c r="T34" s="107">
        <v>37057.53</v>
      </c>
      <c r="U34" s="107">
        <v>2238269.15</v>
      </c>
      <c r="V34" s="107">
        <v>388918.65</v>
      </c>
      <c r="W34" s="107">
        <v>1639313.46</v>
      </c>
      <c r="X34" s="107">
        <v>140878.7</v>
      </c>
      <c r="Y34" s="107">
        <v>27429.28</v>
      </c>
      <c r="Z34" s="107">
        <v>219309.49</v>
      </c>
      <c r="AA34" s="107">
        <v>15342.04</v>
      </c>
      <c r="AB34" s="107">
        <v>97380.13</v>
      </c>
      <c r="AC34" s="107">
        <v>29457.71</v>
      </c>
      <c r="AD34" s="107">
        <v>39667.64</v>
      </c>
      <c r="AE34" s="107">
        <v>18294.47</v>
      </c>
      <c r="AF34" s="107">
        <v>972245.25</v>
      </c>
      <c r="AG34" s="107">
        <v>257824.85</v>
      </c>
      <c r="AH34" s="107">
        <v>65324.05</v>
      </c>
      <c r="AI34" s="107">
        <v>285957.2</v>
      </c>
      <c r="AJ34" s="107">
        <v>53810.53</v>
      </c>
      <c r="AK34" s="107">
        <v>51417.24</v>
      </c>
      <c r="AL34" s="107">
        <v>35650.93</v>
      </c>
      <c r="AM34" s="107">
        <v>61085.92</v>
      </c>
      <c r="AN34" s="107">
        <v>109471.54</v>
      </c>
      <c r="AO34" s="107">
        <v>52225.01</v>
      </c>
      <c r="AP34" s="107">
        <v>40646.09</v>
      </c>
      <c r="AQ34" s="107">
        <v>82807.48</v>
      </c>
      <c r="AR34" s="107">
        <v>29716.09</v>
      </c>
      <c r="AS34" s="107">
        <v>35720.78</v>
      </c>
      <c r="AT34" s="107">
        <v>80008.87</v>
      </c>
      <c r="AU34" s="107">
        <v>1746587.37</v>
      </c>
      <c r="AV34" s="107">
        <v>74803.87</v>
      </c>
      <c r="AW34" s="107">
        <v>81118.4358018868</v>
      </c>
      <c r="AX34" s="107">
        <v>89732.2496698113</v>
      </c>
      <c r="AY34" s="107">
        <v>69064.8031132075</v>
      </c>
      <c r="AZ34" s="107">
        <v>76797.62</v>
      </c>
      <c r="BA34" s="107">
        <v>78924.89</v>
      </c>
      <c r="BB34" s="107">
        <v>29289.59</v>
      </c>
      <c r="BC34" s="107">
        <v>83867.52</v>
      </c>
      <c r="BD34" s="107">
        <v>36968.17</v>
      </c>
      <c r="BE34" s="107">
        <v>33423.44</v>
      </c>
      <c r="BF34" s="107">
        <v>46672.56</v>
      </c>
      <c r="BG34" s="107">
        <v>51578.64</v>
      </c>
      <c r="BH34" s="107">
        <v>29684.2</v>
      </c>
      <c r="BI34" s="107">
        <v>30237.59</v>
      </c>
      <c r="BJ34" s="107">
        <v>35843.82</v>
      </c>
      <c r="BK34" s="107">
        <v>35466.75</v>
      </c>
      <c r="BL34" s="107">
        <v>36761.32</v>
      </c>
      <c r="BM34" s="107">
        <v>19402.77</v>
      </c>
      <c r="BN34" s="107">
        <v>24045.11</v>
      </c>
      <c r="BO34" s="107">
        <v>32170.89</v>
      </c>
      <c r="BP34" s="107">
        <v>43091.48</v>
      </c>
      <c r="BQ34" s="107">
        <v>19266.36</v>
      </c>
      <c r="BR34" s="107">
        <v>16475.4</v>
      </c>
      <c r="BS34" s="107">
        <v>16247</v>
      </c>
      <c r="BT34" s="107">
        <v>22472.81</v>
      </c>
      <c r="BU34" s="107">
        <v>20113.11</v>
      </c>
      <c r="BV34" s="107">
        <v>27355.66</v>
      </c>
      <c r="BW34" s="107">
        <v>17960.49</v>
      </c>
      <c r="BX34" s="107">
        <v>32492.23</v>
      </c>
      <c r="BY34" s="107">
        <v>10569.3</v>
      </c>
      <c r="BZ34" s="107">
        <v>14784.86</v>
      </c>
      <c r="CA34" s="107">
        <v>7136.16</v>
      </c>
      <c r="CB34" s="107">
        <v>12035.03</v>
      </c>
      <c r="CC34" s="107">
        <v>13547</v>
      </c>
      <c r="CD34" s="107">
        <v>23280.95</v>
      </c>
      <c r="CE34" s="107">
        <v>32508.69</v>
      </c>
      <c r="CF34" s="107">
        <v>7214.26</v>
      </c>
      <c r="CG34" s="107">
        <v>8647.01</v>
      </c>
      <c r="CH34" s="107">
        <v>6468.62</v>
      </c>
      <c r="CI34" s="107">
        <v>8144.65</v>
      </c>
      <c r="CJ34" s="107">
        <v>5833.44</v>
      </c>
      <c r="CK34" s="107">
        <v>15585.1</v>
      </c>
      <c r="CL34" s="107">
        <v>15857.44</v>
      </c>
      <c r="CM34" s="107">
        <v>9349.86</v>
      </c>
      <c r="CN34" s="107">
        <v>14149.8</v>
      </c>
      <c r="CO34" s="107">
        <v>11526.91</v>
      </c>
      <c r="CP34" s="107">
        <v>14001.85</v>
      </c>
      <c r="CQ34" s="107">
        <v>6831.9</v>
      </c>
      <c r="CR34" s="107">
        <v>10064.5</v>
      </c>
      <c r="CS34" s="107">
        <v>13399.01</v>
      </c>
      <c r="CT34" s="107">
        <v>7991.92</v>
      </c>
      <c r="CU34" s="107">
        <v>8313.94</v>
      </c>
      <c r="CV34" s="107">
        <v>7606.31</v>
      </c>
      <c r="CW34" s="107">
        <v>14258.53</v>
      </c>
      <c r="CX34" s="107">
        <v>6267.76</v>
      </c>
      <c r="CY34" s="107">
        <v>13582.3</v>
      </c>
      <c r="CZ34" s="107">
        <v>9691.12</v>
      </c>
      <c r="DA34" s="107">
        <v>12271.3</v>
      </c>
      <c r="DB34" s="107">
        <v>11003.36</v>
      </c>
      <c r="DC34" s="107">
        <v>22626.02</v>
      </c>
      <c r="DD34" s="107">
        <v>15834.42</v>
      </c>
      <c r="DE34" s="107">
        <v>10225.32</v>
      </c>
      <c r="DF34" s="107">
        <v>8110.36</v>
      </c>
      <c r="DG34" s="107">
        <v>24068.92</v>
      </c>
      <c r="DH34" s="107">
        <v>11020.88</v>
      </c>
      <c r="DI34" s="107">
        <v>11273.81</v>
      </c>
      <c r="DJ34" s="107">
        <v>13201.18</v>
      </c>
      <c r="DK34" s="107">
        <v>6093.37</v>
      </c>
      <c r="DL34" s="107">
        <v>8491.86</v>
      </c>
      <c r="DM34" s="107">
        <v>10509.2</v>
      </c>
      <c r="DN34" s="107">
        <v>3136.19</v>
      </c>
      <c r="DO34" s="107">
        <v>10635.91</v>
      </c>
      <c r="DP34" s="107">
        <v>8652.44</v>
      </c>
      <c r="DQ34" s="107">
        <v>13411.95</v>
      </c>
      <c r="DR34" s="107">
        <v>6043.88</v>
      </c>
    </row>
    <row r="35" spans="1:122">
      <c r="A35" s="106"/>
      <c r="B35" s="107" t="s">
        <v>135</v>
      </c>
      <c r="C35" s="107">
        <v>9128687.92</v>
      </c>
      <c r="D35" s="107">
        <v>0</v>
      </c>
      <c r="E35" s="107">
        <v>0</v>
      </c>
      <c r="F35" s="107">
        <v>315103.68</v>
      </c>
      <c r="G35" s="107">
        <v>0</v>
      </c>
      <c r="H35" s="107">
        <v>763185.53</v>
      </c>
      <c r="I35" s="107">
        <v>376362.72</v>
      </c>
      <c r="J35" s="107">
        <v>387342.95</v>
      </c>
      <c r="K35" s="107">
        <v>179979.99</v>
      </c>
      <c r="L35" s="107">
        <v>744818.85</v>
      </c>
      <c r="M35" s="107">
        <v>0</v>
      </c>
      <c r="N35" s="107">
        <v>0</v>
      </c>
      <c r="O35" s="107">
        <v>131481.63</v>
      </c>
      <c r="P35" s="107">
        <v>0</v>
      </c>
      <c r="Q35" s="107">
        <v>0</v>
      </c>
      <c r="R35" s="107">
        <v>0</v>
      </c>
      <c r="S35" s="107">
        <v>0</v>
      </c>
      <c r="T35" s="107">
        <v>0</v>
      </c>
      <c r="U35" s="107">
        <v>4785745.81</v>
      </c>
      <c r="V35" s="107">
        <v>422672.5</v>
      </c>
      <c r="W35" s="107">
        <v>976969.87</v>
      </c>
      <c r="X35" s="107">
        <v>45024.39</v>
      </c>
      <c r="Y35" s="107">
        <v>156750</v>
      </c>
      <c r="Z35" s="107">
        <v>0</v>
      </c>
      <c r="AA35" s="107">
        <v>0</v>
      </c>
      <c r="AB35" s="107">
        <v>265922.5</v>
      </c>
      <c r="AC35" s="107">
        <v>0</v>
      </c>
      <c r="AD35" s="107">
        <v>560564.02</v>
      </c>
      <c r="AE35" s="107">
        <v>55453.32</v>
      </c>
      <c r="AF35" s="107">
        <v>55002.5</v>
      </c>
      <c r="AG35" s="107">
        <v>255585.03</v>
      </c>
      <c r="AH35" s="107">
        <v>50365</v>
      </c>
      <c r="AI35" s="107">
        <v>0</v>
      </c>
      <c r="AJ35" s="107">
        <v>0</v>
      </c>
      <c r="AK35" s="107">
        <v>45024.39</v>
      </c>
      <c r="AL35" s="107">
        <v>0</v>
      </c>
      <c r="AM35" s="107">
        <v>0</v>
      </c>
      <c r="AN35" s="107">
        <v>277229.4</v>
      </c>
      <c r="AO35" s="107">
        <v>89195.53</v>
      </c>
      <c r="AP35" s="107">
        <v>23799.47</v>
      </c>
      <c r="AQ35" s="107">
        <v>492415.31</v>
      </c>
      <c r="AR35" s="107">
        <v>57750</v>
      </c>
      <c r="AS35" s="107">
        <v>0</v>
      </c>
      <c r="AT35" s="107">
        <v>0</v>
      </c>
      <c r="AU35" s="107">
        <v>3845356.1</v>
      </c>
      <c r="AV35" s="107">
        <v>508122.02</v>
      </c>
      <c r="AW35" s="107">
        <v>407879.31</v>
      </c>
      <c r="AX35" s="107">
        <v>66192</v>
      </c>
      <c r="AY35" s="107">
        <v>406435.75</v>
      </c>
      <c r="AZ35" s="107">
        <v>132026.64</v>
      </c>
      <c r="BA35" s="107">
        <v>0</v>
      </c>
      <c r="BB35" s="107">
        <v>0</v>
      </c>
      <c r="BC35" s="107">
        <v>481224.69</v>
      </c>
      <c r="BD35" s="107">
        <v>87581.07</v>
      </c>
      <c r="BE35" s="107">
        <v>0</v>
      </c>
      <c r="BF35" s="107">
        <v>0</v>
      </c>
      <c r="BG35" s="107">
        <v>0</v>
      </c>
      <c r="BH35" s="107">
        <v>373931.16</v>
      </c>
      <c r="BI35" s="107">
        <v>103496.47</v>
      </c>
      <c r="BJ35" s="107">
        <v>0</v>
      </c>
      <c r="BK35" s="107">
        <v>0</v>
      </c>
      <c r="BL35" s="107">
        <v>613344.32</v>
      </c>
      <c r="BM35" s="107">
        <v>416542.4</v>
      </c>
      <c r="BN35" s="107">
        <v>59626.05</v>
      </c>
      <c r="BO35" s="107">
        <v>77537</v>
      </c>
      <c r="BP35" s="107">
        <v>96717.22</v>
      </c>
      <c r="BQ35" s="107">
        <v>14700</v>
      </c>
      <c r="BR35" s="107">
        <v>0</v>
      </c>
      <c r="BS35" s="107">
        <v>0</v>
      </c>
      <c r="BT35" s="107">
        <v>0</v>
      </c>
      <c r="BU35" s="107">
        <v>0</v>
      </c>
      <c r="BV35" s="107">
        <v>0</v>
      </c>
      <c r="BW35" s="107">
        <v>0</v>
      </c>
      <c r="BX35" s="107">
        <v>0</v>
      </c>
      <c r="BY35" s="107">
        <v>0</v>
      </c>
      <c r="BZ35" s="107">
        <v>0</v>
      </c>
      <c r="CA35" s="107">
        <v>0</v>
      </c>
      <c r="CB35" s="107">
        <v>0</v>
      </c>
      <c r="CC35" s="107">
        <v>0</v>
      </c>
      <c r="CD35" s="107">
        <v>0</v>
      </c>
      <c r="CE35" s="107">
        <v>0</v>
      </c>
      <c r="CF35" s="107">
        <v>0</v>
      </c>
      <c r="CG35" s="107">
        <v>0</v>
      </c>
      <c r="CH35" s="107">
        <v>0</v>
      </c>
      <c r="CI35" s="107">
        <v>0</v>
      </c>
      <c r="CJ35" s="107">
        <v>0</v>
      </c>
      <c r="CK35" s="107">
        <v>0</v>
      </c>
      <c r="CL35" s="107">
        <v>0</v>
      </c>
      <c r="CM35" s="107">
        <v>0</v>
      </c>
      <c r="CN35" s="107">
        <v>0</v>
      </c>
      <c r="CO35" s="107">
        <v>0</v>
      </c>
      <c r="CP35" s="107">
        <v>0</v>
      </c>
      <c r="CQ35" s="107">
        <v>0</v>
      </c>
      <c r="CR35" s="107">
        <v>0</v>
      </c>
      <c r="CS35" s="107">
        <v>0</v>
      </c>
      <c r="CT35" s="107">
        <v>0</v>
      </c>
      <c r="CU35" s="107">
        <v>0</v>
      </c>
      <c r="CV35" s="107">
        <v>0</v>
      </c>
      <c r="CW35" s="107">
        <v>0</v>
      </c>
      <c r="CX35" s="107">
        <v>0</v>
      </c>
      <c r="CY35" s="107">
        <v>0</v>
      </c>
      <c r="CZ35" s="107">
        <v>0</v>
      </c>
      <c r="DA35" s="107">
        <v>0</v>
      </c>
      <c r="DB35" s="107">
        <v>0</v>
      </c>
      <c r="DC35" s="107">
        <v>0</v>
      </c>
      <c r="DD35" s="107">
        <v>0</v>
      </c>
      <c r="DE35" s="107">
        <v>0</v>
      </c>
      <c r="DF35" s="107">
        <v>0</v>
      </c>
      <c r="DG35" s="107">
        <v>0</v>
      </c>
      <c r="DH35" s="107">
        <v>0</v>
      </c>
      <c r="DI35" s="107">
        <v>0</v>
      </c>
      <c r="DJ35" s="107">
        <v>0</v>
      </c>
      <c r="DK35" s="107">
        <v>0</v>
      </c>
      <c r="DL35" s="107">
        <v>0</v>
      </c>
      <c r="DM35" s="107">
        <v>0</v>
      </c>
      <c r="DN35" s="107">
        <v>0</v>
      </c>
      <c r="DO35" s="107">
        <v>0</v>
      </c>
      <c r="DP35" s="107">
        <v>0</v>
      </c>
      <c r="DQ35" s="107">
        <v>0</v>
      </c>
      <c r="DR35" s="107">
        <v>0</v>
      </c>
    </row>
    <row r="36" spans="1:122">
      <c r="A36" s="106"/>
      <c r="B36" s="107" t="s">
        <v>136</v>
      </c>
      <c r="C36" s="107">
        <v>121081.13</v>
      </c>
      <c r="D36" s="107">
        <v>0</v>
      </c>
      <c r="E36" s="107">
        <v>0</v>
      </c>
      <c r="F36" s="107">
        <v>0</v>
      </c>
      <c r="G36" s="107">
        <v>0</v>
      </c>
      <c r="H36" s="107">
        <v>0</v>
      </c>
      <c r="I36" s="107">
        <v>0</v>
      </c>
      <c r="J36" s="107">
        <v>0</v>
      </c>
      <c r="K36" s="107">
        <v>0</v>
      </c>
      <c r="L36" s="107">
        <v>0</v>
      </c>
      <c r="M36" s="107">
        <v>0</v>
      </c>
      <c r="N36" s="107">
        <v>0</v>
      </c>
      <c r="O36" s="107">
        <v>0</v>
      </c>
      <c r="P36" s="107">
        <v>0</v>
      </c>
      <c r="Q36" s="107">
        <v>0</v>
      </c>
      <c r="R36" s="107">
        <v>0</v>
      </c>
      <c r="S36" s="107">
        <v>0</v>
      </c>
      <c r="T36" s="107">
        <v>0</v>
      </c>
      <c r="U36" s="107">
        <v>104779.24</v>
      </c>
      <c r="V36" s="107">
        <v>12701.89</v>
      </c>
      <c r="W36" s="107">
        <v>0</v>
      </c>
      <c r="X36" s="107">
        <v>3600</v>
      </c>
      <c r="Y36" s="107">
        <v>1901.89</v>
      </c>
      <c r="Z36" s="107">
        <v>3600</v>
      </c>
      <c r="AA36" s="107">
        <v>1800</v>
      </c>
      <c r="AB36" s="107">
        <v>3600</v>
      </c>
      <c r="AC36" s="107">
        <v>1800</v>
      </c>
      <c r="AD36" s="107">
        <v>0</v>
      </c>
      <c r="AE36" s="107">
        <v>0</v>
      </c>
      <c r="AF36" s="107">
        <v>0</v>
      </c>
      <c r="AG36" s="107">
        <v>0</v>
      </c>
      <c r="AH36" s="107">
        <v>0</v>
      </c>
      <c r="AI36" s="107">
        <v>0</v>
      </c>
      <c r="AJ36" s="107">
        <v>0</v>
      </c>
      <c r="AK36" s="107">
        <v>0</v>
      </c>
      <c r="AL36" s="107">
        <v>3600</v>
      </c>
      <c r="AM36" s="107">
        <v>0</v>
      </c>
      <c r="AN36" s="107">
        <v>0</v>
      </c>
      <c r="AO36" s="107">
        <v>0</v>
      </c>
      <c r="AP36" s="107">
        <v>0</v>
      </c>
      <c r="AQ36" s="107">
        <v>35566.04</v>
      </c>
      <c r="AR36" s="107">
        <v>1200</v>
      </c>
      <c r="AS36" s="107">
        <v>-17509.43</v>
      </c>
      <c r="AT36" s="107">
        <v>0</v>
      </c>
      <c r="AU36" s="107">
        <v>85522.63</v>
      </c>
      <c r="AV36" s="107">
        <v>0</v>
      </c>
      <c r="AW36" s="107">
        <v>0</v>
      </c>
      <c r="AX36" s="107">
        <v>0</v>
      </c>
      <c r="AY36" s="107">
        <v>0</v>
      </c>
      <c r="AZ36" s="107">
        <v>0</v>
      </c>
      <c r="BA36" s="107">
        <v>0</v>
      </c>
      <c r="BB36" s="107">
        <v>0</v>
      </c>
      <c r="BC36" s="107">
        <v>0</v>
      </c>
      <c r="BD36" s="107">
        <v>0</v>
      </c>
      <c r="BE36" s="107">
        <v>0</v>
      </c>
      <c r="BF36" s="107">
        <v>0</v>
      </c>
      <c r="BG36" s="107">
        <v>3600</v>
      </c>
      <c r="BH36" s="107">
        <v>1800</v>
      </c>
      <c r="BI36" s="107">
        <v>0</v>
      </c>
      <c r="BJ36" s="107">
        <v>0</v>
      </c>
      <c r="BK36" s="107">
        <v>0</v>
      </c>
      <c r="BL36" s="107">
        <v>0</v>
      </c>
      <c r="BM36" s="107">
        <v>0</v>
      </c>
      <c r="BN36" s="107">
        <v>0</v>
      </c>
      <c r="BO36" s="107">
        <v>0</v>
      </c>
      <c r="BP36" s="107">
        <v>0</v>
      </c>
      <c r="BQ36" s="107">
        <v>0</v>
      </c>
      <c r="BR36" s="107">
        <v>0</v>
      </c>
      <c r="BS36" s="107">
        <v>0</v>
      </c>
      <c r="BT36" s="107">
        <v>0</v>
      </c>
      <c r="BU36" s="107">
        <v>0</v>
      </c>
      <c r="BV36" s="107">
        <v>23320.75</v>
      </c>
      <c r="BW36" s="107">
        <v>0</v>
      </c>
      <c r="BX36" s="107">
        <v>0</v>
      </c>
      <c r="BY36" s="107">
        <v>0</v>
      </c>
      <c r="BZ36" s="107">
        <v>0</v>
      </c>
      <c r="CA36" s="107">
        <v>0</v>
      </c>
      <c r="CB36" s="107">
        <v>0</v>
      </c>
      <c r="CC36" s="107">
        <v>0</v>
      </c>
      <c r="CD36" s="107">
        <v>0</v>
      </c>
      <c r="CE36" s="107">
        <v>9301.88</v>
      </c>
      <c r="CF36" s="107">
        <v>0</v>
      </c>
      <c r="CG36" s="107">
        <v>0</v>
      </c>
      <c r="CH36" s="107">
        <v>0</v>
      </c>
      <c r="CI36" s="107">
        <v>0</v>
      </c>
      <c r="CJ36" s="107">
        <v>0</v>
      </c>
      <c r="CK36" s="107">
        <v>0</v>
      </c>
      <c r="CL36" s="107">
        <v>0</v>
      </c>
      <c r="CM36" s="107">
        <v>0</v>
      </c>
      <c r="CN36" s="107">
        <v>0</v>
      </c>
      <c r="CO36" s="107">
        <v>0</v>
      </c>
      <c r="CP36" s="107">
        <v>0</v>
      </c>
      <c r="CQ36" s="107">
        <v>0</v>
      </c>
      <c r="CR36" s="107">
        <v>0</v>
      </c>
      <c r="CS36" s="107">
        <v>0</v>
      </c>
      <c r="CT36" s="107">
        <v>0</v>
      </c>
      <c r="CU36" s="107">
        <v>0</v>
      </c>
      <c r="CV36" s="107">
        <v>0</v>
      </c>
      <c r="CW36" s="107">
        <v>0</v>
      </c>
      <c r="CX36" s="107">
        <v>0</v>
      </c>
      <c r="CY36" s="107">
        <v>0</v>
      </c>
      <c r="CZ36" s="107">
        <v>0</v>
      </c>
      <c r="DA36" s="107">
        <v>0</v>
      </c>
      <c r="DB36" s="107">
        <v>0</v>
      </c>
      <c r="DC36" s="107">
        <v>1800</v>
      </c>
      <c r="DD36" s="107">
        <v>0</v>
      </c>
      <c r="DE36" s="107">
        <v>0</v>
      </c>
      <c r="DF36" s="107">
        <v>0</v>
      </c>
      <c r="DG36" s="107">
        <v>0</v>
      </c>
      <c r="DH36" s="107">
        <v>42000</v>
      </c>
      <c r="DI36" s="107">
        <v>0</v>
      </c>
      <c r="DJ36" s="107">
        <v>0</v>
      </c>
      <c r="DK36" s="107">
        <v>1200</v>
      </c>
      <c r="DL36" s="107">
        <v>0</v>
      </c>
      <c r="DM36" s="107">
        <v>0</v>
      </c>
      <c r="DN36" s="107">
        <v>0</v>
      </c>
      <c r="DO36" s="107">
        <v>1300</v>
      </c>
      <c r="DP36" s="107">
        <v>1200</v>
      </c>
      <c r="DQ36" s="107">
        <v>0</v>
      </c>
      <c r="DR36" s="107">
        <v>0</v>
      </c>
    </row>
    <row r="37" s="100" customFormat="1" spans="1:122">
      <c r="A37" s="106"/>
      <c r="B37" s="108" t="s">
        <v>122</v>
      </c>
      <c r="C37" s="108">
        <v>372121607.46</v>
      </c>
      <c r="D37" s="108">
        <v>125139732.35</v>
      </c>
      <c r="E37" s="108">
        <v>6475640.44</v>
      </c>
      <c r="F37" s="108">
        <v>1014788.71</v>
      </c>
      <c r="G37" s="108">
        <v>283540.95</v>
      </c>
      <c r="H37" s="108">
        <v>4992868.23</v>
      </c>
      <c r="I37" s="108">
        <v>6025328.59</v>
      </c>
      <c r="J37" s="108">
        <v>5829815.74</v>
      </c>
      <c r="K37" s="108">
        <v>5395041.65</v>
      </c>
      <c r="L37" s="108">
        <v>10013004.14</v>
      </c>
      <c r="M37" s="108">
        <v>2507564.28</v>
      </c>
      <c r="N37" s="108">
        <v>4226392.34</v>
      </c>
      <c r="O37" s="108">
        <v>2727893.25</v>
      </c>
      <c r="P37" s="108">
        <v>3452337.91</v>
      </c>
      <c r="Q37" s="108">
        <v>0</v>
      </c>
      <c r="R37" s="108">
        <v>0</v>
      </c>
      <c r="S37" s="108">
        <v>2735887.29</v>
      </c>
      <c r="T37" s="108">
        <v>2187342.44</v>
      </c>
      <c r="U37" s="108">
        <v>127950732.64</v>
      </c>
      <c r="V37" s="108">
        <v>15518387.38</v>
      </c>
      <c r="W37" s="108">
        <v>36454847.06</v>
      </c>
      <c r="X37" s="108">
        <v>9190462.07</v>
      </c>
      <c r="Y37" s="108">
        <v>2728101.95</v>
      </c>
      <c r="Z37" s="108">
        <v>3150212.2</v>
      </c>
      <c r="AA37" s="108">
        <v>1082381.74</v>
      </c>
      <c r="AB37" s="108">
        <v>6557214.14</v>
      </c>
      <c r="AC37" s="108">
        <v>2000477.35</v>
      </c>
      <c r="AD37" s="108">
        <v>3495137.12</v>
      </c>
      <c r="AE37" s="108">
        <v>1418049.47</v>
      </c>
      <c r="AF37" s="108">
        <v>9657484.29</v>
      </c>
      <c r="AG37" s="108">
        <v>13847423.08</v>
      </c>
      <c r="AH37" s="108">
        <v>3500010.98</v>
      </c>
      <c r="AI37" s="108">
        <v>4536742.12</v>
      </c>
      <c r="AJ37" s="108">
        <v>3228777.74</v>
      </c>
      <c r="AK37" s="108">
        <v>3705553.18</v>
      </c>
      <c r="AL37" s="108">
        <v>2256131.15</v>
      </c>
      <c r="AM37" s="108">
        <v>4176122.13</v>
      </c>
      <c r="AN37" s="108">
        <v>7769980.19</v>
      </c>
      <c r="AO37" s="108">
        <v>3877037.41</v>
      </c>
      <c r="AP37" s="108">
        <v>5331723.15</v>
      </c>
      <c r="AQ37" s="108">
        <v>6490433.48</v>
      </c>
      <c r="AR37" s="108">
        <v>1892886.82</v>
      </c>
      <c r="AS37" s="108">
        <v>2212711.43</v>
      </c>
      <c r="AT37" s="108">
        <v>4337158.98</v>
      </c>
      <c r="AU37" s="108">
        <v>91862679.05</v>
      </c>
      <c r="AV37" s="108">
        <v>3766879.03</v>
      </c>
      <c r="AW37" s="108">
        <v>3789791.09580189</v>
      </c>
      <c r="AX37" s="108">
        <v>3874805.76966981</v>
      </c>
      <c r="AY37" s="108">
        <v>3302923.66311321</v>
      </c>
      <c r="AZ37" s="108">
        <v>3550091.29</v>
      </c>
      <c r="BA37" s="108">
        <v>3628761.58</v>
      </c>
      <c r="BB37" s="108">
        <v>1228946.71</v>
      </c>
      <c r="BC37" s="108">
        <v>4149671.68</v>
      </c>
      <c r="BD37" s="108">
        <v>2241886.75</v>
      </c>
      <c r="BE37" s="108">
        <v>2078228.95</v>
      </c>
      <c r="BF37" s="108">
        <v>2193609.02</v>
      </c>
      <c r="BG37" s="108">
        <v>2451471.26</v>
      </c>
      <c r="BH37" s="108">
        <v>2028837.11</v>
      </c>
      <c r="BI37" s="108">
        <v>1653579.81</v>
      </c>
      <c r="BJ37" s="108">
        <v>1699188.75</v>
      </c>
      <c r="BK37" s="108">
        <v>1792551.56</v>
      </c>
      <c r="BL37" s="108">
        <v>2105658.16</v>
      </c>
      <c r="BM37" s="108">
        <v>1423289.18</v>
      </c>
      <c r="BN37" s="108">
        <v>1264209.92</v>
      </c>
      <c r="BO37" s="108">
        <v>1563579.73</v>
      </c>
      <c r="BP37" s="108">
        <v>2200712.49</v>
      </c>
      <c r="BQ37" s="108">
        <v>1020593.23</v>
      </c>
      <c r="BR37" s="108">
        <v>839388.2</v>
      </c>
      <c r="BS37" s="108">
        <v>929709.39</v>
      </c>
      <c r="BT37" s="108">
        <v>1063160.45</v>
      </c>
      <c r="BU37" s="108">
        <v>967048.23</v>
      </c>
      <c r="BV37" s="108">
        <v>1312255.53</v>
      </c>
      <c r="BW37" s="108">
        <v>754189.63</v>
      </c>
      <c r="BX37" s="108">
        <v>1662488.13</v>
      </c>
      <c r="BY37" s="108">
        <v>573209.9</v>
      </c>
      <c r="BZ37" s="108">
        <v>830328.94</v>
      </c>
      <c r="CA37" s="108">
        <v>364377.19</v>
      </c>
      <c r="CB37" s="108">
        <v>642539.87</v>
      </c>
      <c r="CC37" s="108">
        <v>741352.38</v>
      </c>
      <c r="CD37" s="108">
        <v>1485450.62</v>
      </c>
      <c r="CE37" s="108">
        <v>1444158.04</v>
      </c>
      <c r="CF37" s="108">
        <v>479134.26</v>
      </c>
      <c r="CG37" s="108">
        <v>607954.31</v>
      </c>
      <c r="CH37" s="108">
        <v>420908.47</v>
      </c>
      <c r="CI37" s="108">
        <v>516072.27</v>
      </c>
      <c r="CJ37" s="108">
        <v>424834.08</v>
      </c>
      <c r="CK37" s="108">
        <v>1038141.71</v>
      </c>
      <c r="CL37" s="108">
        <v>716885.5</v>
      </c>
      <c r="CM37" s="108">
        <v>594344.98</v>
      </c>
      <c r="CN37" s="108">
        <v>925431.25</v>
      </c>
      <c r="CO37" s="108">
        <v>752463.64</v>
      </c>
      <c r="CP37" s="108">
        <v>764329.73</v>
      </c>
      <c r="CQ37" s="108">
        <v>430468.75</v>
      </c>
      <c r="CR37" s="108">
        <v>632786.73</v>
      </c>
      <c r="CS37" s="108">
        <v>905207.8</v>
      </c>
      <c r="CT37" s="108">
        <v>515017.49</v>
      </c>
      <c r="CU37" s="108">
        <v>609021.9</v>
      </c>
      <c r="CV37" s="108">
        <v>458155.78</v>
      </c>
      <c r="CW37" s="108">
        <v>749800.85</v>
      </c>
      <c r="CX37" s="108">
        <v>435121.95</v>
      </c>
      <c r="CY37" s="108">
        <v>787696.8</v>
      </c>
      <c r="CZ37" s="108">
        <v>630209.73</v>
      </c>
      <c r="DA37" s="108">
        <v>759818.07</v>
      </c>
      <c r="DB37" s="108">
        <v>631269.37</v>
      </c>
      <c r="DC37" s="108">
        <v>1220263.88</v>
      </c>
      <c r="DD37" s="108">
        <v>965443.16</v>
      </c>
      <c r="DE37" s="108">
        <v>584362.11</v>
      </c>
      <c r="DF37" s="108">
        <v>513927.48</v>
      </c>
      <c r="DG37" s="108">
        <v>1273237.79</v>
      </c>
      <c r="DH37" s="108">
        <v>673673.99</v>
      </c>
      <c r="DI37" s="108">
        <v>632210.39</v>
      </c>
      <c r="DJ37" s="108">
        <v>561183.68</v>
      </c>
      <c r="DK37" s="108">
        <v>388615.64</v>
      </c>
      <c r="DL37" s="108">
        <v>540151.58</v>
      </c>
      <c r="DM37" s="108">
        <v>603872.13</v>
      </c>
      <c r="DN37" s="108">
        <v>238303.48</v>
      </c>
      <c r="DO37" s="108">
        <v>513704.87</v>
      </c>
      <c r="DP37" s="108">
        <v>598129.35</v>
      </c>
      <c r="DQ37" s="108">
        <v>866508.95</v>
      </c>
      <c r="DR37" s="108">
        <v>285091.91</v>
      </c>
    </row>
    <row r="38" spans="1:122">
      <c r="A38" s="106" t="s">
        <v>137</v>
      </c>
      <c r="B38" s="107" t="s">
        <v>138</v>
      </c>
      <c r="C38" s="107">
        <v>6889734.18</v>
      </c>
      <c r="D38" s="107">
        <v>0</v>
      </c>
      <c r="E38" s="107">
        <v>268420.1</v>
      </c>
      <c r="F38" s="107">
        <v>18919.77</v>
      </c>
      <c r="G38" s="107">
        <v>7870.86</v>
      </c>
      <c r="H38" s="107">
        <v>18207.47</v>
      </c>
      <c r="I38" s="107">
        <v>21271.9</v>
      </c>
      <c r="J38" s="107">
        <v>138531.52</v>
      </c>
      <c r="K38" s="107">
        <v>226801.04</v>
      </c>
      <c r="L38" s="107">
        <v>74092.03</v>
      </c>
      <c r="M38" s="107">
        <v>268264.56</v>
      </c>
      <c r="N38" s="107">
        <v>119636.74</v>
      </c>
      <c r="O38" s="107">
        <v>36328.51</v>
      </c>
      <c r="P38" s="107">
        <v>25341.82</v>
      </c>
      <c r="Q38" s="107">
        <v>0</v>
      </c>
      <c r="R38" s="107">
        <v>0</v>
      </c>
      <c r="S38" s="107">
        <v>73825.54</v>
      </c>
      <c r="T38" s="107">
        <v>240151.5</v>
      </c>
      <c r="U38" s="107">
        <v>1315518.75</v>
      </c>
      <c r="V38" s="107">
        <v>475726.45</v>
      </c>
      <c r="W38" s="107">
        <v>3230564.3</v>
      </c>
      <c r="X38" s="107">
        <v>330261.32</v>
      </c>
      <c r="Y38" s="107">
        <v>100648.23</v>
      </c>
      <c r="Z38" s="107">
        <v>95164.7</v>
      </c>
      <c r="AA38" s="107">
        <v>103439.89</v>
      </c>
      <c r="AB38" s="107">
        <v>105580.34</v>
      </c>
      <c r="AC38" s="107">
        <v>70893.29</v>
      </c>
      <c r="AD38" s="107">
        <v>173592.9</v>
      </c>
      <c r="AE38" s="107">
        <v>103821.67</v>
      </c>
      <c r="AF38" s="107">
        <v>1392035.53</v>
      </c>
      <c r="AG38" s="107">
        <v>604679.86</v>
      </c>
      <c r="AH38" s="107">
        <v>450062.59</v>
      </c>
      <c r="AI38" s="107">
        <v>506371.75</v>
      </c>
      <c r="AJ38" s="107">
        <v>129144.6</v>
      </c>
      <c r="AK38" s="107">
        <v>118747.77</v>
      </c>
      <c r="AL38" s="107">
        <v>82368.95</v>
      </c>
      <c r="AM38" s="107">
        <v>72652.22</v>
      </c>
      <c r="AN38" s="107">
        <v>268221.26</v>
      </c>
      <c r="AO38" s="107">
        <v>35657.34</v>
      </c>
      <c r="AP38" s="107">
        <v>0</v>
      </c>
      <c r="AQ38" s="107">
        <v>137320.49</v>
      </c>
      <c r="AR38" s="107">
        <v>37899.36</v>
      </c>
      <c r="AS38" s="107">
        <v>20359.05</v>
      </c>
      <c r="AT38" s="107">
        <v>61027.2</v>
      </c>
      <c r="AU38" s="107">
        <v>682381.83</v>
      </c>
      <c r="AV38" s="107">
        <v>7332.77</v>
      </c>
      <c r="AW38" s="107">
        <v>24833.83</v>
      </c>
      <c r="AX38" s="107">
        <v>15426.41</v>
      </c>
      <c r="AY38" s="107">
        <v>29047.46</v>
      </c>
      <c r="AZ38" s="107">
        <v>14128.24</v>
      </c>
      <c r="BA38" s="107">
        <v>16608.24</v>
      </c>
      <c r="BB38" s="107">
        <v>5928.49</v>
      </c>
      <c r="BC38" s="107">
        <v>16450.53</v>
      </c>
      <c r="BD38" s="107">
        <v>16201.27</v>
      </c>
      <c r="BE38" s="107">
        <v>10555.72</v>
      </c>
      <c r="BF38" s="107">
        <v>21794.56</v>
      </c>
      <c r="BG38" s="107">
        <v>9009.44</v>
      </c>
      <c r="BH38" s="107">
        <v>13237.67</v>
      </c>
      <c r="BI38" s="107">
        <v>4644.92</v>
      </c>
      <c r="BJ38" s="107">
        <v>3816.92</v>
      </c>
      <c r="BK38" s="107">
        <v>8879.92</v>
      </c>
      <c r="BL38" s="107">
        <v>5851.29</v>
      </c>
      <c r="BM38" s="107">
        <v>6882.52</v>
      </c>
      <c r="BN38" s="107">
        <v>10654.22</v>
      </c>
      <c r="BO38" s="107">
        <v>4186.9</v>
      </c>
      <c r="BP38" s="107">
        <v>0</v>
      </c>
      <c r="BQ38" s="107">
        <v>2803</v>
      </c>
      <c r="BR38" s="107">
        <v>11250.63</v>
      </c>
      <c r="BS38" s="107">
        <v>7240.99</v>
      </c>
      <c r="BT38" s="107">
        <v>1572.04</v>
      </c>
      <c r="BU38" s="107">
        <v>7144.53</v>
      </c>
      <c r="BV38" s="107">
        <v>8811.3</v>
      </c>
      <c r="BW38" s="107">
        <v>6697.04</v>
      </c>
      <c r="BX38" s="107">
        <v>3089.68</v>
      </c>
      <c r="BY38" s="107">
        <v>7883.78</v>
      </c>
      <c r="BZ38" s="107">
        <v>1136.84</v>
      </c>
      <c r="CA38" s="107">
        <v>5558.4</v>
      </c>
      <c r="CB38" s="107">
        <v>6198.3</v>
      </c>
      <c r="CC38" s="107">
        <v>0</v>
      </c>
      <c r="CD38" s="107">
        <v>4586.84</v>
      </c>
      <c r="CE38" s="107">
        <v>7508.62</v>
      </c>
      <c r="CF38" s="107">
        <v>7396</v>
      </c>
      <c r="CG38" s="107">
        <v>3074.23</v>
      </c>
      <c r="CH38" s="107">
        <v>1767.19</v>
      </c>
      <c r="CI38" s="107">
        <v>3582</v>
      </c>
      <c r="CJ38" s="107">
        <v>3070.19</v>
      </c>
      <c r="CK38" s="107">
        <v>13363.39</v>
      </c>
      <c r="CL38" s="107">
        <v>9199.64</v>
      </c>
      <c r="CM38" s="107">
        <v>6196</v>
      </c>
      <c r="CN38" s="107">
        <v>12250.52</v>
      </c>
      <c r="CO38" s="107">
        <v>5567.52</v>
      </c>
      <c r="CP38" s="107">
        <v>17918.52</v>
      </c>
      <c r="CQ38" s="107">
        <v>7967.2</v>
      </c>
      <c r="CR38" s="107">
        <v>7867</v>
      </c>
      <c r="CS38" s="107">
        <v>19579.16</v>
      </c>
      <c r="CT38" s="107">
        <v>3815.78</v>
      </c>
      <c r="CU38" s="107">
        <v>9276.98</v>
      </c>
      <c r="CV38" s="107">
        <v>27237.5</v>
      </c>
      <c r="CW38" s="107">
        <v>6321</v>
      </c>
      <c r="CX38" s="107">
        <v>2800</v>
      </c>
      <c r="CY38" s="107">
        <v>9274</v>
      </c>
      <c r="CZ38" s="107">
        <v>7372.21</v>
      </c>
      <c r="DA38" s="107">
        <v>26312.74</v>
      </c>
      <c r="DB38" s="107">
        <v>19343.69</v>
      </c>
      <c r="DC38" s="107">
        <v>18080.61</v>
      </c>
      <c r="DD38" s="107">
        <v>4725.3</v>
      </c>
      <c r="DE38" s="107">
        <v>4983.28</v>
      </c>
      <c r="DF38" s="107">
        <v>9663.3</v>
      </c>
      <c r="DG38" s="107">
        <v>20703.05</v>
      </c>
      <c r="DH38" s="107">
        <v>4764.8</v>
      </c>
      <c r="DI38" s="107">
        <v>4831.57</v>
      </c>
      <c r="DJ38" s="107">
        <v>2445</v>
      </c>
      <c r="DK38" s="107">
        <v>1077</v>
      </c>
      <c r="DL38" s="107">
        <v>9494.44</v>
      </c>
      <c r="DM38" s="107">
        <v>3446.5</v>
      </c>
      <c r="DN38" s="107">
        <v>12217.85</v>
      </c>
      <c r="DO38" s="107">
        <v>10665.23</v>
      </c>
      <c r="DP38" s="107">
        <v>2246</v>
      </c>
      <c r="DQ38" s="107">
        <v>12301.51</v>
      </c>
      <c r="DR38" s="107">
        <v>3230.62</v>
      </c>
    </row>
    <row r="39" spans="1:122">
      <c r="A39" s="106"/>
      <c r="B39" s="107" t="s">
        <v>139</v>
      </c>
      <c r="C39" s="107">
        <v>38500.25</v>
      </c>
      <c r="D39" s="107">
        <v>0</v>
      </c>
      <c r="E39" s="107">
        <v>0</v>
      </c>
      <c r="F39" s="107">
        <v>0</v>
      </c>
      <c r="G39" s="107">
        <v>0</v>
      </c>
      <c r="H39" s="107">
        <v>929</v>
      </c>
      <c r="I39" s="107">
        <v>5222.11</v>
      </c>
      <c r="J39" s="107">
        <v>5407.28</v>
      </c>
      <c r="K39" s="107">
        <v>0</v>
      </c>
      <c r="L39" s="107">
        <v>3092</v>
      </c>
      <c r="M39" s="107">
        <v>1143.77</v>
      </c>
      <c r="N39" s="107">
        <v>0</v>
      </c>
      <c r="O39" s="107">
        <v>0</v>
      </c>
      <c r="P39" s="107">
        <v>1602</v>
      </c>
      <c r="Q39" s="107">
        <v>0</v>
      </c>
      <c r="R39" s="107">
        <v>0</v>
      </c>
      <c r="S39" s="107">
        <v>0</v>
      </c>
      <c r="T39" s="107">
        <v>0</v>
      </c>
      <c r="U39" s="107">
        <v>11675.78</v>
      </c>
      <c r="V39" s="107">
        <v>2075</v>
      </c>
      <c r="W39" s="107">
        <v>4877.31</v>
      </c>
      <c r="X39" s="107">
        <v>2476</v>
      </c>
      <c r="Y39" s="107">
        <v>1241.5</v>
      </c>
      <c r="Z39" s="107">
        <v>125</v>
      </c>
      <c r="AA39" s="107">
        <v>708.5</v>
      </c>
      <c r="AB39" s="107">
        <v>0</v>
      </c>
      <c r="AC39" s="107">
        <v>0</v>
      </c>
      <c r="AD39" s="107">
        <v>3488</v>
      </c>
      <c r="AE39" s="107">
        <v>0</v>
      </c>
      <c r="AF39" s="107">
        <v>252.31</v>
      </c>
      <c r="AG39" s="107">
        <v>362</v>
      </c>
      <c r="AH39" s="107">
        <v>775</v>
      </c>
      <c r="AI39" s="107">
        <v>0</v>
      </c>
      <c r="AJ39" s="107">
        <v>0</v>
      </c>
      <c r="AK39" s="107">
        <v>0</v>
      </c>
      <c r="AL39" s="107">
        <v>2476</v>
      </c>
      <c r="AM39" s="107">
        <v>0</v>
      </c>
      <c r="AN39" s="107">
        <v>151</v>
      </c>
      <c r="AO39" s="107">
        <v>4885.07</v>
      </c>
      <c r="AP39" s="107">
        <v>84</v>
      </c>
      <c r="AQ39" s="107">
        <v>1091</v>
      </c>
      <c r="AR39" s="107">
        <v>0</v>
      </c>
      <c r="AS39" s="107">
        <v>436.779999999999</v>
      </c>
      <c r="AT39" s="107">
        <v>1837.24</v>
      </c>
      <c r="AU39" s="107">
        <v>3190.69</v>
      </c>
      <c r="AV39" s="107">
        <v>0</v>
      </c>
      <c r="AW39" s="107">
        <v>0</v>
      </c>
      <c r="AX39" s="107">
        <v>0</v>
      </c>
      <c r="AY39" s="107">
        <v>0</v>
      </c>
      <c r="AZ39" s="107">
        <v>0</v>
      </c>
      <c r="BA39" s="107">
        <v>0</v>
      </c>
      <c r="BB39" s="107">
        <v>0</v>
      </c>
      <c r="BC39" s="107">
        <v>0</v>
      </c>
      <c r="BD39" s="107">
        <v>0</v>
      </c>
      <c r="BE39" s="107">
        <v>0</v>
      </c>
      <c r="BF39" s="107">
        <v>0</v>
      </c>
      <c r="BG39" s="107">
        <v>0</v>
      </c>
      <c r="BH39" s="107">
        <v>230.5</v>
      </c>
      <c r="BI39" s="107">
        <v>0</v>
      </c>
      <c r="BJ39" s="107">
        <v>0</v>
      </c>
      <c r="BK39" s="107">
        <v>0</v>
      </c>
      <c r="BL39" s="107">
        <v>0</v>
      </c>
      <c r="BM39" s="107">
        <v>0</v>
      </c>
      <c r="BN39" s="107">
        <v>0</v>
      </c>
      <c r="BO39" s="107">
        <v>0</v>
      </c>
      <c r="BP39" s="107">
        <v>0</v>
      </c>
      <c r="BQ39" s="107">
        <v>0</v>
      </c>
      <c r="BR39" s="107">
        <v>0</v>
      </c>
      <c r="BS39" s="107">
        <v>0</v>
      </c>
      <c r="BT39" s="107">
        <v>0</v>
      </c>
      <c r="BU39" s="107">
        <v>0</v>
      </c>
      <c r="BV39" s="107">
        <v>0</v>
      </c>
      <c r="BW39" s="107">
        <v>0</v>
      </c>
      <c r="BX39" s="107">
        <v>0</v>
      </c>
      <c r="BY39" s="107">
        <v>0</v>
      </c>
      <c r="BZ39" s="107">
        <v>0</v>
      </c>
      <c r="CA39" s="107">
        <v>0</v>
      </c>
      <c r="CB39" s="107">
        <v>0</v>
      </c>
      <c r="CC39" s="107">
        <v>0</v>
      </c>
      <c r="CD39" s="107">
        <v>716.41</v>
      </c>
      <c r="CE39" s="107">
        <v>0</v>
      </c>
      <c r="CF39" s="107">
        <v>0</v>
      </c>
      <c r="CG39" s="107">
        <v>0</v>
      </c>
      <c r="CH39" s="107">
        <v>0</v>
      </c>
      <c r="CI39" s="107">
        <v>0</v>
      </c>
      <c r="CJ39" s="107">
        <v>27.4</v>
      </c>
      <c r="CK39" s="107">
        <v>0</v>
      </c>
      <c r="CL39" s="107">
        <v>0</v>
      </c>
      <c r="CM39" s="107">
        <v>63</v>
      </c>
      <c r="CN39" s="107">
        <v>0</v>
      </c>
      <c r="CO39" s="107">
        <v>111</v>
      </c>
      <c r="CP39" s="107">
        <v>0</v>
      </c>
      <c r="CQ39" s="107">
        <v>255</v>
      </c>
      <c r="CR39" s="107">
        <v>0</v>
      </c>
      <c r="CS39" s="107">
        <v>0</v>
      </c>
      <c r="CT39" s="107">
        <v>0</v>
      </c>
      <c r="CU39" s="107">
        <v>0</v>
      </c>
      <c r="CV39" s="107">
        <v>0</v>
      </c>
      <c r="CW39" s="107">
        <v>0</v>
      </c>
      <c r="CX39" s="107">
        <v>0</v>
      </c>
      <c r="CY39" s="107">
        <v>0</v>
      </c>
      <c r="CZ39" s="107">
        <v>0</v>
      </c>
      <c r="DA39" s="107">
        <v>0</v>
      </c>
      <c r="DB39" s="107">
        <v>0</v>
      </c>
      <c r="DC39" s="107">
        <v>0</v>
      </c>
      <c r="DD39" s="107">
        <v>0</v>
      </c>
      <c r="DE39" s="107">
        <v>0</v>
      </c>
      <c r="DF39" s="107">
        <v>0</v>
      </c>
      <c r="DG39" s="107">
        <v>237.08</v>
      </c>
      <c r="DH39" s="107">
        <v>0</v>
      </c>
      <c r="DI39" s="107">
        <v>0</v>
      </c>
      <c r="DJ39" s="107">
        <v>0</v>
      </c>
      <c r="DK39" s="107">
        <v>0</v>
      </c>
      <c r="DL39" s="107">
        <v>0</v>
      </c>
      <c r="DM39" s="107">
        <v>0</v>
      </c>
      <c r="DN39" s="107">
        <v>0</v>
      </c>
      <c r="DO39" s="107">
        <v>0</v>
      </c>
      <c r="DP39" s="107">
        <v>720.5</v>
      </c>
      <c r="DQ39" s="107">
        <v>829.8</v>
      </c>
      <c r="DR39" s="107">
        <v>0</v>
      </c>
    </row>
    <row r="40" spans="1:122">
      <c r="A40" s="106"/>
      <c r="B40" s="107" t="s">
        <v>140</v>
      </c>
      <c r="C40" s="107">
        <v>11942314.46</v>
      </c>
      <c r="D40" s="107">
        <v>142049</v>
      </c>
      <c r="E40" s="107">
        <v>73588.61</v>
      </c>
      <c r="F40" s="107">
        <v>46020.36</v>
      </c>
      <c r="G40" s="107">
        <v>24857</v>
      </c>
      <c r="H40" s="107">
        <v>28032.18</v>
      </c>
      <c r="I40" s="107">
        <v>27181</v>
      </c>
      <c r="J40" s="107">
        <v>837530.06</v>
      </c>
      <c r="K40" s="107">
        <v>28834.21</v>
      </c>
      <c r="L40" s="107">
        <v>21084.55</v>
      </c>
      <c r="M40" s="107">
        <v>16051</v>
      </c>
      <c r="N40" s="107">
        <v>9246</v>
      </c>
      <c r="O40" s="107">
        <v>19055</v>
      </c>
      <c r="P40" s="107">
        <v>29571.1</v>
      </c>
      <c r="Q40" s="107">
        <v>0</v>
      </c>
      <c r="R40" s="107">
        <v>0</v>
      </c>
      <c r="S40" s="107">
        <v>11545</v>
      </c>
      <c r="T40" s="107">
        <v>129210.5</v>
      </c>
      <c r="U40" s="107">
        <v>6414487.36</v>
      </c>
      <c r="V40" s="107">
        <v>381810.26</v>
      </c>
      <c r="W40" s="107">
        <v>3084017.09</v>
      </c>
      <c r="X40" s="107">
        <v>618144.18</v>
      </c>
      <c r="Y40" s="107">
        <v>62179.77</v>
      </c>
      <c r="Z40" s="107">
        <v>129891.11</v>
      </c>
      <c r="AA40" s="107">
        <v>100117.5</v>
      </c>
      <c r="AB40" s="107">
        <v>51725.78</v>
      </c>
      <c r="AC40" s="107">
        <v>37896.1</v>
      </c>
      <c r="AD40" s="107">
        <v>81347.4</v>
      </c>
      <c r="AE40" s="107">
        <v>134944.82</v>
      </c>
      <c r="AF40" s="107">
        <v>2090233.24</v>
      </c>
      <c r="AG40" s="107">
        <v>308184.75</v>
      </c>
      <c r="AH40" s="107">
        <v>322887.41</v>
      </c>
      <c r="AI40" s="107">
        <v>146419.47</v>
      </c>
      <c r="AJ40" s="107">
        <v>261135.98</v>
      </c>
      <c r="AK40" s="107">
        <v>176951.86</v>
      </c>
      <c r="AL40" s="107">
        <v>180056.34</v>
      </c>
      <c r="AM40" s="107">
        <v>103769.23</v>
      </c>
      <c r="AN40" s="107">
        <v>497095.09</v>
      </c>
      <c r="AO40" s="107">
        <v>58509.7</v>
      </c>
      <c r="AP40" s="107">
        <v>20183.7</v>
      </c>
      <c r="AQ40" s="107">
        <v>180567.4</v>
      </c>
      <c r="AR40" s="107">
        <v>166717.64</v>
      </c>
      <c r="AS40" s="107">
        <v>145016.31</v>
      </c>
      <c r="AT40" s="107">
        <v>348944.1</v>
      </c>
      <c r="AU40" s="107">
        <v>4893684.19</v>
      </c>
      <c r="AV40" s="107">
        <v>214132.01</v>
      </c>
      <c r="AW40" s="107">
        <v>168438.05</v>
      </c>
      <c r="AX40" s="107">
        <v>222702.61</v>
      </c>
      <c r="AY40" s="107">
        <v>130911.59</v>
      </c>
      <c r="AZ40" s="107">
        <v>157424.49</v>
      </c>
      <c r="BA40" s="107">
        <v>176854.59</v>
      </c>
      <c r="BB40" s="107">
        <v>52364.14</v>
      </c>
      <c r="BC40" s="107">
        <v>212507.18</v>
      </c>
      <c r="BD40" s="107">
        <v>75730.47</v>
      </c>
      <c r="BE40" s="107">
        <v>89304.73</v>
      </c>
      <c r="BF40" s="107">
        <v>104612.65</v>
      </c>
      <c r="BG40" s="107">
        <v>103782.77</v>
      </c>
      <c r="BH40" s="107">
        <v>74222.31</v>
      </c>
      <c r="BI40" s="107">
        <v>54112</v>
      </c>
      <c r="BJ40" s="107">
        <v>95176.57</v>
      </c>
      <c r="BK40" s="107">
        <v>58592.37</v>
      </c>
      <c r="BL40" s="107">
        <v>73651.49</v>
      </c>
      <c r="BM40" s="107">
        <v>60550</v>
      </c>
      <c r="BN40" s="107">
        <v>46041.82</v>
      </c>
      <c r="BO40" s="107">
        <v>64522.47</v>
      </c>
      <c r="BP40" s="107">
        <v>90336.54</v>
      </c>
      <c r="BQ40" s="107">
        <v>52465.74</v>
      </c>
      <c r="BR40" s="107">
        <v>44078</v>
      </c>
      <c r="BS40" s="107">
        <v>46323.2</v>
      </c>
      <c r="BT40" s="107">
        <v>51618.77</v>
      </c>
      <c r="BU40" s="107">
        <v>24857</v>
      </c>
      <c r="BV40" s="107">
        <v>71571.7</v>
      </c>
      <c r="BW40" s="107">
        <v>48701</v>
      </c>
      <c r="BX40" s="107">
        <v>50379</v>
      </c>
      <c r="BY40" s="107">
        <v>46950.8</v>
      </c>
      <c r="BZ40" s="107">
        <v>51890.09</v>
      </c>
      <c r="CA40" s="107">
        <v>23466</v>
      </c>
      <c r="CB40" s="107">
        <v>61571.01</v>
      </c>
      <c r="CC40" s="107">
        <v>43026.63</v>
      </c>
      <c r="CD40" s="107">
        <v>61968.64</v>
      </c>
      <c r="CE40" s="107">
        <v>127342.96</v>
      </c>
      <c r="CF40" s="107">
        <v>49179.21</v>
      </c>
      <c r="CG40" s="107">
        <v>54923.5</v>
      </c>
      <c r="CH40" s="107">
        <v>62653.5</v>
      </c>
      <c r="CI40" s="107">
        <v>56308.5</v>
      </c>
      <c r="CJ40" s="107">
        <v>27832.16</v>
      </c>
      <c r="CK40" s="107">
        <v>27902.24</v>
      </c>
      <c r="CL40" s="107">
        <v>51363.97</v>
      </c>
      <c r="CM40" s="107">
        <v>39370.68</v>
      </c>
      <c r="CN40" s="107">
        <v>50494.01</v>
      </c>
      <c r="CO40" s="107">
        <v>22790.5</v>
      </c>
      <c r="CP40" s="107">
        <v>34901.12</v>
      </c>
      <c r="CQ40" s="107">
        <v>53181.21</v>
      </c>
      <c r="CR40" s="107">
        <v>46399.34</v>
      </c>
      <c r="CS40" s="107">
        <v>58916.9</v>
      </c>
      <c r="CT40" s="107">
        <v>32185</v>
      </c>
      <c r="CU40" s="107">
        <v>49940.69</v>
      </c>
      <c r="CV40" s="107">
        <v>33673.1</v>
      </c>
      <c r="CW40" s="107">
        <v>56813.47</v>
      </c>
      <c r="CX40" s="107">
        <v>9747.8</v>
      </c>
      <c r="CY40" s="107">
        <v>58245.31</v>
      </c>
      <c r="CZ40" s="107">
        <v>55960.4</v>
      </c>
      <c r="DA40" s="107">
        <v>56386.1</v>
      </c>
      <c r="DB40" s="107">
        <v>103580.36</v>
      </c>
      <c r="DC40" s="107">
        <v>56594.56</v>
      </c>
      <c r="DD40" s="107">
        <v>26341</v>
      </c>
      <c r="DE40" s="107">
        <v>77438.09</v>
      </c>
      <c r="DF40" s="107">
        <v>46035</v>
      </c>
      <c r="DG40" s="107">
        <v>100708.58</v>
      </c>
      <c r="DH40" s="107">
        <v>67721.67</v>
      </c>
      <c r="DI40" s="107">
        <v>48043.91</v>
      </c>
      <c r="DJ40" s="107">
        <v>17145</v>
      </c>
      <c r="DK40" s="107">
        <v>1951</v>
      </c>
      <c r="DL40" s="107">
        <v>41965</v>
      </c>
      <c r="DM40" s="107">
        <v>47723.92</v>
      </c>
      <c r="DN40" s="107">
        <v>13952</v>
      </c>
      <c r="DO40" s="107">
        <v>47978.8</v>
      </c>
      <c r="DP40" s="107">
        <v>24022.59</v>
      </c>
      <c r="DQ40" s="107">
        <v>51132.61</v>
      </c>
      <c r="DR40" s="107">
        <v>0</v>
      </c>
    </row>
    <row r="41" spans="1:122">
      <c r="A41" s="106"/>
      <c r="B41" s="107" t="s">
        <v>141</v>
      </c>
      <c r="C41" s="107">
        <v>1975513.59</v>
      </c>
      <c r="D41" s="107">
        <v>0</v>
      </c>
      <c r="E41" s="107">
        <v>511.28</v>
      </c>
      <c r="F41" s="107">
        <v>12831.54</v>
      </c>
      <c r="G41" s="107">
        <v>979.37</v>
      </c>
      <c r="H41" s="107">
        <v>8803.74</v>
      </c>
      <c r="I41" s="107">
        <v>53315.48</v>
      </c>
      <c r="J41" s="107">
        <v>473337.38</v>
      </c>
      <c r="K41" s="107">
        <v>14819.26</v>
      </c>
      <c r="L41" s="107">
        <v>78972.33</v>
      </c>
      <c r="M41" s="107">
        <v>3827.82</v>
      </c>
      <c r="N41" s="107">
        <v>6490.68</v>
      </c>
      <c r="O41" s="107">
        <v>5814.56</v>
      </c>
      <c r="P41" s="107">
        <v>6558.71</v>
      </c>
      <c r="Q41" s="107">
        <v>0</v>
      </c>
      <c r="R41" s="107">
        <v>0</v>
      </c>
      <c r="S41" s="107">
        <v>3200.05</v>
      </c>
      <c r="T41" s="107">
        <v>13286.67</v>
      </c>
      <c r="U41" s="107">
        <v>1048221.52</v>
      </c>
      <c r="V41" s="107">
        <v>94285.2</v>
      </c>
      <c r="W41" s="107">
        <v>100778.65</v>
      </c>
      <c r="X41" s="107">
        <v>49479.35</v>
      </c>
      <c r="Y41" s="107">
        <v>10040.04</v>
      </c>
      <c r="Z41" s="107">
        <v>28357.53</v>
      </c>
      <c r="AA41" s="107">
        <v>16409.26</v>
      </c>
      <c r="AB41" s="107">
        <v>22980.52</v>
      </c>
      <c r="AC41" s="107">
        <v>16497.85</v>
      </c>
      <c r="AD41" s="107">
        <v>18614.82</v>
      </c>
      <c r="AE41" s="107">
        <v>8022.22</v>
      </c>
      <c r="AF41" s="107">
        <v>45140.77</v>
      </c>
      <c r="AG41" s="107">
        <v>10306.37</v>
      </c>
      <c r="AH41" s="107">
        <v>4801.13</v>
      </c>
      <c r="AI41" s="107">
        <v>13893.34</v>
      </c>
      <c r="AJ41" s="107">
        <v>10552.6</v>
      </c>
      <c r="AK41" s="107">
        <v>16650.01</v>
      </c>
      <c r="AL41" s="107">
        <v>22276.74</v>
      </c>
      <c r="AM41" s="107">
        <v>25426.61</v>
      </c>
      <c r="AN41" s="107">
        <v>34832.42</v>
      </c>
      <c r="AO41" s="107">
        <v>16884.18</v>
      </c>
      <c r="AP41" s="107">
        <v>22797.92</v>
      </c>
      <c r="AQ41" s="107">
        <v>15750.63</v>
      </c>
      <c r="AR41" s="107">
        <v>12993.52</v>
      </c>
      <c r="AS41" s="107">
        <v>7826.95</v>
      </c>
      <c r="AT41" s="107">
        <v>26890.87</v>
      </c>
      <c r="AU41" s="107">
        <v>884818.42</v>
      </c>
      <c r="AV41" s="107">
        <v>35844.54</v>
      </c>
      <c r="AW41" s="107">
        <v>53819.4</v>
      </c>
      <c r="AX41" s="107">
        <v>16644.12</v>
      </c>
      <c r="AY41" s="107">
        <v>24121.26</v>
      </c>
      <c r="AZ41" s="107">
        <v>59889.17</v>
      </c>
      <c r="BA41" s="107">
        <v>60064.32</v>
      </c>
      <c r="BB41" s="107">
        <v>9584</v>
      </c>
      <c r="BC41" s="107">
        <v>30760.4</v>
      </c>
      <c r="BD41" s="107">
        <v>15281.84</v>
      </c>
      <c r="BE41" s="107">
        <v>8903.13</v>
      </c>
      <c r="BF41" s="107">
        <v>21423.13</v>
      </c>
      <c r="BG41" s="107">
        <v>30389.76</v>
      </c>
      <c r="BH41" s="107">
        <v>16479.79</v>
      </c>
      <c r="BI41" s="107">
        <v>29793.09</v>
      </c>
      <c r="BJ41" s="107">
        <v>14159.34</v>
      </c>
      <c r="BK41" s="107">
        <v>9961.8</v>
      </c>
      <c r="BL41" s="107">
        <v>22615.47</v>
      </c>
      <c r="BM41" s="107">
        <v>13240</v>
      </c>
      <c r="BN41" s="107">
        <v>13507.11</v>
      </c>
      <c r="BO41" s="107">
        <v>1818.19</v>
      </c>
      <c r="BP41" s="107">
        <v>20662.32</v>
      </c>
      <c r="BQ41" s="107">
        <v>3938.3</v>
      </c>
      <c r="BR41" s="107">
        <v>4978.03</v>
      </c>
      <c r="BS41" s="107">
        <v>7663.5</v>
      </c>
      <c r="BT41" s="107">
        <v>7603.45</v>
      </c>
      <c r="BU41" s="107">
        <v>24918</v>
      </c>
      <c r="BV41" s="107">
        <v>10176.21</v>
      </c>
      <c r="BW41" s="107">
        <v>7011.1</v>
      </c>
      <c r="BX41" s="107">
        <v>6428.26</v>
      </c>
      <c r="BY41" s="107">
        <v>5580.97</v>
      </c>
      <c r="BZ41" s="107">
        <v>9485.11</v>
      </c>
      <c r="CA41" s="107">
        <v>1992.5</v>
      </c>
      <c r="CB41" s="107">
        <v>4446.03</v>
      </c>
      <c r="CC41" s="107">
        <v>5610.83</v>
      </c>
      <c r="CD41" s="107">
        <v>6487.77</v>
      </c>
      <c r="CE41" s="107">
        <v>7263.2</v>
      </c>
      <c r="CF41" s="107">
        <v>4603.34</v>
      </c>
      <c r="CG41" s="107">
        <v>7619.88</v>
      </c>
      <c r="CH41" s="107">
        <v>3369.95</v>
      </c>
      <c r="CI41" s="107">
        <v>5667.7</v>
      </c>
      <c r="CJ41" s="107">
        <v>6348.81</v>
      </c>
      <c r="CK41" s="107">
        <v>4056.68</v>
      </c>
      <c r="CL41" s="107">
        <v>6761.8</v>
      </c>
      <c r="CM41" s="107">
        <v>13810.44</v>
      </c>
      <c r="CN41" s="107">
        <v>3496.9</v>
      </c>
      <c r="CO41" s="107">
        <v>4811.56</v>
      </c>
      <c r="CP41" s="107">
        <v>5126.4</v>
      </c>
      <c r="CQ41" s="107">
        <v>2679.89</v>
      </c>
      <c r="CR41" s="107">
        <v>10243.47</v>
      </c>
      <c r="CS41" s="107">
        <v>2601.77</v>
      </c>
      <c r="CT41" s="107">
        <v>6181.14</v>
      </c>
      <c r="CU41" s="107">
        <v>1598</v>
      </c>
      <c r="CV41" s="107">
        <v>6853.68</v>
      </c>
      <c r="CW41" s="107">
        <v>2150.53</v>
      </c>
      <c r="CX41" s="107">
        <v>2768.8</v>
      </c>
      <c r="CY41" s="107">
        <v>5845.78</v>
      </c>
      <c r="CZ41" s="107">
        <v>2282</v>
      </c>
      <c r="DA41" s="107">
        <v>6910.94</v>
      </c>
      <c r="DB41" s="107">
        <v>2929.03</v>
      </c>
      <c r="DC41" s="107">
        <v>25205.1</v>
      </c>
      <c r="DD41" s="107">
        <v>1915.48</v>
      </c>
      <c r="DE41" s="107">
        <v>13269.92</v>
      </c>
      <c r="DF41" s="107">
        <v>6238.7</v>
      </c>
      <c r="DG41" s="107">
        <v>13803.11</v>
      </c>
      <c r="DH41" s="107">
        <v>4552.5</v>
      </c>
      <c r="DI41" s="107">
        <v>5762.64</v>
      </c>
      <c r="DJ41" s="107">
        <v>4215.3</v>
      </c>
      <c r="DK41" s="107">
        <v>1214.63</v>
      </c>
      <c r="DL41" s="107">
        <v>2157.6</v>
      </c>
      <c r="DM41" s="107">
        <v>15381.04</v>
      </c>
      <c r="DN41" s="107">
        <v>13636.85</v>
      </c>
      <c r="DO41" s="107">
        <v>9533.01</v>
      </c>
      <c r="DP41" s="107">
        <v>10853.4</v>
      </c>
      <c r="DQ41" s="107">
        <v>9022.28</v>
      </c>
      <c r="DR41" s="107">
        <v>6792.93</v>
      </c>
    </row>
    <row r="42" spans="1:122">
      <c r="A42" s="106"/>
      <c r="B42" s="107" t="s">
        <v>142</v>
      </c>
      <c r="C42" s="107">
        <v>-1132.08</v>
      </c>
      <c r="D42" s="107">
        <v>-1132.08</v>
      </c>
      <c r="E42" s="107">
        <v>0</v>
      </c>
      <c r="F42" s="107">
        <v>0</v>
      </c>
      <c r="G42" s="107">
        <v>0</v>
      </c>
      <c r="H42" s="107">
        <v>0</v>
      </c>
      <c r="I42" s="107">
        <v>0</v>
      </c>
      <c r="J42" s="107">
        <v>0</v>
      </c>
      <c r="K42" s="107">
        <v>0</v>
      </c>
      <c r="L42" s="107">
        <v>0</v>
      </c>
      <c r="M42" s="107">
        <v>0</v>
      </c>
      <c r="N42" s="107">
        <v>0</v>
      </c>
      <c r="O42" s="107">
        <v>0</v>
      </c>
      <c r="P42" s="107">
        <v>0</v>
      </c>
      <c r="Q42" s="107">
        <v>0</v>
      </c>
      <c r="R42" s="107">
        <v>0</v>
      </c>
      <c r="S42" s="107">
        <v>0</v>
      </c>
      <c r="T42" s="107">
        <v>0</v>
      </c>
      <c r="U42" s="107">
        <v>0</v>
      </c>
      <c r="V42" s="107">
        <v>0</v>
      </c>
      <c r="W42" s="107">
        <v>0</v>
      </c>
      <c r="X42" s="107">
        <v>0</v>
      </c>
      <c r="Y42" s="107">
        <v>0</v>
      </c>
      <c r="Z42" s="107">
        <v>0</v>
      </c>
      <c r="AA42" s="107">
        <v>0</v>
      </c>
      <c r="AB42" s="107">
        <v>0</v>
      </c>
      <c r="AC42" s="107">
        <v>0</v>
      </c>
      <c r="AD42" s="107">
        <v>0</v>
      </c>
      <c r="AE42" s="107">
        <v>0</v>
      </c>
      <c r="AF42" s="107">
        <v>0</v>
      </c>
      <c r="AG42" s="107">
        <v>0</v>
      </c>
      <c r="AH42" s="107">
        <v>0</v>
      </c>
      <c r="AI42" s="107">
        <v>0</v>
      </c>
      <c r="AJ42" s="107">
        <v>0</v>
      </c>
      <c r="AK42" s="107">
        <v>0</v>
      </c>
      <c r="AL42" s="107">
        <v>0</v>
      </c>
      <c r="AM42" s="107">
        <v>0</v>
      </c>
      <c r="AN42" s="107">
        <v>0</v>
      </c>
      <c r="AO42" s="107">
        <v>0</v>
      </c>
      <c r="AP42" s="107">
        <v>0</v>
      </c>
      <c r="AQ42" s="107">
        <v>0</v>
      </c>
      <c r="AR42" s="107">
        <v>0</v>
      </c>
      <c r="AS42" s="107">
        <v>0</v>
      </c>
      <c r="AT42" s="107">
        <v>0</v>
      </c>
      <c r="AU42" s="107">
        <v>0</v>
      </c>
      <c r="AV42" s="107">
        <v>0</v>
      </c>
      <c r="AW42" s="107">
        <v>0</v>
      </c>
      <c r="AX42" s="107">
        <v>0</v>
      </c>
      <c r="AY42" s="107">
        <v>0</v>
      </c>
      <c r="AZ42" s="107">
        <v>0</v>
      </c>
      <c r="BA42" s="107">
        <v>0</v>
      </c>
      <c r="BB42" s="107">
        <v>0</v>
      </c>
      <c r="BC42" s="107">
        <v>0</v>
      </c>
      <c r="BD42" s="107">
        <v>0</v>
      </c>
      <c r="BE42" s="107">
        <v>0</v>
      </c>
      <c r="BF42" s="107">
        <v>0</v>
      </c>
      <c r="BG42" s="107">
        <v>0</v>
      </c>
      <c r="BH42" s="107">
        <v>0</v>
      </c>
      <c r="BI42" s="107">
        <v>0</v>
      </c>
      <c r="BJ42" s="107">
        <v>0</v>
      </c>
      <c r="BK42" s="107">
        <v>0</v>
      </c>
      <c r="BL42" s="107">
        <v>0</v>
      </c>
      <c r="BM42" s="107">
        <v>0</v>
      </c>
      <c r="BN42" s="107">
        <v>0</v>
      </c>
      <c r="BO42" s="107">
        <v>0</v>
      </c>
      <c r="BP42" s="107">
        <v>0</v>
      </c>
      <c r="BQ42" s="107">
        <v>0</v>
      </c>
      <c r="BR42" s="107">
        <v>0</v>
      </c>
      <c r="BS42" s="107">
        <v>0</v>
      </c>
      <c r="BT42" s="107">
        <v>0</v>
      </c>
      <c r="BU42" s="107">
        <v>0</v>
      </c>
      <c r="BV42" s="107">
        <v>0</v>
      </c>
      <c r="BW42" s="107">
        <v>0</v>
      </c>
      <c r="BX42" s="107">
        <v>0</v>
      </c>
      <c r="BY42" s="107">
        <v>0</v>
      </c>
      <c r="BZ42" s="107">
        <v>0</v>
      </c>
      <c r="CA42" s="107">
        <v>0</v>
      </c>
      <c r="CB42" s="107">
        <v>0</v>
      </c>
      <c r="CC42" s="107">
        <v>0</v>
      </c>
      <c r="CD42" s="107">
        <v>0</v>
      </c>
      <c r="CE42" s="107">
        <v>0</v>
      </c>
      <c r="CF42" s="107">
        <v>0</v>
      </c>
      <c r="CG42" s="107">
        <v>0</v>
      </c>
      <c r="CH42" s="107">
        <v>0</v>
      </c>
      <c r="CI42" s="107">
        <v>0</v>
      </c>
      <c r="CJ42" s="107">
        <v>0</v>
      </c>
      <c r="CK42" s="107">
        <v>0</v>
      </c>
      <c r="CL42" s="107">
        <v>0</v>
      </c>
      <c r="CM42" s="107">
        <v>0</v>
      </c>
      <c r="CN42" s="107">
        <v>0</v>
      </c>
      <c r="CO42" s="107">
        <v>0</v>
      </c>
      <c r="CP42" s="107">
        <v>0</v>
      </c>
      <c r="CQ42" s="107">
        <v>0</v>
      </c>
      <c r="CR42" s="107">
        <v>0</v>
      </c>
      <c r="CS42" s="107">
        <v>0</v>
      </c>
      <c r="CT42" s="107">
        <v>0</v>
      </c>
      <c r="CU42" s="107">
        <v>0</v>
      </c>
      <c r="CV42" s="107">
        <v>0</v>
      </c>
      <c r="CW42" s="107">
        <v>0</v>
      </c>
      <c r="CX42" s="107">
        <v>0</v>
      </c>
      <c r="CY42" s="107">
        <v>0</v>
      </c>
      <c r="CZ42" s="107">
        <v>0</v>
      </c>
      <c r="DA42" s="107">
        <v>0</v>
      </c>
      <c r="DB42" s="107">
        <v>0</v>
      </c>
      <c r="DC42" s="107">
        <v>0</v>
      </c>
      <c r="DD42" s="107">
        <v>0</v>
      </c>
      <c r="DE42" s="107">
        <v>0</v>
      </c>
      <c r="DF42" s="107">
        <v>0</v>
      </c>
      <c r="DG42" s="107">
        <v>0</v>
      </c>
      <c r="DH42" s="107">
        <v>0</v>
      </c>
      <c r="DI42" s="107">
        <v>0</v>
      </c>
      <c r="DJ42" s="107">
        <v>0</v>
      </c>
      <c r="DK42" s="107">
        <v>0</v>
      </c>
      <c r="DL42" s="107">
        <v>0</v>
      </c>
      <c r="DM42" s="107">
        <v>0</v>
      </c>
      <c r="DN42" s="107">
        <v>0</v>
      </c>
      <c r="DO42" s="107">
        <v>0</v>
      </c>
      <c r="DP42" s="107">
        <v>0</v>
      </c>
      <c r="DQ42" s="107">
        <v>0</v>
      </c>
      <c r="DR42" s="107">
        <v>0</v>
      </c>
    </row>
    <row r="43" spans="1:122">
      <c r="A43" s="106"/>
      <c r="B43" s="107" t="s">
        <v>143</v>
      </c>
      <c r="C43" s="107">
        <v>2423867.92</v>
      </c>
      <c r="D43" s="107">
        <v>1170000</v>
      </c>
      <c r="E43" s="107">
        <v>0</v>
      </c>
      <c r="F43" s="107">
        <v>0</v>
      </c>
      <c r="G43" s="107">
        <v>0</v>
      </c>
      <c r="H43" s="107">
        <v>0</v>
      </c>
      <c r="I43" s="107">
        <v>0</v>
      </c>
      <c r="J43" s="107">
        <v>550000</v>
      </c>
      <c r="K43" s="107">
        <v>0</v>
      </c>
      <c r="L43" s="107">
        <v>26867.92</v>
      </c>
      <c r="M43" s="107">
        <v>0</v>
      </c>
      <c r="N43" s="107">
        <v>0</v>
      </c>
      <c r="O43" s="107">
        <v>0</v>
      </c>
      <c r="P43" s="107">
        <v>0</v>
      </c>
      <c r="Q43" s="107">
        <v>0</v>
      </c>
      <c r="R43" s="107">
        <v>0</v>
      </c>
      <c r="S43" s="107">
        <v>0</v>
      </c>
      <c r="T43" s="107">
        <v>0</v>
      </c>
      <c r="U43" s="107">
        <v>619000</v>
      </c>
      <c r="V43" s="107">
        <v>58000</v>
      </c>
      <c r="W43" s="107">
        <v>0</v>
      </c>
      <c r="X43" s="107">
        <v>0</v>
      </c>
      <c r="Y43" s="107">
        <v>8000</v>
      </c>
      <c r="Z43" s="107">
        <v>50000</v>
      </c>
      <c r="AA43" s="107">
        <v>0</v>
      </c>
      <c r="AB43" s="107">
        <v>0</v>
      </c>
      <c r="AC43" s="107">
        <v>0</v>
      </c>
      <c r="AD43" s="107">
        <v>0</v>
      </c>
      <c r="AE43" s="107">
        <v>0</v>
      </c>
      <c r="AF43" s="107">
        <v>0</v>
      </c>
      <c r="AG43" s="107">
        <v>0</v>
      </c>
      <c r="AH43" s="107">
        <v>0</v>
      </c>
      <c r="AI43" s="107">
        <v>0</v>
      </c>
      <c r="AJ43" s="107">
        <v>0</v>
      </c>
      <c r="AK43" s="107">
        <v>0</v>
      </c>
      <c r="AL43" s="107">
        <v>0</v>
      </c>
      <c r="AM43" s="107">
        <v>0</v>
      </c>
      <c r="AN43" s="107">
        <v>0</v>
      </c>
      <c r="AO43" s="107">
        <v>0</v>
      </c>
      <c r="AP43" s="107">
        <v>0</v>
      </c>
      <c r="AQ43" s="107">
        <v>0</v>
      </c>
      <c r="AR43" s="107">
        <v>8000</v>
      </c>
      <c r="AS43" s="107">
        <v>20000</v>
      </c>
      <c r="AT43" s="107">
        <v>50000</v>
      </c>
      <c r="AU43" s="107">
        <v>541000</v>
      </c>
      <c r="AV43" s="107">
        <v>6000</v>
      </c>
      <c r="AW43" s="107">
        <v>6000</v>
      </c>
      <c r="AX43" s="107">
        <v>6000</v>
      </c>
      <c r="AY43" s="107">
        <v>6000</v>
      </c>
      <c r="AZ43" s="107">
        <v>6000</v>
      </c>
      <c r="BA43" s="107">
        <v>6000</v>
      </c>
      <c r="BB43" s="107">
        <v>6000</v>
      </c>
      <c r="BC43" s="107">
        <v>6000</v>
      </c>
      <c r="BD43" s="107">
        <v>6000</v>
      </c>
      <c r="BE43" s="107">
        <v>10000</v>
      </c>
      <c r="BF43" s="107">
        <v>20000</v>
      </c>
      <c r="BG43" s="107">
        <v>8000</v>
      </c>
      <c r="BH43" s="107">
        <v>8000</v>
      </c>
      <c r="BI43" s="107">
        <v>6000</v>
      </c>
      <c r="BJ43" s="107">
        <v>6000</v>
      </c>
      <c r="BK43" s="107">
        <v>6000</v>
      </c>
      <c r="BL43" s="107">
        <v>6000</v>
      </c>
      <c r="BM43" s="107">
        <v>6000</v>
      </c>
      <c r="BN43" s="107">
        <v>6000</v>
      </c>
      <c r="BO43" s="107">
        <v>6000</v>
      </c>
      <c r="BP43" s="107">
        <v>6000</v>
      </c>
      <c r="BQ43" s="107">
        <v>6000</v>
      </c>
      <c r="BR43" s="107">
        <v>6000</v>
      </c>
      <c r="BS43" s="107">
        <v>6000</v>
      </c>
      <c r="BT43" s="107">
        <v>6000</v>
      </c>
      <c r="BU43" s="107">
        <v>6000</v>
      </c>
      <c r="BV43" s="107">
        <v>6000</v>
      </c>
      <c r="BW43" s="107">
        <v>6000</v>
      </c>
      <c r="BX43" s="107">
        <v>6000</v>
      </c>
      <c r="BY43" s="107">
        <v>6000</v>
      </c>
      <c r="BZ43" s="107">
        <v>6000</v>
      </c>
      <c r="CA43" s="107">
        <v>6000</v>
      </c>
      <c r="CB43" s="107">
        <v>6000</v>
      </c>
      <c r="CC43" s="107">
        <v>6000</v>
      </c>
      <c r="CD43" s="107">
        <v>5000</v>
      </c>
      <c r="CE43" s="107">
        <v>5000</v>
      </c>
      <c r="CF43" s="107">
        <v>0</v>
      </c>
      <c r="CG43" s="107">
        <v>8000</v>
      </c>
      <c r="CH43" s="107">
        <v>8000</v>
      </c>
      <c r="CI43" s="107">
        <v>8000</v>
      </c>
      <c r="CJ43" s="107">
        <v>10000</v>
      </c>
      <c r="CK43" s="107">
        <v>0</v>
      </c>
      <c r="CL43" s="107">
        <v>6000</v>
      </c>
      <c r="CM43" s="107">
        <v>0</v>
      </c>
      <c r="CN43" s="107">
        <v>10000</v>
      </c>
      <c r="CO43" s="107">
        <v>6000</v>
      </c>
      <c r="CP43" s="107">
        <v>10000</v>
      </c>
      <c r="CQ43" s="107">
        <v>8000</v>
      </c>
      <c r="CR43" s="107">
        <v>7000</v>
      </c>
      <c r="CS43" s="107">
        <v>15000</v>
      </c>
      <c r="CT43" s="107">
        <v>10000</v>
      </c>
      <c r="CU43" s="107">
        <v>10000</v>
      </c>
      <c r="CV43" s="107">
        <v>5000</v>
      </c>
      <c r="CW43" s="107">
        <v>6000</v>
      </c>
      <c r="CX43" s="107">
        <v>10000</v>
      </c>
      <c r="CY43" s="107">
        <v>12000</v>
      </c>
      <c r="CZ43" s="107">
        <v>15000</v>
      </c>
      <c r="DA43" s="107">
        <v>0</v>
      </c>
      <c r="DB43" s="107">
        <v>5000</v>
      </c>
      <c r="DC43" s="107">
        <v>8000</v>
      </c>
      <c r="DD43" s="107">
        <v>5000</v>
      </c>
      <c r="DE43" s="107">
        <v>8000</v>
      </c>
      <c r="DF43" s="107">
        <v>6000</v>
      </c>
      <c r="DG43" s="107">
        <v>5000</v>
      </c>
      <c r="DH43" s="107">
        <v>5000</v>
      </c>
      <c r="DI43" s="107">
        <v>10000</v>
      </c>
      <c r="DJ43" s="107">
        <v>20000</v>
      </c>
      <c r="DK43" s="107">
        <v>8000</v>
      </c>
      <c r="DL43" s="107">
        <v>13000</v>
      </c>
      <c r="DM43" s="107">
        <v>18000</v>
      </c>
      <c r="DN43" s="107">
        <v>0</v>
      </c>
      <c r="DO43" s="107">
        <v>8000</v>
      </c>
      <c r="DP43" s="107">
        <v>8000</v>
      </c>
      <c r="DQ43" s="107">
        <v>8000</v>
      </c>
      <c r="DR43" s="107">
        <v>6000</v>
      </c>
    </row>
    <row r="44" spans="1:122">
      <c r="A44" s="106"/>
      <c r="B44" s="107" t="s">
        <v>144</v>
      </c>
      <c r="C44" s="107">
        <v>579444.68</v>
      </c>
      <c r="D44" s="107">
        <v>0</v>
      </c>
      <c r="E44" s="107">
        <v>0</v>
      </c>
      <c r="F44" s="107">
        <v>2476.25</v>
      </c>
      <c r="G44" s="107">
        <v>0</v>
      </c>
      <c r="H44" s="107">
        <v>0</v>
      </c>
      <c r="I44" s="107">
        <v>0</v>
      </c>
      <c r="J44" s="107">
        <v>326151.18</v>
      </c>
      <c r="K44" s="107">
        <v>0</v>
      </c>
      <c r="L44" s="107">
        <v>0</v>
      </c>
      <c r="M44" s="107">
        <v>0</v>
      </c>
      <c r="N44" s="107">
        <v>-60</v>
      </c>
      <c r="O44" s="107">
        <v>0</v>
      </c>
      <c r="P44" s="107">
        <v>0</v>
      </c>
      <c r="Q44" s="107">
        <v>0</v>
      </c>
      <c r="R44" s="107">
        <v>0</v>
      </c>
      <c r="S44" s="107">
        <v>0</v>
      </c>
      <c r="T44" s="107">
        <v>0</v>
      </c>
      <c r="U44" s="107">
        <v>85549.6</v>
      </c>
      <c r="V44" s="107">
        <v>165327.65</v>
      </c>
      <c r="W44" s="107">
        <v>0</v>
      </c>
      <c r="X44" s="107">
        <v>0</v>
      </c>
      <c r="Y44" s="107">
        <v>165327.65</v>
      </c>
      <c r="Z44" s="107">
        <v>0</v>
      </c>
      <c r="AA44" s="107">
        <v>0</v>
      </c>
      <c r="AB44" s="107">
        <v>0</v>
      </c>
      <c r="AC44" s="107">
        <v>0</v>
      </c>
      <c r="AD44" s="107">
        <v>0</v>
      </c>
      <c r="AE44" s="107">
        <v>0</v>
      </c>
      <c r="AF44" s="107">
        <v>0</v>
      </c>
      <c r="AG44" s="107">
        <v>0</v>
      </c>
      <c r="AH44" s="107">
        <v>0</v>
      </c>
      <c r="AI44" s="107">
        <v>0</v>
      </c>
      <c r="AJ44" s="107">
        <v>0</v>
      </c>
      <c r="AK44" s="107">
        <v>0</v>
      </c>
      <c r="AL44" s="107">
        <v>0</v>
      </c>
      <c r="AM44" s="107">
        <v>0</v>
      </c>
      <c r="AN44" s="107">
        <v>0</v>
      </c>
      <c r="AO44" s="107">
        <v>0</v>
      </c>
      <c r="AP44" s="107">
        <v>0</v>
      </c>
      <c r="AQ44" s="107">
        <v>27169.81</v>
      </c>
      <c r="AR44" s="107">
        <v>0</v>
      </c>
      <c r="AS44" s="107">
        <v>48509.41</v>
      </c>
      <c r="AT44" s="107">
        <v>2368.23</v>
      </c>
      <c r="AU44" s="107">
        <v>7502.15</v>
      </c>
      <c r="AV44" s="107">
        <v>4566.15</v>
      </c>
      <c r="AW44" s="107">
        <v>0</v>
      </c>
      <c r="AX44" s="107">
        <v>0</v>
      </c>
      <c r="AY44" s="107">
        <v>0</v>
      </c>
      <c r="AZ44" s="107">
        <v>0</v>
      </c>
      <c r="BA44" s="107">
        <v>1286</v>
      </c>
      <c r="BB44" s="107">
        <v>1650</v>
      </c>
      <c r="BC44" s="107">
        <v>0</v>
      </c>
      <c r="BD44" s="107">
        <v>0</v>
      </c>
      <c r="BE44" s="107">
        <v>0</v>
      </c>
      <c r="BF44" s="107">
        <v>0</v>
      </c>
      <c r="BG44" s="107">
        <v>0</v>
      </c>
      <c r="BH44" s="107">
        <v>0</v>
      </c>
      <c r="BI44" s="107">
        <v>0</v>
      </c>
      <c r="BJ44" s="107">
        <v>0</v>
      </c>
      <c r="BK44" s="107">
        <v>0</v>
      </c>
      <c r="BL44" s="107">
        <v>0</v>
      </c>
      <c r="BM44" s="107">
        <v>0</v>
      </c>
      <c r="BN44" s="107">
        <v>0</v>
      </c>
      <c r="BO44" s="107">
        <v>0</v>
      </c>
      <c r="BP44" s="107">
        <v>0</v>
      </c>
      <c r="BQ44" s="107">
        <v>0</v>
      </c>
      <c r="BR44" s="107">
        <v>0</v>
      </c>
      <c r="BS44" s="107">
        <v>0</v>
      </c>
      <c r="BT44" s="107">
        <v>0</v>
      </c>
      <c r="BU44" s="107">
        <v>0</v>
      </c>
      <c r="BV44" s="107">
        <v>0</v>
      </c>
      <c r="BW44" s="107">
        <v>0</v>
      </c>
      <c r="BX44" s="107">
        <v>0</v>
      </c>
      <c r="BY44" s="107">
        <v>0</v>
      </c>
      <c r="BZ44" s="107">
        <v>0</v>
      </c>
      <c r="CA44" s="107">
        <v>0</v>
      </c>
      <c r="CB44" s="107">
        <v>0</v>
      </c>
      <c r="CC44" s="107">
        <v>0</v>
      </c>
      <c r="CD44" s="107">
        <v>0</v>
      </c>
      <c r="CE44" s="107">
        <v>0</v>
      </c>
      <c r="CF44" s="107">
        <v>0</v>
      </c>
      <c r="CG44" s="107">
        <v>0</v>
      </c>
      <c r="CH44" s="107">
        <v>0</v>
      </c>
      <c r="CI44" s="107">
        <v>0</v>
      </c>
      <c r="CJ44" s="107">
        <v>0</v>
      </c>
      <c r="CK44" s="107">
        <v>0</v>
      </c>
      <c r="CL44" s="107">
        <v>0</v>
      </c>
      <c r="CM44" s="107">
        <v>0</v>
      </c>
      <c r="CN44" s="107">
        <v>0</v>
      </c>
      <c r="CO44" s="107">
        <v>0</v>
      </c>
      <c r="CP44" s="107">
        <v>0</v>
      </c>
      <c r="CQ44" s="107">
        <v>0</v>
      </c>
      <c r="CR44" s="107">
        <v>0</v>
      </c>
      <c r="CS44" s="107">
        <v>0</v>
      </c>
      <c r="CT44" s="107">
        <v>0</v>
      </c>
      <c r="CU44" s="107">
        <v>0</v>
      </c>
      <c r="CV44" s="107">
        <v>0</v>
      </c>
      <c r="CW44" s="107">
        <v>0</v>
      </c>
      <c r="CX44" s="107">
        <v>0</v>
      </c>
      <c r="CY44" s="107">
        <v>0</v>
      </c>
      <c r="CZ44" s="107">
        <v>0</v>
      </c>
      <c r="DA44" s="107">
        <v>0</v>
      </c>
      <c r="DB44" s="107">
        <v>0</v>
      </c>
      <c r="DC44" s="107">
        <v>0</v>
      </c>
      <c r="DD44" s="107">
        <v>0</v>
      </c>
      <c r="DE44" s="107">
        <v>0</v>
      </c>
      <c r="DF44" s="107">
        <v>0</v>
      </c>
      <c r="DG44" s="107">
        <v>0</v>
      </c>
      <c r="DH44" s="107">
        <v>0</v>
      </c>
      <c r="DI44" s="107">
        <v>0</v>
      </c>
      <c r="DJ44" s="107">
        <v>0</v>
      </c>
      <c r="DK44" s="107">
        <v>0</v>
      </c>
      <c r="DL44" s="107">
        <v>0</v>
      </c>
      <c r="DM44" s="107">
        <v>0</v>
      </c>
      <c r="DN44" s="107">
        <v>0</v>
      </c>
      <c r="DO44" s="107">
        <v>0</v>
      </c>
      <c r="DP44" s="107">
        <v>0</v>
      </c>
      <c r="DQ44" s="107">
        <v>0</v>
      </c>
      <c r="DR44" s="107">
        <v>0</v>
      </c>
    </row>
    <row r="45" spans="1:122">
      <c r="A45" s="106"/>
      <c r="B45" s="107" t="s">
        <v>145</v>
      </c>
      <c r="C45" s="107">
        <v>660312.85</v>
      </c>
      <c r="D45" s="107">
        <v>0</v>
      </c>
      <c r="E45" s="107">
        <v>0</v>
      </c>
      <c r="F45" s="107">
        <v>0</v>
      </c>
      <c r="G45" s="107">
        <v>0</v>
      </c>
      <c r="H45" s="107">
        <v>636413.43</v>
      </c>
      <c r="I45" s="107">
        <v>0</v>
      </c>
      <c r="J45" s="107">
        <v>0</v>
      </c>
      <c r="K45" s="107">
        <v>0</v>
      </c>
      <c r="L45" s="107">
        <v>0</v>
      </c>
      <c r="M45" s="107">
        <v>0</v>
      </c>
      <c r="N45" s="107">
        <v>0</v>
      </c>
      <c r="O45" s="107">
        <v>0</v>
      </c>
      <c r="P45" s="107">
        <v>0</v>
      </c>
      <c r="Q45" s="107">
        <v>0</v>
      </c>
      <c r="R45" s="107">
        <v>0</v>
      </c>
      <c r="S45" s="107">
        <v>0</v>
      </c>
      <c r="T45" s="107">
        <v>0</v>
      </c>
      <c r="U45" s="107">
        <v>23899.42</v>
      </c>
      <c r="V45" s="107">
        <v>0</v>
      </c>
      <c r="W45" s="107">
        <v>0</v>
      </c>
      <c r="X45" s="107">
        <v>0</v>
      </c>
      <c r="Y45" s="107">
        <v>0</v>
      </c>
      <c r="Z45" s="107">
        <v>0</v>
      </c>
      <c r="AA45" s="107">
        <v>0</v>
      </c>
      <c r="AB45" s="107">
        <v>0</v>
      </c>
      <c r="AC45" s="107">
        <v>0</v>
      </c>
      <c r="AD45" s="107">
        <v>0</v>
      </c>
      <c r="AE45" s="107">
        <v>0</v>
      </c>
      <c r="AF45" s="107">
        <v>0</v>
      </c>
      <c r="AG45" s="107">
        <v>0</v>
      </c>
      <c r="AH45" s="107">
        <v>0</v>
      </c>
      <c r="AI45" s="107">
        <v>0</v>
      </c>
      <c r="AJ45" s="107">
        <v>0</v>
      </c>
      <c r="AK45" s="107">
        <v>0</v>
      </c>
      <c r="AL45" s="107">
        <v>0</v>
      </c>
      <c r="AM45" s="107">
        <v>0</v>
      </c>
      <c r="AN45" s="107">
        <v>0</v>
      </c>
      <c r="AO45" s="107">
        <v>0</v>
      </c>
      <c r="AP45" s="107">
        <v>0</v>
      </c>
      <c r="AQ45" s="107">
        <v>0</v>
      </c>
      <c r="AR45" s="107">
        <v>0</v>
      </c>
      <c r="AS45" s="107">
        <v>0</v>
      </c>
      <c r="AT45" s="107">
        <v>0</v>
      </c>
      <c r="AU45" s="107">
        <v>23899.42</v>
      </c>
      <c r="AV45" s="107">
        <v>0</v>
      </c>
      <c r="AW45" s="107">
        <v>0</v>
      </c>
      <c r="AX45" s="107">
        <v>0</v>
      </c>
      <c r="AY45" s="107">
        <v>0</v>
      </c>
      <c r="AZ45" s="107">
        <v>500</v>
      </c>
      <c r="BA45" s="107">
        <v>1966.98</v>
      </c>
      <c r="BB45" s="107">
        <v>2700</v>
      </c>
      <c r="BC45" s="107">
        <v>0</v>
      </c>
      <c r="BD45" s="107">
        <v>0</v>
      </c>
      <c r="BE45" s="107">
        <v>0</v>
      </c>
      <c r="BF45" s="107">
        <v>0</v>
      </c>
      <c r="BG45" s="107">
        <v>0</v>
      </c>
      <c r="BH45" s="107">
        <v>0</v>
      </c>
      <c r="BI45" s="107">
        <v>0</v>
      </c>
      <c r="BJ45" s="107">
        <v>0</v>
      </c>
      <c r="BK45" s="107">
        <v>488</v>
      </c>
      <c r="BL45" s="107">
        <v>2980</v>
      </c>
      <c r="BM45" s="107">
        <v>0</v>
      </c>
      <c r="BN45" s="107">
        <v>0</v>
      </c>
      <c r="BO45" s="107">
        <v>0</v>
      </c>
      <c r="BP45" s="107">
        <v>0</v>
      </c>
      <c r="BQ45" s="107">
        <v>0</v>
      </c>
      <c r="BR45" s="107">
        <v>0</v>
      </c>
      <c r="BS45" s="107">
        <v>0</v>
      </c>
      <c r="BT45" s="107">
        <v>0</v>
      </c>
      <c r="BU45" s="107">
        <v>0</v>
      </c>
      <c r="BV45" s="107">
        <v>0</v>
      </c>
      <c r="BW45" s="107">
        <v>500</v>
      </c>
      <c r="BX45" s="107">
        <v>0</v>
      </c>
      <c r="BY45" s="107">
        <v>0</v>
      </c>
      <c r="BZ45" s="107">
        <v>0</v>
      </c>
      <c r="CA45" s="107">
        <v>0</v>
      </c>
      <c r="CB45" s="107">
        <v>500</v>
      </c>
      <c r="CC45" s="107">
        <v>0</v>
      </c>
      <c r="CD45" s="107">
        <v>0</v>
      </c>
      <c r="CE45" s="107">
        <v>0</v>
      </c>
      <c r="CF45" s="107">
        <v>498</v>
      </c>
      <c r="CG45" s="107">
        <v>2438.33</v>
      </c>
      <c r="CH45" s="107">
        <v>0</v>
      </c>
      <c r="CI45" s="107">
        <v>0</v>
      </c>
      <c r="CJ45" s="107">
        <v>0</v>
      </c>
      <c r="CK45" s="107">
        <v>0</v>
      </c>
      <c r="CL45" s="107">
        <v>0</v>
      </c>
      <c r="CM45" s="107">
        <v>0</v>
      </c>
      <c r="CN45" s="107">
        <v>0</v>
      </c>
      <c r="CO45" s="107">
        <v>0</v>
      </c>
      <c r="CP45" s="107">
        <v>2000</v>
      </c>
      <c r="CQ45" s="107">
        <v>0</v>
      </c>
      <c r="CR45" s="107">
        <v>0</v>
      </c>
      <c r="CS45" s="107">
        <v>0</v>
      </c>
      <c r="CT45" s="107">
        <v>0</v>
      </c>
      <c r="CU45" s="107">
        <v>0</v>
      </c>
      <c r="CV45" s="107">
        <v>0</v>
      </c>
      <c r="CW45" s="107">
        <v>0</v>
      </c>
      <c r="CX45" s="107">
        <v>2580</v>
      </c>
      <c r="CY45" s="107">
        <v>0</v>
      </c>
      <c r="CZ45" s="107">
        <v>0</v>
      </c>
      <c r="DA45" s="107">
        <v>0</v>
      </c>
      <c r="DB45" s="107">
        <v>0</v>
      </c>
      <c r="DC45" s="107">
        <v>0</v>
      </c>
      <c r="DD45" s="107">
        <v>0</v>
      </c>
      <c r="DE45" s="107">
        <v>2698.11</v>
      </c>
      <c r="DF45" s="107">
        <v>0</v>
      </c>
      <c r="DG45" s="107">
        <v>0</v>
      </c>
      <c r="DH45" s="107">
        <v>0</v>
      </c>
      <c r="DI45" s="107">
        <v>0</v>
      </c>
      <c r="DJ45" s="107">
        <v>0</v>
      </c>
      <c r="DK45" s="107">
        <v>0</v>
      </c>
      <c r="DL45" s="107">
        <v>0</v>
      </c>
      <c r="DM45" s="107">
        <v>3800</v>
      </c>
      <c r="DN45" s="107">
        <v>0</v>
      </c>
      <c r="DO45" s="107">
        <v>0</v>
      </c>
      <c r="DP45" s="107">
        <v>0</v>
      </c>
      <c r="DQ45" s="107">
        <v>0</v>
      </c>
      <c r="DR45" s="107">
        <v>250</v>
      </c>
    </row>
    <row r="46" spans="1:122">
      <c r="A46" s="106"/>
      <c r="B46" s="107" t="s">
        <v>146</v>
      </c>
      <c r="C46" s="107">
        <v>403850.35</v>
      </c>
      <c r="D46" s="107">
        <v>0</v>
      </c>
      <c r="E46" s="107">
        <v>0</v>
      </c>
      <c r="F46" s="107">
        <v>10789.9</v>
      </c>
      <c r="G46" s="107">
        <v>29.13</v>
      </c>
      <c r="H46" s="107">
        <v>7000</v>
      </c>
      <c r="I46" s="107">
        <v>4066.02</v>
      </c>
      <c r="J46" s="107">
        <v>22600.43</v>
      </c>
      <c r="K46" s="107">
        <v>24978.44</v>
      </c>
      <c r="L46" s="107">
        <v>128.16</v>
      </c>
      <c r="M46" s="107">
        <v>0</v>
      </c>
      <c r="N46" s="107">
        <v>141.75</v>
      </c>
      <c r="O46" s="107">
        <v>130.1</v>
      </c>
      <c r="P46" s="107">
        <v>521.36</v>
      </c>
      <c r="Q46" s="107">
        <v>0</v>
      </c>
      <c r="R46" s="107">
        <v>0</v>
      </c>
      <c r="S46" s="107">
        <v>10180.58</v>
      </c>
      <c r="T46" s="107">
        <v>3602.92</v>
      </c>
      <c r="U46" s="107">
        <v>86134.32</v>
      </c>
      <c r="V46" s="107">
        <v>3148.43</v>
      </c>
      <c r="W46" s="107">
        <v>152029.31</v>
      </c>
      <c r="X46" s="107">
        <v>78369.5</v>
      </c>
      <c r="Y46" s="107">
        <v>605</v>
      </c>
      <c r="Z46" s="107">
        <v>1991</v>
      </c>
      <c r="AA46" s="107">
        <v>295</v>
      </c>
      <c r="AB46" s="107">
        <v>105</v>
      </c>
      <c r="AC46" s="107">
        <v>152.43</v>
      </c>
      <c r="AD46" s="107">
        <v>17369.11</v>
      </c>
      <c r="AE46" s="107">
        <v>2063.22</v>
      </c>
      <c r="AF46" s="107">
        <v>112134.31</v>
      </c>
      <c r="AG46" s="107">
        <v>12409.41</v>
      </c>
      <c r="AH46" s="107">
        <v>5376.02</v>
      </c>
      <c r="AI46" s="107">
        <v>2677.24</v>
      </c>
      <c r="AJ46" s="107">
        <v>76185.16</v>
      </c>
      <c r="AK46" s="107">
        <v>1142.34</v>
      </c>
      <c r="AL46" s="107">
        <v>1042</v>
      </c>
      <c r="AM46" s="107">
        <v>205.83</v>
      </c>
      <c r="AN46" s="107">
        <v>8198.45</v>
      </c>
      <c r="AO46" s="107">
        <v>2322.33</v>
      </c>
      <c r="AP46" s="107">
        <v>1660</v>
      </c>
      <c r="AQ46" s="107">
        <v>2898.49</v>
      </c>
      <c r="AR46" s="107">
        <v>0</v>
      </c>
      <c r="AS46" s="107">
        <v>2261.16</v>
      </c>
      <c r="AT46" s="107">
        <v>2212.8</v>
      </c>
      <c r="AU46" s="107">
        <v>66375.26</v>
      </c>
      <c r="AV46" s="107">
        <v>4133.36</v>
      </c>
      <c r="AW46" s="107">
        <v>5692.68</v>
      </c>
      <c r="AX46" s="107">
        <v>3519.8</v>
      </c>
      <c r="AY46" s="107">
        <v>2847.57</v>
      </c>
      <c r="AZ46" s="107">
        <v>679.56</v>
      </c>
      <c r="BA46" s="107">
        <v>229.51</v>
      </c>
      <c r="BB46" s="107">
        <v>5572.8</v>
      </c>
      <c r="BC46" s="107">
        <v>757.8</v>
      </c>
      <c r="BD46" s="107">
        <v>1207.4</v>
      </c>
      <c r="BE46" s="107">
        <v>567.2</v>
      </c>
      <c r="BF46" s="107">
        <v>2308.6</v>
      </c>
      <c r="BG46" s="107">
        <v>2163.99</v>
      </c>
      <c r="BH46" s="107">
        <v>912.2</v>
      </c>
      <c r="BI46" s="107">
        <v>3369.03</v>
      </c>
      <c r="BJ46" s="107">
        <v>589.6</v>
      </c>
      <c r="BK46" s="107">
        <v>175.8</v>
      </c>
      <c r="BL46" s="107">
        <v>116.4</v>
      </c>
      <c r="BM46" s="107">
        <v>272.4</v>
      </c>
      <c r="BN46" s="107">
        <v>2362.6</v>
      </c>
      <c r="BO46" s="107">
        <v>155.2</v>
      </c>
      <c r="BP46" s="107">
        <v>272.4</v>
      </c>
      <c r="BQ46" s="107">
        <v>1160</v>
      </c>
      <c r="BR46" s="107">
        <v>232.8</v>
      </c>
      <c r="BS46" s="107">
        <v>389.6</v>
      </c>
      <c r="BT46" s="107">
        <v>4058.7</v>
      </c>
      <c r="BU46" s="107">
        <v>214.6</v>
      </c>
      <c r="BV46" s="107">
        <v>982.8</v>
      </c>
      <c r="BW46" s="107">
        <v>0</v>
      </c>
      <c r="BX46" s="107">
        <v>1410.54</v>
      </c>
      <c r="BY46" s="107">
        <v>117.2</v>
      </c>
      <c r="BZ46" s="107">
        <v>117.2</v>
      </c>
      <c r="CA46" s="107">
        <v>0</v>
      </c>
      <c r="CB46" s="107">
        <v>76.91</v>
      </c>
      <c r="CC46" s="107">
        <v>82.04</v>
      </c>
      <c r="CD46" s="107">
        <v>117.2</v>
      </c>
      <c r="CE46" s="107">
        <v>388.8</v>
      </c>
      <c r="CF46" s="107">
        <v>155.2</v>
      </c>
      <c r="CG46" s="107">
        <v>736</v>
      </c>
      <c r="CH46" s="107">
        <v>215.2</v>
      </c>
      <c r="CI46" s="107">
        <v>599.6</v>
      </c>
      <c r="CJ46" s="107">
        <v>1155.4</v>
      </c>
      <c r="CK46" s="107">
        <v>648.89</v>
      </c>
      <c r="CL46" s="107">
        <v>585.2</v>
      </c>
      <c r="CM46" s="107">
        <v>981</v>
      </c>
      <c r="CN46" s="107">
        <v>555</v>
      </c>
      <c r="CO46" s="107">
        <v>560</v>
      </c>
      <c r="CP46" s="107">
        <v>537.52</v>
      </c>
      <c r="CQ46" s="107">
        <v>351.6</v>
      </c>
      <c r="CR46" s="107">
        <v>1021.4</v>
      </c>
      <c r="CS46" s="107">
        <v>136.2</v>
      </c>
      <c r="CT46" s="107">
        <v>517.2</v>
      </c>
      <c r="CU46" s="107">
        <v>350</v>
      </c>
      <c r="CV46" s="107">
        <v>0</v>
      </c>
      <c r="CW46" s="107">
        <v>1087.6</v>
      </c>
      <c r="CX46" s="107">
        <v>0</v>
      </c>
      <c r="CY46" s="107">
        <v>141</v>
      </c>
      <c r="CZ46" s="107">
        <v>2440</v>
      </c>
      <c r="DA46" s="107">
        <v>464.5</v>
      </c>
      <c r="DB46" s="107">
        <v>272.4</v>
      </c>
      <c r="DC46" s="107">
        <v>546.4</v>
      </c>
      <c r="DD46" s="107">
        <v>194</v>
      </c>
      <c r="DE46" s="107">
        <v>657.64</v>
      </c>
      <c r="DF46" s="107">
        <v>0</v>
      </c>
      <c r="DG46" s="107">
        <v>775.2</v>
      </c>
      <c r="DH46" s="107">
        <v>604.2</v>
      </c>
      <c r="DI46" s="107">
        <v>420</v>
      </c>
      <c r="DJ46" s="107">
        <v>500</v>
      </c>
      <c r="DK46" s="107">
        <v>58.6</v>
      </c>
      <c r="DL46" s="107">
        <v>253.4</v>
      </c>
      <c r="DM46" s="107">
        <v>232.8</v>
      </c>
      <c r="DN46" s="107">
        <v>0</v>
      </c>
      <c r="DO46" s="107">
        <v>555.19</v>
      </c>
      <c r="DP46" s="107">
        <v>579.83</v>
      </c>
      <c r="DQ46" s="107">
        <v>77.6</v>
      </c>
      <c r="DR46" s="107">
        <v>155.2</v>
      </c>
    </row>
    <row r="47" spans="1:122">
      <c r="A47" s="106"/>
      <c r="B47" s="107" t="s">
        <v>147</v>
      </c>
      <c r="C47" s="107">
        <v>2267241.76</v>
      </c>
      <c r="D47" s="107">
        <v>0</v>
      </c>
      <c r="E47" s="107">
        <v>0</v>
      </c>
      <c r="F47" s="107">
        <v>0</v>
      </c>
      <c r="G47" s="107">
        <v>0</v>
      </c>
      <c r="H47" s="107">
        <v>0</v>
      </c>
      <c r="I47" s="107">
        <v>0</v>
      </c>
      <c r="J47" s="107">
        <v>1191258.02</v>
      </c>
      <c r="K47" s="107">
        <v>0</v>
      </c>
      <c r="L47" s="107">
        <v>0</v>
      </c>
      <c r="M47" s="107">
        <v>0</v>
      </c>
      <c r="N47" s="107">
        <v>0</v>
      </c>
      <c r="O47" s="107">
        <v>0</v>
      </c>
      <c r="P47" s="107">
        <v>0</v>
      </c>
      <c r="Q47" s="107">
        <v>0</v>
      </c>
      <c r="R47" s="107">
        <v>0</v>
      </c>
      <c r="S47" s="107">
        <v>0</v>
      </c>
      <c r="T47" s="107">
        <v>0</v>
      </c>
      <c r="U47" s="107">
        <v>989383.74</v>
      </c>
      <c r="V47" s="107">
        <v>0</v>
      </c>
      <c r="W47" s="107">
        <v>86600</v>
      </c>
      <c r="X47" s="107">
        <v>0</v>
      </c>
      <c r="Y47" s="107">
        <v>0</v>
      </c>
      <c r="Z47" s="107">
        <v>0</v>
      </c>
      <c r="AA47" s="107">
        <v>0</v>
      </c>
      <c r="AB47" s="107">
        <v>0</v>
      </c>
      <c r="AC47" s="107">
        <v>0</v>
      </c>
      <c r="AD47" s="107">
        <v>0</v>
      </c>
      <c r="AE47" s="107">
        <v>0</v>
      </c>
      <c r="AF47" s="107">
        <v>86600</v>
      </c>
      <c r="AG47" s="107">
        <v>0</v>
      </c>
      <c r="AH47" s="107">
        <v>0</v>
      </c>
      <c r="AI47" s="107">
        <v>0</v>
      </c>
      <c r="AJ47" s="107">
        <v>0</v>
      </c>
      <c r="AK47" s="107">
        <v>0</v>
      </c>
      <c r="AL47" s="107">
        <v>0</v>
      </c>
      <c r="AM47" s="107">
        <v>0</v>
      </c>
      <c r="AN47" s="107">
        <v>2190</v>
      </c>
      <c r="AO47" s="107">
        <v>995</v>
      </c>
      <c r="AP47" s="107">
        <v>0</v>
      </c>
      <c r="AQ47" s="107">
        <v>705251.73</v>
      </c>
      <c r="AR47" s="107">
        <v>0</v>
      </c>
      <c r="AS47" s="107">
        <v>0</v>
      </c>
      <c r="AT47" s="107">
        <v>0</v>
      </c>
      <c r="AU47" s="107">
        <v>280947.01</v>
      </c>
      <c r="AV47" s="107">
        <v>0</v>
      </c>
      <c r="AW47" s="107">
        <v>0</v>
      </c>
      <c r="AX47" s="107">
        <v>3899</v>
      </c>
      <c r="AY47" s="107">
        <v>0</v>
      </c>
      <c r="AZ47" s="107">
        <v>0</v>
      </c>
      <c r="BA47" s="107">
        <v>4256</v>
      </c>
      <c r="BB47" s="107">
        <v>1222</v>
      </c>
      <c r="BC47" s="107">
        <v>4789.35</v>
      </c>
      <c r="BD47" s="107">
        <v>3004.51</v>
      </c>
      <c r="BE47" s="107">
        <v>0</v>
      </c>
      <c r="BF47" s="107">
        <v>5805.83</v>
      </c>
      <c r="BG47" s="107">
        <v>0</v>
      </c>
      <c r="BH47" s="107">
        <v>0</v>
      </c>
      <c r="BI47" s="107">
        <v>15264.61</v>
      </c>
      <c r="BJ47" s="107">
        <v>4647.57</v>
      </c>
      <c r="BK47" s="107">
        <v>0</v>
      </c>
      <c r="BL47" s="107">
        <v>0</v>
      </c>
      <c r="BM47" s="107">
        <v>10000</v>
      </c>
      <c r="BN47" s="107">
        <v>3480</v>
      </c>
      <c r="BO47" s="107">
        <v>2712.62</v>
      </c>
      <c r="BP47" s="107">
        <v>492</v>
      </c>
      <c r="BQ47" s="107">
        <v>300</v>
      </c>
      <c r="BR47" s="107">
        <v>0</v>
      </c>
      <c r="BS47" s="107">
        <v>25080.9</v>
      </c>
      <c r="BT47" s="107">
        <v>2509</v>
      </c>
      <c r="BU47" s="107">
        <v>0</v>
      </c>
      <c r="BV47" s="107">
        <v>3800</v>
      </c>
      <c r="BW47" s="107">
        <v>0</v>
      </c>
      <c r="BX47" s="107">
        <v>412</v>
      </c>
      <c r="BY47" s="107">
        <v>7458.26</v>
      </c>
      <c r="BZ47" s="107">
        <v>5930</v>
      </c>
      <c r="CA47" s="107">
        <v>0</v>
      </c>
      <c r="CB47" s="107">
        <v>0</v>
      </c>
      <c r="CC47" s="107">
        <v>960</v>
      </c>
      <c r="CD47" s="107">
        <v>0</v>
      </c>
      <c r="CE47" s="107">
        <v>6218.67</v>
      </c>
      <c r="CF47" s="107">
        <v>0</v>
      </c>
      <c r="CG47" s="107">
        <v>0</v>
      </c>
      <c r="CH47" s="107">
        <v>240</v>
      </c>
      <c r="CI47" s="107">
        <v>240</v>
      </c>
      <c r="CJ47" s="107">
        <v>282.5</v>
      </c>
      <c r="CK47" s="107">
        <v>1205</v>
      </c>
      <c r="CL47" s="107">
        <v>2737</v>
      </c>
      <c r="CM47" s="107">
        <v>17755.69</v>
      </c>
      <c r="CN47" s="107">
        <v>1200</v>
      </c>
      <c r="CO47" s="107">
        <v>2382</v>
      </c>
      <c r="CP47" s="107">
        <v>356</v>
      </c>
      <c r="CQ47" s="107">
        <v>2340</v>
      </c>
      <c r="CR47" s="107">
        <v>1306</v>
      </c>
      <c r="CS47" s="107">
        <v>1460</v>
      </c>
      <c r="CT47" s="107">
        <v>2025.97</v>
      </c>
      <c r="CU47" s="107">
        <v>0</v>
      </c>
      <c r="CV47" s="107">
        <v>4520</v>
      </c>
      <c r="CW47" s="107">
        <v>0</v>
      </c>
      <c r="CX47" s="107">
        <v>0</v>
      </c>
      <c r="CY47" s="107">
        <v>4621</v>
      </c>
      <c r="CZ47" s="107">
        <v>1080</v>
      </c>
      <c r="DA47" s="107">
        <v>3285</v>
      </c>
      <c r="DB47" s="107">
        <v>0</v>
      </c>
      <c r="DC47" s="107">
        <v>7052.38</v>
      </c>
      <c r="DD47" s="107">
        <v>0</v>
      </c>
      <c r="DE47" s="107">
        <v>4282.75</v>
      </c>
      <c r="DF47" s="107">
        <v>0</v>
      </c>
      <c r="DG47" s="107">
        <v>10757.4</v>
      </c>
      <c r="DH47" s="107">
        <v>0</v>
      </c>
      <c r="DI47" s="107">
        <v>2570</v>
      </c>
      <c r="DJ47" s="107">
        <v>2280</v>
      </c>
      <c r="DK47" s="107">
        <v>47619</v>
      </c>
      <c r="DL47" s="107">
        <v>0</v>
      </c>
      <c r="DM47" s="107">
        <v>0</v>
      </c>
      <c r="DN47" s="107">
        <v>3762</v>
      </c>
      <c r="DO47" s="107">
        <v>38835</v>
      </c>
      <c r="DP47" s="107">
        <v>330</v>
      </c>
      <c r="DQ47" s="107">
        <v>4180</v>
      </c>
      <c r="DR47" s="107">
        <v>0</v>
      </c>
    </row>
    <row r="48" spans="1:122">
      <c r="A48" s="106"/>
      <c r="B48" s="107" t="s">
        <v>148</v>
      </c>
      <c r="C48" s="107">
        <v>795602.2</v>
      </c>
      <c r="D48" s="107">
        <v>0</v>
      </c>
      <c r="E48" s="107">
        <v>0</v>
      </c>
      <c r="F48" s="107">
        <v>0</v>
      </c>
      <c r="G48" s="107">
        <v>0</v>
      </c>
      <c r="H48" s="107">
        <v>0</v>
      </c>
      <c r="I48" s="107">
        <v>0</v>
      </c>
      <c r="J48" s="107">
        <v>458771.2</v>
      </c>
      <c r="K48" s="107">
        <v>0</v>
      </c>
      <c r="L48" s="107">
        <v>0</v>
      </c>
      <c r="M48" s="107">
        <v>0</v>
      </c>
      <c r="N48" s="107">
        <v>0</v>
      </c>
      <c r="O48" s="107">
        <v>0</v>
      </c>
      <c r="P48" s="107">
        <v>0</v>
      </c>
      <c r="Q48" s="107">
        <v>0</v>
      </c>
      <c r="R48" s="107">
        <v>0</v>
      </c>
      <c r="S48" s="107">
        <v>0</v>
      </c>
      <c r="T48" s="107">
        <v>0</v>
      </c>
      <c r="U48" s="107">
        <v>336831</v>
      </c>
      <c r="V48" s="107">
        <v>0</v>
      </c>
      <c r="W48" s="107">
        <v>0</v>
      </c>
      <c r="X48" s="107">
        <v>0</v>
      </c>
      <c r="Y48" s="107">
        <v>0</v>
      </c>
      <c r="Z48" s="107">
        <v>0</v>
      </c>
      <c r="AA48" s="107">
        <v>0</v>
      </c>
      <c r="AB48" s="107">
        <v>0</v>
      </c>
      <c r="AC48" s="107">
        <v>0</v>
      </c>
      <c r="AD48" s="107">
        <v>0</v>
      </c>
      <c r="AE48" s="107">
        <v>0</v>
      </c>
      <c r="AF48" s="107">
        <v>0</v>
      </c>
      <c r="AG48" s="107">
        <v>0</v>
      </c>
      <c r="AH48" s="107">
        <v>0</v>
      </c>
      <c r="AI48" s="107">
        <v>0</v>
      </c>
      <c r="AJ48" s="107">
        <v>0</v>
      </c>
      <c r="AK48" s="107">
        <v>0</v>
      </c>
      <c r="AL48" s="107">
        <v>0</v>
      </c>
      <c r="AM48" s="107">
        <v>112052.37</v>
      </c>
      <c r="AN48" s="107">
        <v>56820</v>
      </c>
      <c r="AO48" s="107">
        <v>2902</v>
      </c>
      <c r="AP48" s="107">
        <v>3846.12</v>
      </c>
      <c r="AQ48" s="107">
        <v>42378.64</v>
      </c>
      <c r="AR48" s="107">
        <v>0</v>
      </c>
      <c r="AS48" s="107">
        <v>20893.88</v>
      </c>
      <c r="AT48" s="107">
        <v>12609.91</v>
      </c>
      <c r="AU48" s="107">
        <v>85328.08</v>
      </c>
      <c r="AV48" s="107">
        <v>0</v>
      </c>
      <c r="AW48" s="107">
        <v>0</v>
      </c>
      <c r="AX48" s="107">
        <v>0</v>
      </c>
      <c r="AY48" s="107">
        <v>0</v>
      </c>
      <c r="AZ48" s="107">
        <v>1780</v>
      </c>
      <c r="BA48" s="107">
        <v>30561.84</v>
      </c>
      <c r="BB48" s="107">
        <v>0</v>
      </c>
      <c r="BC48" s="107">
        <v>0</v>
      </c>
      <c r="BD48" s="107">
        <v>0</v>
      </c>
      <c r="BE48" s="107">
        <v>0</v>
      </c>
      <c r="BF48" s="107">
        <v>0</v>
      </c>
      <c r="BG48" s="107">
        <v>0</v>
      </c>
      <c r="BH48" s="107">
        <v>0</v>
      </c>
      <c r="BI48" s="107">
        <v>0</v>
      </c>
      <c r="BJ48" s="107">
        <v>0</v>
      </c>
      <c r="BK48" s="107">
        <v>0</v>
      </c>
      <c r="BL48" s="107">
        <v>0</v>
      </c>
      <c r="BM48" s="107">
        <v>0</v>
      </c>
      <c r="BN48" s="107">
        <v>3560.5</v>
      </c>
      <c r="BO48" s="107">
        <v>23017.48</v>
      </c>
      <c r="BP48" s="107">
        <v>0</v>
      </c>
      <c r="BQ48" s="107">
        <v>0</v>
      </c>
      <c r="BR48" s="107">
        <v>0</v>
      </c>
      <c r="BS48" s="107">
        <v>0</v>
      </c>
      <c r="BT48" s="107">
        <v>0</v>
      </c>
      <c r="BU48" s="107">
        <v>4215</v>
      </c>
      <c r="BV48" s="107">
        <v>0</v>
      </c>
      <c r="BW48" s="107">
        <v>0</v>
      </c>
      <c r="BX48" s="107">
        <v>0</v>
      </c>
      <c r="BY48" s="107">
        <v>0</v>
      </c>
      <c r="BZ48" s="107">
        <v>0</v>
      </c>
      <c r="CA48" s="107">
        <v>0</v>
      </c>
      <c r="CB48" s="107">
        <v>0</v>
      </c>
      <c r="CC48" s="107">
        <v>0</v>
      </c>
      <c r="CD48" s="107">
        <v>0</v>
      </c>
      <c r="CE48" s="107">
        <v>0</v>
      </c>
      <c r="CF48" s="107">
        <v>0</v>
      </c>
      <c r="CG48" s="107">
        <v>0</v>
      </c>
      <c r="CH48" s="107">
        <v>0</v>
      </c>
      <c r="CI48" s="107">
        <v>0</v>
      </c>
      <c r="CJ48" s="107">
        <v>0</v>
      </c>
      <c r="CK48" s="107">
        <v>0</v>
      </c>
      <c r="CL48" s="107">
        <v>0</v>
      </c>
      <c r="CM48" s="107">
        <v>0</v>
      </c>
      <c r="CN48" s="107">
        <v>0</v>
      </c>
      <c r="CO48" s="107">
        <v>0</v>
      </c>
      <c r="CP48" s="107">
        <v>0</v>
      </c>
      <c r="CQ48" s="107">
        <v>0</v>
      </c>
      <c r="CR48" s="107">
        <v>0</v>
      </c>
      <c r="CS48" s="107">
        <v>0</v>
      </c>
      <c r="CT48" s="107">
        <v>0</v>
      </c>
      <c r="CU48" s="107">
        <v>7078</v>
      </c>
      <c r="CV48" s="107">
        <v>0</v>
      </c>
      <c r="CW48" s="107">
        <v>0</v>
      </c>
      <c r="CX48" s="107">
        <v>0</v>
      </c>
      <c r="CY48" s="107">
        <v>0</v>
      </c>
      <c r="CZ48" s="107">
        <v>0</v>
      </c>
      <c r="DA48" s="107">
        <v>3932.26</v>
      </c>
      <c r="DB48" s="107">
        <v>0</v>
      </c>
      <c r="DC48" s="107">
        <v>0</v>
      </c>
      <c r="DD48" s="107">
        <v>0</v>
      </c>
      <c r="DE48" s="107">
        <v>0</v>
      </c>
      <c r="DF48" s="107">
        <v>0</v>
      </c>
      <c r="DG48" s="107">
        <v>0</v>
      </c>
      <c r="DH48" s="107">
        <v>11183</v>
      </c>
      <c r="DI48" s="107">
        <v>0</v>
      </c>
      <c r="DJ48" s="107">
        <v>0</v>
      </c>
      <c r="DK48" s="107">
        <v>0</v>
      </c>
      <c r="DL48" s="107">
        <v>0</v>
      </c>
      <c r="DM48" s="107">
        <v>0</v>
      </c>
      <c r="DN48" s="107">
        <v>0</v>
      </c>
      <c r="DO48" s="107">
        <v>0</v>
      </c>
      <c r="DP48" s="107">
        <v>0</v>
      </c>
      <c r="DQ48" s="107">
        <v>0</v>
      </c>
      <c r="DR48" s="107">
        <v>0</v>
      </c>
    </row>
    <row r="49" spans="1:122">
      <c r="A49" s="106"/>
      <c r="B49" s="107" t="s">
        <v>149</v>
      </c>
      <c r="C49" s="107">
        <v>1563005.62</v>
      </c>
      <c r="D49" s="107">
        <v>-2443.06</v>
      </c>
      <c r="E49" s="107">
        <v>247.74</v>
      </c>
      <c r="F49" s="107">
        <v>1398.78</v>
      </c>
      <c r="G49" s="107">
        <v>48.61</v>
      </c>
      <c r="H49" s="107">
        <v>5927.63</v>
      </c>
      <c r="I49" s="107">
        <v>5707.09</v>
      </c>
      <c r="J49" s="107">
        <v>291092.96</v>
      </c>
      <c r="K49" s="107">
        <v>2098.53</v>
      </c>
      <c r="L49" s="107">
        <v>7467.01</v>
      </c>
      <c r="M49" s="107">
        <v>444.69</v>
      </c>
      <c r="N49" s="107">
        <v>205.42</v>
      </c>
      <c r="O49" s="107">
        <v>569.36</v>
      </c>
      <c r="P49" s="107">
        <v>1074.9</v>
      </c>
      <c r="Q49" s="107">
        <v>0</v>
      </c>
      <c r="R49" s="107">
        <v>0</v>
      </c>
      <c r="S49" s="107">
        <v>806.2</v>
      </c>
      <c r="T49" s="107">
        <v>2134.46</v>
      </c>
      <c r="U49" s="107">
        <v>829826.85</v>
      </c>
      <c r="V49" s="107">
        <v>277594.25</v>
      </c>
      <c r="W49" s="107">
        <v>29996.38</v>
      </c>
      <c r="X49" s="107">
        <v>108807.82</v>
      </c>
      <c r="Y49" s="107">
        <v>250415.29</v>
      </c>
      <c r="Z49" s="107">
        <v>13059.15</v>
      </c>
      <c r="AA49" s="107">
        <v>4910.55</v>
      </c>
      <c r="AB49" s="107">
        <v>5683.07</v>
      </c>
      <c r="AC49" s="107">
        <v>3526.19</v>
      </c>
      <c r="AD49" s="107">
        <v>5244.73</v>
      </c>
      <c r="AE49" s="107">
        <v>2452.77</v>
      </c>
      <c r="AF49" s="107">
        <v>6875.76</v>
      </c>
      <c r="AG49" s="107">
        <v>4188.1</v>
      </c>
      <c r="AH49" s="107">
        <v>2154.5</v>
      </c>
      <c r="AI49" s="107">
        <v>9080.52</v>
      </c>
      <c r="AJ49" s="107">
        <v>98147.07</v>
      </c>
      <c r="AK49" s="107">
        <v>3592.26</v>
      </c>
      <c r="AL49" s="107">
        <v>7068.49</v>
      </c>
      <c r="AM49" s="107">
        <v>25526.94</v>
      </c>
      <c r="AN49" s="107">
        <v>20404.02</v>
      </c>
      <c r="AO49" s="107">
        <v>50645.87</v>
      </c>
      <c r="AP49" s="107">
        <v>620.66</v>
      </c>
      <c r="AQ49" s="107">
        <v>115003.08</v>
      </c>
      <c r="AR49" s="107">
        <v>5936.79</v>
      </c>
      <c r="AS49" s="107">
        <v>12183.68</v>
      </c>
      <c r="AT49" s="107">
        <v>23349.83</v>
      </c>
      <c r="AU49" s="107">
        <v>576155.98</v>
      </c>
      <c r="AV49" s="107">
        <v>10516.2</v>
      </c>
      <c r="AW49" s="107">
        <v>18909.41</v>
      </c>
      <c r="AX49" s="107">
        <v>19296.26</v>
      </c>
      <c r="AY49" s="107">
        <v>20785.99</v>
      </c>
      <c r="AZ49" s="107">
        <v>18678.74</v>
      </c>
      <c r="BA49" s="107">
        <v>36128.61</v>
      </c>
      <c r="BB49" s="107">
        <v>3342.8</v>
      </c>
      <c r="BC49" s="107">
        <v>20517.06</v>
      </c>
      <c r="BD49" s="107">
        <v>18449.65</v>
      </c>
      <c r="BE49" s="107">
        <v>17212.18</v>
      </c>
      <c r="BF49" s="107">
        <v>23633.72</v>
      </c>
      <c r="BG49" s="107">
        <v>44043.15</v>
      </c>
      <c r="BH49" s="107">
        <v>27833.45</v>
      </c>
      <c r="BI49" s="107">
        <v>17063.87</v>
      </c>
      <c r="BJ49" s="107">
        <v>7666.93</v>
      </c>
      <c r="BK49" s="107">
        <v>6524.69</v>
      </c>
      <c r="BL49" s="107">
        <v>9631.24</v>
      </c>
      <c r="BM49" s="107">
        <v>9902.34</v>
      </c>
      <c r="BN49" s="107">
        <v>7069.65</v>
      </c>
      <c r="BO49" s="107">
        <v>8396.07</v>
      </c>
      <c r="BP49" s="107">
        <v>9067.82</v>
      </c>
      <c r="BQ49" s="107">
        <v>2225.59</v>
      </c>
      <c r="BR49" s="107">
        <v>4337.43</v>
      </c>
      <c r="BS49" s="107">
        <v>4596.76</v>
      </c>
      <c r="BT49" s="107">
        <v>2222.38</v>
      </c>
      <c r="BU49" s="107">
        <v>2410.85</v>
      </c>
      <c r="BV49" s="107">
        <v>7734.84</v>
      </c>
      <c r="BW49" s="107">
        <v>1303.11</v>
      </c>
      <c r="BX49" s="107">
        <v>2524.88</v>
      </c>
      <c r="BY49" s="107">
        <v>1366.86</v>
      </c>
      <c r="BZ49" s="107">
        <v>1402.22</v>
      </c>
      <c r="CA49" s="107">
        <v>2886.48</v>
      </c>
      <c r="CB49" s="107">
        <v>2839.66</v>
      </c>
      <c r="CC49" s="107">
        <v>2053.91</v>
      </c>
      <c r="CD49" s="107">
        <v>18177.31</v>
      </c>
      <c r="CE49" s="107">
        <v>10603.86</v>
      </c>
      <c r="CF49" s="107">
        <v>3412.1</v>
      </c>
      <c r="CG49" s="107">
        <v>4603.68</v>
      </c>
      <c r="CH49" s="107">
        <v>3793.37</v>
      </c>
      <c r="CI49" s="107">
        <v>1116.33</v>
      </c>
      <c r="CJ49" s="107">
        <v>5320.8</v>
      </c>
      <c r="CK49" s="107">
        <v>3609.8</v>
      </c>
      <c r="CL49" s="107">
        <v>3066.61</v>
      </c>
      <c r="CM49" s="107">
        <v>2204.28</v>
      </c>
      <c r="CN49" s="107">
        <v>2527.71</v>
      </c>
      <c r="CO49" s="107">
        <v>3420.4</v>
      </c>
      <c r="CP49" s="107">
        <v>3955.42</v>
      </c>
      <c r="CQ49" s="107">
        <v>3909.88</v>
      </c>
      <c r="CR49" s="107">
        <v>1199.29</v>
      </c>
      <c r="CS49" s="107">
        <v>3577.58</v>
      </c>
      <c r="CT49" s="107">
        <v>3475.74</v>
      </c>
      <c r="CU49" s="107">
        <v>344.35</v>
      </c>
      <c r="CV49" s="107">
        <v>1982.54</v>
      </c>
      <c r="CW49" s="107">
        <v>5235.89</v>
      </c>
      <c r="CX49" s="107">
        <v>1270.92</v>
      </c>
      <c r="CY49" s="107">
        <v>1225.95</v>
      </c>
      <c r="CZ49" s="107">
        <v>4908.06</v>
      </c>
      <c r="DA49" s="107">
        <v>2725.58</v>
      </c>
      <c r="DB49" s="107">
        <v>7303.19</v>
      </c>
      <c r="DC49" s="107">
        <v>6645.24</v>
      </c>
      <c r="DD49" s="107">
        <v>4075.8</v>
      </c>
      <c r="DE49" s="107">
        <v>17182.63</v>
      </c>
      <c r="DF49" s="107">
        <v>2768.59</v>
      </c>
      <c r="DG49" s="107">
        <v>10416.98</v>
      </c>
      <c r="DH49" s="107">
        <v>7062.21</v>
      </c>
      <c r="DI49" s="107">
        <v>7246.07</v>
      </c>
      <c r="DJ49" s="107">
        <v>3487.64</v>
      </c>
      <c r="DK49" s="107">
        <v>3595.81</v>
      </c>
      <c r="DL49" s="107">
        <v>3982.47</v>
      </c>
      <c r="DM49" s="107">
        <v>1387.55</v>
      </c>
      <c r="DN49" s="107">
        <v>196.96</v>
      </c>
      <c r="DO49" s="107">
        <v>5536.25</v>
      </c>
      <c r="DP49" s="107">
        <v>3785.69</v>
      </c>
      <c r="DQ49" s="107">
        <v>3236.09</v>
      </c>
      <c r="DR49" s="107">
        <v>4.56</v>
      </c>
    </row>
    <row r="50" spans="1:122">
      <c r="A50" s="106"/>
      <c r="B50" s="107" t="s">
        <v>150</v>
      </c>
      <c r="C50" s="107">
        <v>3411519.4</v>
      </c>
      <c r="D50" s="107">
        <v>0</v>
      </c>
      <c r="E50" s="107">
        <v>0</v>
      </c>
      <c r="F50" s="107">
        <v>0</v>
      </c>
      <c r="G50" s="107">
        <v>0</v>
      </c>
      <c r="H50" s="107">
        <v>9839.62</v>
      </c>
      <c r="I50" s="107">
        <v>353292.68</v>
      </c>
      <c r="J50" s="107">
        <v>70754.72</v>
      </c>
      <c r="K50" s="107">
        <v>581626.38</v>
      </c>
      <c r="L50" s="107">
        <v>0</v>
      </c>
      <c r="M50" s="107">
        <v>0</v>
      </c>
      <c r="N50" s="107">
        <v>15689.61</v>
      </c>
      <c r="O50" s="107">
        <v>0</v>
      </c>
      <c r="P50" s="107">
        <v>0</v>
      </c>
      <c r="Q50" s="107">
        <v>0</v>
      </c>
      <c r="R50" s="107">
        <v>0</v>
      </c>
      <c r="S50" s="107">
        <v>3922.4</v>
      </c>
      <c r="T50" s="107">
        <v>0</v>
      </c>
      <c r="U50" s="107">
        <v>1598515.77</v>
      </c>
      <c r="V50" s="107">
        <v>641607.1</v>
      </c>
      <c r="W50" s="107">
        <v>76632.09</v>
      </c>
      <c r="X50" s="107">
        <v>59639.03</v>
      </c>
      <c r="Y50" s="107">
        <v>11767.21</v>
      </c>
      <c r="Z50" s="107">
        <v>235924.97</v>
      </c>
      <c r="AA50" s="107">
        <v>15689.61</v>
      </c>
      <c r="AB50" s="107">
        <v>362378.38</v>
      </c>
      <c r="AC50" s="107">
        <v>15846.93</v>
      </c>
      <c r="AD50" s="107">
        <v>3922.4</v>
      </c>
      <c r="AE50" s="107">
        <v>3922.4</v>
      </c>
      <c r="AF50" s="107">
        <v>37622.16</v>
      </c>
      <c r="AG50" s="107">
        <v>15689.61</v>
      </c>
      <c r="AH50" s="107">
        <v>7844.8</v>
      </c>
      <c r="AI50" s="107">
        <v>7630.72</v>
      </c>
      <c r="AJ50" s="107">
        <v>11767.21</v>
      </c>
      <c r="AK50" s="107">
        <v>28259.81</v>
      </c>
      <c r="AL50" s="107">
        <v>19612.01</v>
      </c>
      <c r="AM50" s="107">
        <v>3922.42</v>
      </c>
      <c r="AN50" s="107">
        <v>349427.7</v>
      </c>
      <c r="AO50" s="107">
        <v>3922.4</v>
      </c>
      <c r="AP50" s="107">
        <v>0</v>
      </c>
      <c r="AQ50" s="107">
        <v>828138.13</v>
      </c>
      <c r="AR50" s="107">
        <v>0</v>
      </c>
      <c r="AS50" s="107">
        <v>0</v>
      </c>
      <c r="AT50" s="107">
        <v>11249.34</v>
      </c>
      <c r="AU50" s="107">
        <v>401855.78</v>
      </c>
      <c r="AV50" s="107">
        <v>38551.98</v>
      </c>
      <c r="AW50" s="107">
        <v>18357.38</v>
      </c>
      <c r="AX50" s="107">
        <v>20393.33</v>
      </c>
      <c r="AY50" s="107">
        <v>12822.61</v>
      </c>
      <c r="AZ50" s="107">
        <v>39445.65</v>
      </c>
      <c r="BA50" s="107">
        <v>29658.45</v>
      </c>
      <c r="BB50" s="107">
        <v>8427.7</v>
      </c>
      <c r="BC50" s="107">
        <v>25896.46</v>
      </c>
      <c r="BD50" s="107">
        <v>8403.31</v>
      </c>
      <c r="BE50" s="107">
        <v>4574.14</v>
      </c>
      <c r="BF50" s="107">
        <v>14336.14</v>
      </c>
      <c r="BG50" s="107">
        <v>8551.63</v>
      </c>
      <c r="BH50" s="107">
        <v>6494.03</v>
      </c>
      <c r="BI50" s="107">
        <v>6645.25</v>
      </c>
      <c r="BJ50" s="107">
        <v>10858.02</v>
      </c>
      <c r="BK50" s="107">
        <v>7469.55</v>
      </c>
      <c r="BL50" s="107">
        <v>16296.95</v>
      </c>
      <c r="BM50" s="107">
        <v>9869.37</v>
      </c>
      <c r="BN50" s="107">
        <v>7294.63</v>
      </c>
      <c r="BO50" s="107">
        <v>6069.71</v>
      </c>
      <c r="BP50" s="107">
        <v>14819.17</v>
      </c>
      <c r="BQ50" s="107">
        <v>2231.24</v>
      </c>
      <c r="BR50" s="107">
        <v>3318.28</v>
      </c>
      <c r="BS50" s="107">
        <v>2683.94</v>
      </c>
      <c r="BT50" s="107">
        <v>2645.56</v>
      </c>
      <c r="BU50" s="107">
        <v>6109.26</v>
      </c>
      <c r="BV50" s="107">
        <v>7757.86</v>
      </c>
      <c r="BW50" s="107">
        <v>3633.78</v>
      </c>
      <c r="BX50" s="107">
        <v>4427.9</v>
      </c>
      <c r="BY50" s="107">
        <v>1179.17</v>
      </c>
      <c r="BZ50" s="107">
        <v>1924.31</v>
      </c>
      <c r="CA50" s="107">
        <v>809</v>
      </c>
      <c r="CB50" s="107">
        <v>1108.67</v>
      </c>
      <c r="CC50" s="107">
        <v>2199.38</v>
      </c>
      <c r="CD50" s="107">
        <v>2691.5</v>
      </c>
      <c r="CE50" s="107">
        <v>8060.45</v>
      </c>
      <c r="CF50" s="107">
        <v>3882.41</v>
      </c>
      <c r="CG50" s="107">
        <v>390.95</v>
      </c>
      <c r="CH50" s="107">
        <v>950.33</v>
      </c>
      <c r="CI50" s="107">
        <v>721.16</v>
      </c>
      <c r="CJ50" s="107">
        <v>561.31</v>
      </c>
      <c r="CK50" s="107">
        <v>687.11</v>
      </c>
      <c r="CL50" s="107">
        <v>740.79</v>
      </c>
      <c r="CM50" s="107">
        <v>783.89</v>
      </c>
      <c r="CN50" s="107">
        <v>669.82</v>
      </c>
      <c r="CO50" s="107">
        <v>1143.52</v>
      </c>
      <c r="CP50" s="107">
        <v>1905.11</v>
      </c>
      <c r="CQ50" s="107">
        <v>775.66</v>
      </c>
      <c r="CR50" s="107">
        <v>1056.35</v>
      </c>
      <c r="CS50" s="107">
        <v>1404.73</v>
      </c>
      <c r="CT50" s="107">
        <v>602.29</v>
      </c>
      <c r="CU50" s="107">
        <v>1138.13</v>
      </c>
      <c r="CV50" s="107">
        <v>1043.9</v>
      </c>
      <c r="CW50" s="107">
        <v>1834.53</v>
      </c>
      <c r="CX50" s="107">
        <v>604.82</v>
      </c>
      <c r="CY50" s="107">
        <v>1025.51</v>
      </c>
      <c r="CZ50" s="107">
        <v>200.45</v>
      </c>
      <c r="DA50" s="107">
        <v>1166.45</v>
      </c>
      <c r="DB50" s="107">
        <v>1354.95</v>
      </c>
      <c r="DC50" s="107">
        <v>1630.15</v>
      </c>
      <c r="DD50" s="107">
        <v>1522.84</v>
      </c>
      <c r="DE50" s="107">
        <v>689.4</v>
      </c>
      <c r="DF50" s="107">
        <v>842.7</v>
      </c>
      <c r="DG50" s="107">
        <v>1076.41</v>
      </c>
      <c r="DH50" s="107">
        <v>1611.97</v>
      </c>
      <c r="DI50" s="107">
        <v>1225.75</v>
      </c>
      <c r="DJ50" s="107">
        <v>703.29</v>
      </c>
      <c r="DK50" s="107">
        <v>273.16</v>
      </c>
      <c r="DL50" s="107">
        <v>788.77</v>
      </c>
      <c r="DM50" s="107">
        <v>303.21</v>
      </c>
      <c r="DN50" s="107">
        <v>6.57</v>
      </c>
      <c r="DO50" s="107">
        <v>112.01</v>
      </c>
      <c r="DP50" s="107">
        <v>130.13</v>
      </c>
      <c r="DQ50" s="107">
        <v>230.44</v>
      </c>
      <c r="DR50" s="107">
        <v>49.05</v>
      </c>
    </row>
    <row r="51" spans="1:122">
      <c r="A51" s="106"/>
      <c r="B51" s="107" t="s">
        <v>151</v>
      </c>
      <c r="C51" s="107">
        <v>1093843.81</v>
      </c>
      <c r="D51" s="107">
        <v>0</v>
      </c>
      <c r="E51" s="107">
        <v>0</v>
      </c>
      <c r="F51" s="107">
        <v>0</v>
      </c>
      <c r="G51" s="107">
        <v>0</v>
      </c>
      <c r="H51" s="107">
        <v>113207.54</v>
      </c>
      <c r="I51" s="107">
        <v>132075.47</v>
      </c>
      <c r="J51" s="107">
        <v>141509.43</v>
      </c>
      <c r="K51" s="107">
        <v>0</v>
      </c>
      <c r="L51" s="107">
        <v>0</v>
      </c>
      <c r="M51" s="107">
        <v>0</v>
      </c>
      <c r="N51" s="107">
        <v>132075.47</v>
      </c>
      <c r="O51" s="107">
        <v>0</v>
      </c>
      <c r="P51" s="107">
        <v>0</v>
      </c>
      <c r="Q51" s="107">
        <v>0</v>
      </c>
      <c r="R51" s="107">
        <v>0</v>
      </c>
      <c r="S51" s="107">
        <v>0</v>
      </c>
      <c r="T51" s="107">
        <v>0</v>
      </c>
      <c r="U51" s="107">
        <v>315288.7</v>
      </c>
      <c r="V51" s="107">
        <v>169811.34</v>
      </c>
      <c r="W51" s="107">
        <v>33460.77</v>
      </c>
      <c r="X51" s="107">
        <v>56415.09</v>
      </c>
      <c r="Y51" s="107">
        <v>0</v>
      </c>
      <c r="Z51" s="107">
        <v>0</v>
      </c>
      <c r="AA51" s="107">
        <v>0</v>
      </c>
      <c r="AB51" s="107">
        <v>0</v>
      </c>
      <c r="AC51" s="107">
        <v>169811.34</v>
      </c>
      <c r="AD51" s="107">
        <v>0</v>
      </c>
      <c r="AE51" s="107">
        <v>0</v>
      </c>
      <c r="AF51" s="107">
        <v>28301.88</v>
      </c>
      <c r="AG51" s="107">
        <v>0</v>
      </c>
      <c r="AH51" s="107">
        <v>5158.89</v>
      </c>
      <c r="AI51" s="107">
        <v>0</v>
      </c>
      <c r="AJ51" s="107">
        <v>47169.81</v>
      </c>
      <c r="AK51" s="107">
        <v>0</v>
      </c>
      <c r="AL51" s="107">
        <v>9245.28</v>
      </c>
      <c r="AM51" s="107">
        <v>0</v>
      </c>
      <c r="AN51" s="107">
        <v>0</v>
      </c>
      <c r="AO51" s="107">
        <v>0</v>
      </c>
      <c r="AP51" s="107">
        <v>0</v>
      </c>
      <c r="AQ51" s="107">
        <v>0</v>
      </c>
      <c r="AR51" s="107">
        <v>0</v>
      </c>
      <c r="AS51" s="107">
        <v>5158.64</v>
      </c>
      <c r="AT51" s="107">
        <v>9433.96</v>
      </c>
      <c r="AU51" s="107">
        <v>300696.1</v>
      </c>
      <c r="AV51" s="107">
        <v>0</v>
      </c>
      <c r="AW51" s="107">
        <v>0</v>
      </c>
      <c r="AX51" s="107">
        <v>0</v>
      </c>
      <c r="AY51" s="107">
        <v>0</v>
      </c>
      <c r="AZ51" s="107">
        <v>0</v>
      </c>
      <c r="BA51" s="107">
        <v>9433.96</v>
      </c>
      <c r="BB51" s="107">
        <v>0</v>
      </c>
      <c r="BC51" s="107">
        <v>0</v>
      </c>
      <c r="BD51" s="107">
        <v>0</v>
      </c>
      <c r="BE51" s="107">
        <v>0</v>
      </c>
      <c r="BF51" s="107">
        <v>0</v>
      </c>
      <c r="BG51" s="107">
        <v>0</v>
      </c>
      <c r="BH51" s="107">
        <v>0</v>
      </c>
      <c r="BI51" s="107">
        <v>291262.14</v>
      </c>
      <c r="BJ51" s="107">
        <v>0</v>
      </c>
      <c r="BK51" s="107">
        <v>0</v>
      </c>
      <c r="BL51" s="107">
        <v>0</v>
      </c>
      <c r="BM51" s="107">
        <v>0</v>
      </c>
      <c r="BN51" s="107">
        <v>0</v>
      </c>
      <c r="BO51" s="107">
        <v>0</v>
      </c>
      <c r="BP51" s="107">
        <v>0</v>
      </c>
      <c r="BQ51" s="107">
        <v>0</v>
      </c>
      <c r="BR51" s="107">
        <v>0</v>
      </c>
      <c r="BS51" s="107">
        <v>0</v>
      </c>
      <c r="BT51" s="107">
        <v>0</v>
      </c>
      <c r="BU51" s="107">
        <v>0</v>
      </c>
      <c r="BV51" s="107">
        <v>0</v>
      </c>
      <c r="BW51" s="107">
        <v>0</v>
      </c>
      <c r="BX51" s="107">
        <v>0</v>
      </c>
      <c r="BY51" s="107">
        <v>0</v>
      </c>
      <c r="BZ51" s="107">
        <v>0</v>
      </c>
      <c r="CA51" s="107">
        <v>0</v>
      </c>
      <c r="CB51" s="107">
        <v>0</v>
      </c>
      <c r="CC51" s="107">
        <v>0</v>
      </c>
      <c r="CD51" s="107">
        <v>0</v>
      </c>
      <c r="CE51" s="107">
        <v>0</v>
      </c>
      <c r="CF51" s="107">
        <v>0</v>
      </c>
      <c r="CG51" s="107">
        <v>0</v>
      </c>
      <c r="CH51" s="107">
        <v>0</v>
      </c>
      <c r="CI51" s="107">
        <v>0</v>
      </c>
      <c r="CJ51" s="107">
        <v>0</v>
      </c>
      <c r="CK51" s="107">
        <v>0</v>
      </c>
      <c r="CL51" s="107">
        <v>0</v>
      </c>
      <c r="CM51" s="107">
        <v>0</v>
      </c>
      <c r="CN51" s="107">
        <v>0</v>
      </c>
      <c r="CO51" s="107">
        <v>0</v>
      </c>
      <c r="CP51" s="107">
        <v>0</v>
      </c>
      <c r="CQ51" s="107">
        <v>0</v>
      </c>
      <c r="CR51" s="107">
        <v>0</v>
      </c>
      <c r="CS51" s="107">
        <v>0</v>
      </c>
      <c r="CT51" s="107">
        <v>0</v>
      </c>
      <c r="CU51" s="107">
        <v>0</v>
      </c>
      <c r="CV51" s="107">
        <v>0</v>
      </c>
      <c r="CW51" s="107">
        <v>0</v>
      </c>
      <c r="CX51" s="107">
        <v>0</v>
      </c>
      <c r="CY51" s="107">
        <v>0</v>
      </c>
      <c r="CZ51" s="107">
        <v>0</v>
      </c>
      <c r="DA51" s="107">
        <v>0</v>
      </c>
      <c r="DB51" s="107">
        <v>0</v>
      </c>
      <c r="DC51" s="107">
        <v>0</v>
      </c>
      <c r="DD51" s="107">
        <v>0</v>
      </c>
      <c r="DE51" s="107">
        <v>0</v>
      </c>
      <c r="DF51" s="107">
        <v>0</v>
      </c>
      <c r="DG51" s="107">
        <v>0</v>
      </c>
      <c r="DH51" s="107">
        <v>0</v>
      </c>
      <c r="DI51" s="107">
        <v>0</v>
      </c>
      <c r="DJ51" s="107">
        <v>0</v>
      </c>
      <c r="DK51" s="107">
        <v>0</v>
      </c>
      <c r="DL51" s="107">
        <v>0</v>
      </c>
      <c r="DM51" s="107">
        <v>0</v>
      </c>
      <c r="DN51" s="107">
        <v>0</v>
      </c>
      <c r="DO51" s="107">
        <v>0</v>
      </c>
      <c r="DP51" s="107">
        <v>0</v>
      </c>
      <c r="DQ51" s="107">
        <v>0</v>
      </c>
      <c r="DR51" s="107">
        <v>0</v>
      </c>
    </row>
    <row r="52" spans="1:122">
      <c r="A52" s="106"/>
      <c r="B52" s="107" t="s">
        <v>152</v>
      </c>
      <c r="C52" s="107">
        <v>694948</v>
      </c>
      <c r="D52" s="107">
        <v>0</v>
      </c>
      <c r="E52" s="107">
        <v>0</v>
      </c>
      <c r="F52" s="107">
        <v>0</v>
      </c>
      <c r="G52" s="107">
        <v>0</v>
      </c>
      <c r="H52" s="107">
        <v>0</v>
      </c>
      <c r="I52" s="107">
        <v>0</v>
      </c>
      <c r="J52" s="107">
        <v>0</v>
      </c>
      <c r="K52" s="107">
        <v>0</v>
      </c>
      <c r="L52" s="107">
        <v>0</v>
      </c>
      <c r="M52" s="107">
        <v>0</v>
      </c>
      <c r="N52" s="107">
        <v>0</v>
      </c>
      <c r="O52" s="107">
        <v>0</v>
      </c>
      <c r="P52" s="107">
        <v>0</v>
      </c>
      <c r="Q52" s="107">
        <v>0</v>
      </c>
      <c r="R52" s="107">
        <v>0</v>
      </c>
      <c r="S52" s="107">
        <v>0</v>
      </c>
      <c r="T52" s="107">
        <v>0</v>
      </c>
      <c r="U52" s="107">
        <v>0</v>
      </c>
      <c r="V52" s="107">
        <v>694948</v>
      </c>
      <c r="W52" s="107">
        <v>0</v>
      </c>
      <c r="X52" s="107">
        <v>0</v>
      </c>
      <c r="Y52" s="107">
        <v>0</v>
      </c>
      <c r="Z52" s="107">
        <v>445835</v>
      </c>
      <c r="AA52" s="107">
        <v>0</v>
      </c>
      <c r="AB52" s="107">
        <v>0</v>
      </c>
      <c r="AC52" s="107">
        <v>249113</v>
      </c>
      <c r="AD52" s="107">
        <v>0</v>
      </c>
      <c r="AE52" s="107">
        <v>0</v>
      </c>
      <c r="AF52" s="107">
        <v>0</v>
      </c>
      <c r="AG52" s="107">
        <v>0</v>
      </c>
      <c r="AH52" s="107">
        <v>0</v>
      </c>
      <c r="AI52" s="107">
        <v>0</v>
      </c>
      <c r="AJ52" s="107">
        <v>0</v>
      </c>
      <c r="AK52" s="107">
        <v>0</v>
      </c>
      <c r="AL52" s="107">
        <v>0</v>
      </c>
      <c r="AM52" s="107">
        <v>0</v>
      </c>
      <c r="AN52" s="107">
        <v>0</v>
      </c>
      <c r="AO52" s="107">
        <v>0</v>
      </c>
      <c r="AP52" s="107">
        <v>0</v>
      </c>
      <c r="AQ52" s="107">
        <v>0</v>
      </c>
      <c r="AR52" s="107">
        <v>0</v>
      </c>
      <c r="AS52" s="107">
        <v>0</v>
      </c>
      <c r="AT52" s="107">
        <v>0</v>
      </c>
      <c r="AU52" s="107">
        <v>0</v>
      </c>
      <c r="AV52" s="107">
        <v>0</v>
      </c>
      <c r="AW52" s="107">
        <v>0</v>
      </c>
      <c r="AX52" s="107">
        <v>0</v>
      </c>
      <c r="AY52" s="107">
        <v>0</v>
      </c>
      <c r="AZ52" s="107">
        <v>0</v>
      </c>
      <c r="BA52" s="107">
        <v>0</v>
      </c>
      <c r="BB52" s="107">
        <v>0</v>
      </c>
      <c r="BC52" s="107">
        <v>0</v>
      </c>
      <c r="BD52" s="107">
        <v>0</v>
      </c>
      <c r="BE52" s="107">
        <v>0</v>
      </c>
      <c r="BF52" s="107">
        <v>0</v>
      </c>
      <c r="BG52" s="107">
        <v>0</v>
      </c>
      <c r="BH52" s="107">
        <v>0</v>
      </c>
      <c r="BI52" s="107">
        <v>0</v>
      </c>
      <c r="BJ52" s="107">
        <v>0</v>
      </c>
      <c r="BK52" s="107">
        <v>0</v>
      </c>
      <c r="BL52" s="107">
        <v>0</v>
      </c>
      <c r="BM52" s="107">
        <v>0</v>
      </c>
      <c r="BN52" s="107">
        <v>0</v>
      </c>
      <c r="BO52" s="107">
        <v>0</v>
      </c>
      <c r="BP52" s="107">
        <v>0</v>
      </c>
      <c r="BQ52" s="107">
        <v>0</v>
      </c>
      <c r="BR52" s="107">
        <v>0</v>
      </c>
      <c r="BS52" s="107">
        <v>0</v>
      </c>
      <c r="BT52" s="107">
        <v>0</v>
      </c>
      <c r="BU52" s="107">
        <v>0</v>
      </c>
      <c r="BV52" s="107">
        <v>0</v>
      </c>
      <c r="BW52" s="107">
        <v>0</v>
      </c>
      <c r="BX52" s="107">
        <v>0</v>
      </c>
      <c r="BY52" s="107">
        <v>0</v>
      </c>
      <c r="BZ52" s="107">
        <v>0</v>
      </c>
      <c r="CA52" s="107">
        <v>0</v>
      </c>
      <c r="CB52" s="107">
        <v>0</v>
      </c>
      <c r="CC52" s="107">
        <v>0</v>
      </c>
      <c r="CD52" s="107">
        <v>0</v>
      </c>
      <c r="CE52" s="107">
        <v>0</v>
      </c>
      <c r="CF52" s="107">
        <v>0</v>
      </c>
      <c r="CG52" s="107">
        <v>0</v>
      </c>
      <c r="CH52" s="107">
        <v>0</v>
      </c>
      <c r="CI52" s="107">
        <v>0</v>
      </c>
      <c r="CJ52" s="107">
        <v>0</v>
      </c>
      <c r="CK52" s="107">
        <v>0</v>
      </c>
      <c r="CL52" s="107">
        <v>0</v>
      </c>
      <c r="CM52" s="107">
        <v>0</v>
      </c>
      <c r="CN52" s="107">
        <v>0</v>
      </c>
      <c r="CO52" s="107">
        <v>0</v>
      </c>
      <c r="CP52" s="107">
        <v>0</v>
      </c>
      <c r="CQ52" s="107">
        <v>0</v>
      </c>
      <c r="CR52" s="107">
        <v>0</v>
      </c>
      <c r="CS52" s="107">
        <v>0</v>
      </c>
      <c r="CT52" s="107">
        <v>0</v>
      </c>
      <c r="CU52" s="107">
        <v>0</v>
      </c>
      <c r="CV52" s="107">
        <v>0</v>
      </c>
      <c r="CW52" s="107">
        <v>0</v>
      </c>
      <c r="CX52" s="107">
        <v>0</v>
      </c>
      <c r="CY52" s="107">
        <v>0</v>
      </c>
      <c r="CZ52" s="107">
        <v>0</v>
      </c>
      <c r="DA52" s="107">
        <v>0</v>
      </c>
      <c r="DB52" s="107">
        <v>0</v>
      </c>
      <c r="DC52" s="107">
        <v>0</v>
      </c>
      <c r="DD52" s="107">
        <v>0</v>
      </c>
      <c r="DE52" s="107">
        <v>0</v>
      </c>
      <c r="DF52" s="107">
        <v>0</v>
      </c>
      <c r="DG52" s="107">
        <v>0</v>
      </c>
      <c r="DH52" s="107">
        <v>0</v>
      </c>
      <c r="DI52" s="107">
        <v>0</v>
      </c>
      <c r="DJ52" s="107">
        <v>0</v>
      </c>
      <c r="DK52" s="107">
        <v>0</v>
      </c>
      <c r="DL52" s="107">
        <v>0</v>
      </c>
      <c r="DM52" s="107">
        <v>0</v>
      </c>
      <c r="DN52" s="107">
        <v>0</v>
      </c>
      <c r="DO52" s="107">
        <v>0</v>
      </c>
      <c r="DP52" s="107">
        <v>0</v>
      </c>
      <c r="DQ52" s="107">
        <v>0</v>
      </c>
      <c r="DR52" s="107">
        <v>0</v>
      </c>
    </row>
    <row r="53" spans="1:122">
      <c r="A53" s="106"/>
      <c r="B53" s="107" t="s">
        <v>153</v>
      </c>
      <c r="C53" s="107">
        <v>220443.5</v>
      </c>
      <c r="D53" s="107">
        <v>0</v>
      </c>
      <c r="E53" s="107">
        <v>0</v>
      </c>
      <c r="F53" s="107">
        <v>0</v>
      </c>
      <c r="G53" s="107">
        <v>0</v>
      </c>
      <c r="H53" s="107">
        <v>0</v>
      </c>
      <c r="I53" s="107">
        <v>0</v>
      </c>
      <c r="J53" s="107">
        <v>220443.5</v>
      </c>
      <c r="K53" s="107">
        <v>0</v>
      </c>
      <c r="L53" s="107">
        <v>0</v>
      </c>
      <c r="M53" s="107">
        <v>0</v>
      </c>
      <c r="N53" s="107">
        <v>0</v>
      </c>
      <c r="O53" s="107">
        <v>0</v>
      </c>
      <c r="P53" s="107">
        <v>0</v>
      </c>
      <c r="Q53" s="107">
        <v>0</v>
      </c>
      <c r="R53" s="107">
        <v>0</v>
      </c>
      <c r="S53" s="107">
        <v>0</v>
      </c>
      <c r="T53" s="107">
        <v>0</v>
      </c>
      <c r="U53" s="107">
        <v>0</v>
      </c>
      <c r="V53" s="107">
        <v>0</v>
      </c>
      <c r="W53" s="107">
        <v>0</v>
      </c>
      <c r="X53" s="107">
        <v>0</v>
      </c>
      <c r="Y53" s="107">
        <v>0</v>
      </c>
      <c r="Z53" s="107">
        <v>0</v>
      </c>
      <c r="AA53" s="107">
        <v>0</v>
      </c>
      <c r="AB53" s="107">
        <v>0</v>
      </c>
      <c r="AC53" s="107">
        <v>0</v>
      </c>
      <c r="AD53" s="107">
        <v>0</v>
      </c>
      <c r="AE53" s="107">
        <v>0</v>
      </c>
      <c r="AF53" s="107">
        <v>0</v>
      </c>
      <c r="AG53" s="107">
        <v>0</v>
      </c>
      <c r="AH53" s="107">
        <v>0</v>
      </c>
      <c r="AI53" s="107">
        <v>0</v>
      </c>
      <c r="AJ53" s="107">
        <v>0</v>
      </c>
      <c r="AK53" s="107">
        <v>0</v>
      </c>
      <c r="AL53" s="107">
        <v>0</v>
      </c>
      <c r="AM53" s="107">
        <v>0</v>
      </c>
      <c r="AN53" s="107">
        <v>0</v>
      </c>
      <c r="AO53" s="107">
        <v>0</v>
      </c>
      <c r="AP53" s="107">
        <v>0</v>
      </c>
      <c r="AQ53" s="107">
        <v>0</v>
      </c>
      <c r="AR53" s="107">
        <v>0</v>
      </c>
      <c r="AS53" s="107">
        <v>0</v>
      </c>
      <c r="AT53" s="107">
        <v>0</v>
      </c>
      <c r="AU53" s="107">
        <v>0</v>
      </c>
      <c r="AV53" s="107">
        <v>0</v>
      </c>
      <c r="AW53" s="107">
        <v>0</v>
      </c>
      <c r="AX53" s="107">
        <v>0</v>
      </c>
      <c r="AY53" s="107">
        <v>0</v>
      </c>
      <c r="AZ53" s="107">
        <v>0</v>
      </c>
      <c r="BA53" s="107">
        <v>0</v>
      </c>
      <c r="BB53" s="107">
        <v>0</v>
      </c>
      <c r="BC53" s="107">
        <v>0</v>
      </c>
      <c r="BD53" s="107">
        <v>0</v>
      </c>
      <c r="BE53" s="107">
        <v>0</v>
      </c>
      <c r="BF53" s="107">
        <v>0</v>
      </c>
      <c r="BG53" s="107">
        <v>0</v>
      </c>
      <c r="BH53" s="107">
        <v>0</v>
      </c>
      <c r="BI53" s="107">
        <v>0</v>
      </c>
      <c r="BJ53" s="107">
        <v>0</v>
      </c>
      <c r="BK53" s="107">
        <v>0</v>
      </c>
      <c r="BL53" s="107">
        <v>0</v>
      </c>
      <c r="BM53" s="107">
        <v>0</v>
      </c>
      <c r="BN53" s="107">
        <v>0</v>
      </c>
      <c r="BO53" s="107">
        <v>0</v>
      </c>
      <c r="BP53" s="107">
        <v>0</v>
      </c>
      <c r="BQ53" s="107">
        <v>0</v>
      </c>
      <c r="BR53" s="107">
        <v>0</v>
      </c>
      <c r="BS53" s="107">
        <v>0</v>
      </c>
      <c r="BT53" s="107">
        <v>0</v>
      </c>
      <c r="BU53" s="107">
        <v>0</v>
      </c>
      <c r="BV53" s="107">
        <v>0</v>
      </c>
      <c r="BW53" s="107">
        <v>0</v>
      </c>
      <c r="BX53" s="107">
        <v>0</v>
      </c>
      <c r="BY53" s="107">
        <v>0</v>
      </c>
      <c r="BZ53" s="107">
        <v>0</v>
      </c>
      <c r="CA53" s="107">
        <v>0</v>
      </c>
      <c r="CB53" s="107">
        <v>0</v>
      </c>
      <c r="CC53" s="107">
        <v>0</v>
      </c>
      <c r="CD53" s="107">
        <v>0</v>
      </c>
      <c r="CE53" s="107">
        <v>0</v>
      </c>
      <c r="CF53" s="107">
        <v>0</v>
      </c>
      <c r="CG53" s="107">
        <v>0</v>
      </c>
      <c r="CH53" s="107">
        <v>0</v>
      </c>
      <c r="CI53" s="107">
        <v>0</v>
      </c>
      <c r="CJ53" s="107">
        <v>0</v>
      </c>
      <c r="CK53" s="107">
        <v>0</v>
      </c>
      <c r="CL53" s="107">
        <v>0</v>
      </c>
      <c r="CM53" s="107">
        <v>0</v>
      </c>
      <c r="CN53" s="107">
        <v>0</v>
      </c>
      <c r="CO53" s="107">
        <v>0</v>
      </c>
      <c r="CP53" s="107">
        <v>0</v>
      </c>
      <c r="CQ53" s="107">
        <v>0</v>
      </c>
      <c r="CR53" s="107">
        <v>0</v>
      </c>
      <c r="CS53" s="107">
        <v>0</v>
      </c>
      <c r="CT53" s="107">
        <v>0</v>
      </c>
      <c r="CU53" s="107">
        <v>0</v>
      </c>
      <c r="CV53" s="107">
        <v>0</v>
      </c>
      <c r="CW53" s="107">
        <v>0</v>
      </c>
      <c r="CX53" s="107">
        <v>0</v>
      </c>
      <c r="CY53" s="107">
        <v>0</v>
      </c>
      <c r="CZ53" s="107">
        <v>0</v>
      </c>
      <c r="DA53" s="107">
        <v>0</v>
      </c>
      <c r="DB53" s="107">
        <v>0</v>
      </c>
      <c r="DC53" s="107">
        <v>0</v>
      </c>
      <c r="DD53" s="107">
        <v>0</v>
      </c>
      <c r="DE53" s="107">
        <v>0</v>
      </c>
      <c r="DF53" s="107">
        <v>0</v>
      </c>
      <c r="DG53" s="107">
        <v>0</v>
      </c>
      <c r="DH53" s="107">
        <v>0</v>
      </c>
      <c r="DI53" s="107">
        <v>0</v>
      </c>
      <c r="DJ53" s="107">
        <v>0</v>
      </c>
      <c r="DK53" s="107">
        <v>0</v>
      </c>
      <c r="DL53" s="107">
        <v>0</v>
      </c>
      <c r="DM53" s="107">
        <v>0</v>
      </c>
      <c r="DN53" s="107">
        <v>0</v>
      </c>
      <c r="DO53" s="107">
        <v>0</v>
      </c>
      <c r="DP53" s="107">
        <v>0</v>
      </c>
      <c r="DQ53" s="107">
        <v>0</v>
      </c>
      <c r="DR53" s="107">
        <v>0</v>
      </c>
    </row>
    <row r="54" spans="1:122">
      <c r="A54" s="106"/>
      <c r="B54" s="107" t="s">
        <v>154</v>
      </c>
      <c r="C54" s="107">
        <v>110458.34</v>
      </c>
      <c r="D54" s="107">
        <v>153.91</v>
      </c>
      <c r="E54" s="107">
        <v>8689.14</v>
      </c>
      <c r="F54" s="107">
        <v>919</v>
      </c>
      <c r="G54" s="107">
        <v>1875</v>
      </c>
      <c r="H54" s="107">
        <v>970</v>
      </c>
      <c r="I54" s="107">
        <v>0</v>
      </c>
      <c r="J54" s="107">
        <v>26895.11</v>
      </c>
      <c r="K54" s="107">
        <v>4846.37</v>
      </c>
      <c r="L54" s="107">
        <v>0</v>
      </c>
      <c r="M54" s="107">
        <v>1199</v>
      </c>
      <c r="N54" s="107">
        <v>735</v>
      </c>
      <c r="O54" s="107">
        <v>1446</v>
      </c>
      <c r="P54" s="107">
        <v>0</v>
      </c>
      <c r="Q54" s="107">
        <v>0</v>
      </c>
      <c r="R54" s="107">
        <v>0</v>
      </c>
      <c r="S54" s="107">
        <v>0</v>
      </c>
      <c r="T54" s="107">
        <v>0</v>
      </c>
      <c r="U54" s="107">
        <v>36238.08</v>
      </c>
      <c r="V54" s="107">
        <v>18442.12</v>
      </c>
      <c r="W54" s="107">
        <v>5099.51</v>
      </c>
      <c r="X54" s="107">
        <v>2950.1</v>
      </c>
      <c r="Y54" s="107">
        <v>17420.52</v>
      </c>
      <c r="Z54" s="107">
        <v>676.5</v>
      </c>
      <c r="AA54" s="107">
        <v>0</v>
      </c>
      <c r="AB54" s="107">
        <v>0</v>
      </c>
      <c r="AC54" s="107">
        <v>345.1</v>
      </c>
      <c r="AD54" s="107">
        <v>1176.22</v>
      </c>
      <c r="AE54" s="107">
        <v>904.78</v>
      </c>
      <c r="AF54" s="107">
        <v>0</v>
      </c>
      <c r="AG54" s="107">
        <v>2241.81</v>
      </c>
      <c r="AH54" s="107">
        <v>0</v>
      </c>
      <c r="AI54" s="107">
        <v>776.7</v>
      </c>
      <c r="AJ54" s="107">
        <v>2642</v>
      </c>
      <c r="AK54" s="107">
        <v>308.1</v>
      </c>
      <c r="AL54" s="107">
        <v>0</v>
      </c>
      <c r="AM54" s="107">
        <v>5715</v>
      </c>
      <c r="AN54" s="107">
        <v>0</v>
      </c>
      <c r="AO54" s="107">
        <v>0</v>
      </c>
      <c r="AP54" s="107">
        <v>0</v>
      </c>
      <c r="AQ54" s="107">
        <v>0</v>
      </c>
      <c r="AR54" s="107">
        <v>0</v>
      </c>
      <c r="AS54" s="107">
        <v>0</v>
      </c>
      <c r="AT54" s="107">
        <v>0</v>
      </c>
      <c r="AU54" s="107">
        <v>30523.08</v>
      </c>
      <c r="AV54" s="107">
        <v>1141.75</v>
      </c>
      <c r="AW54" s="107">
        <v>0</v>
      </c>
      <c r="AX54" s="107">
        <v>1658.25</v>
      </c>
      <c r="AY54" s="107">
        <v>0</v>
      </c>
      <c r="AZ54" s="107">
        <v>686</v>
      </c>
      <c r="BA54" s="107">
        <v>0</v>
      </c>
      <c r="BB54" s="107">
        <v>1092</v>
      </c>
      <c r="BC54" s="107">
        <v>0</v>
      </c>
      <c r="BD54" s="107">
        <v>0</v>
      </c>
      <c r="BE54" s="107">
        <v>2616</v>
      </c>
      <c r="BF54" s="107">
        <v>0</v>
      </c>
      <c r="BG54" s="107">
        <v>2225.45</v>
      </c>
      <c r="BH54" s="107">
        <v>710.69</v>
      </c>
      <c r="BI54" s="107">
        <v>3000</v>
      </c>
      <c r="BJ54" s="107">
        <v>3456</v>
      </c>
      <c r="BK54" s="107">
        <v>0</v>
      </c>
      <c r="BL54" s="107">
        <v>1559</v>
      </c>
      <c r="BM54" s="107">
        <v>0</v>
      </c>
      <c r="BN54" s="107">
        <v>92.6</v>
      </c>
      <c r="BO54" s="107">
        <v>0</v>
      </c>
      <c r="BP54" s="107">
        <v>527.27</v>
      </c>
      <c r="BQ54" s="107">
        <v>0</v>
      </c>
      <c r="BR54" s="107">
        <v>0</v>
      </c>
      <c r="BS54" s="107">
        <v>0</v>
      </c>
      <c r="BT54" s="107">
        <v>0</v>
      </c>
      <c r="BU54" s="107">
        <v>0</v>
      </c>
      <c r="BV54" s="107">
        <v>284.9</v>
      </c>
      <c r="BW54" s="107">
        <v>2880</v>
      </c>
      <c r="BX54" s="107">
        <v>0</v>
      </c>
      <c r="BY54" s="107">
        <v>0</v>
      </c>
      <c r="BZ54" s="107">
        <v>0</v>
      </c>
      <c r="CA54" s="107">
        <v>0</v>
      </c>
      <c r="CB54" s="107">
        <v>2832</v>
      </c>
      <c r="CC54" s="107">
        <v>0</v>
      </c>
      <c r="CD54" s="107">
        <v>0</v>
      </c>
      <c r="CE54" s="107">
        <v>0</v>
      </c>
      <c r="CF54" s="107">
        <v>0</v>
      </c>
      <c r="CG54" s="107">
        <v>0</v>
      </c>
      <c r="CH54" s="107">
        <v>0</v>
      </c>
      <c r="CI54" s="107">
        <v>0</v>
      </c>
      <c r="CJ54" s="107">
        <v>0</v>
      </c>
      <c r="CK54" s="107">
        <v>0</v>
      </c>
      <c r="CL54" s="107">
        <v>0</v>
      </c>
      <c r="CM54" s="107">
        <v>207.4</v>
      </c>
      <c r="CN54" s="107">
        <v>0</v>
      </c>
      <c r="CO54" s="107">
        <v>780</v>
      </c>
      <c r="CP54" s="107">
        <v>2172.95</v>
      </c>
      <c r="CQ54" s="107">
        <v>838.94</v>
      </c>
      <c r="CR54" s="107">
        <v>0</v>
      </c>
      <c r="CS54" s="107">
        <v>0</v>
      </c>
      <c r="CT54" s="107">
        <v>0</v>
      </c>
      <c r="CU54" s="107">
        <v>0</v>
      </c>
      <c r="CV54" s="107">
        <v>495.28</v>
      </c>
      <c r="CW54" s="107">
        <v>0</v>
      </c>
      <c r="CX54" s="107">
        <v>396</v>
      </c>
      <c r="CY54" s="107">
        <v>431.8</v>
      </c>
      <c r="CZ54" s="107">
        <v>0</v>
      </c>
      <c r="DA54" s="107">
        <v>0</v>
      </c>
      <c r="DB54" s="107">
        <v>0</v>
      </c>
      <c r="DC54" s="107">
        <v>0</v>
      </c>
      <c r="DD54" s="107">
        <v>0</v>
      </c>
      <c r="DE54" s="107">
        <v>0</v>
      </c>
      <c r="DF54" s="107">
        <v>130</v>
      </c>
      <c r="DG54" s="107">
        <v>0</v>
      </c>
      <c r="DH54" s="107">
        <v>0</v>
      </c>
      <c r="DI54" s="107">
        <v>0</v>
      </c>
      <c r="DJ54" s="107">
        <v>308.8</v>
      </c>
      <c r="DK54" s="107">
        <v>0</v>
      </c>
      <c r="DL54" s="107">
        <v>0</v>
      </c>
      <c r="DM54" s="107">
        <v>0</v>
      </c>
      <c r="DN54" s="107">
        <v>0</v>
      </c>
      <c r="DO54" s="107">
        <v>0</v>
      </c>
      <c r="DP54" s="107">
        <v>0</v>
      </c>
      <c r="DQ54" s="107">
        <v>0</v>
      </c>
      <c r="DR54" s="107">
        <v>0</v>
      </c>
    </row>
    <row r="55" spans="1:122">
      <c r="A55" s="106"/>
      <c r="B55" s="107" t="s">
        <v>155</v>
      </c>
      <c r="C55" s="107">
        <v>0</v>
      </c>
      <c r="D55" s="107">
        <v>0</v>
      </c>
      <c r="E55" s="107">
        <v>0</v>
      </c>
      <c r="F55" s="107">
        <v>0</v>
      </c>
      <c r="G55" s="107">
        <v>0</v>
      </c>
      <c r="H55" s="107">
        <v>0</v>
      </c>
      <c r="I55" s="107">
        <v>0</v>
      </c>
      <c r="J55" s="107">
        <v>0</v>
      </c>
      <c r="K55" s="107">
        <v>0</v>
      </c>
      <c r="L55" s="107">
        <v>0</v>
      </c>
      <c r="M55" s="107">
        <v>0</v>
      </c>
      <c r="N55" s="107">
        <v>0</v>
      </c>
      <c r="O55" s="107">
        <v>0</v>
      </c>
      <c r="P55" s="107">
        <v>0</v>
      </c>
      <c r="Q55" s="107">
        <v>0</v>
      </c>
      <c r="R55" s="107">
        <v>0</v>
      </c>
      <c r="S55" s="107">
        <v>0</v>
      </c>
      <c r="T55" s="107">
        <v>0</v>
      </c>
      <c r="U55" s="107">
        <v>0</v>
      </c>
      <c r="V55" s="107">
        <v>0</v>
      </c>
      <c r="W55" s="107">
        <v>0</v>
      </c>
      <c r="X55" s="107">
        <v>0</v>
      </c>
      <c r="Y55" s="107">
        <v>0</v>
      </c>
      <c r="Z55" s="107">
        <v>0</v>
      </c>
      <c r="AA55" s="107">
        <v>0</v>
      </c>
      <c r="AB55" s="107">
        <v>0</v>
      </c>
      <c r="AC55" s="107">
        <v>0</v>
      </c>
      <c r="AD55" s="107">
        <v>0</v>
      </c>
      <c r="AE55" s="107">
        <v>0</v>
      </c>
      <c r="AF55" s="107">
        <v>0</v>
      </c>
      <c r="AG55" s="107">
        <v>0</v>
      </c>
      <c r="AH55" s="107">
        <v>0</v>
      </c>
      <c r="AI55" s="107">
        <v>0</v>
      </c>
      <c r="AJ55" s="107">
        <v>0</v>
      </c>
      <c r="AK55" s="107">
        <v>0</v>
      </c>
      <c r="AL55" s="107">
        <v>0</v>
      </c>
      <c r="AM55" s="107">
        <v>0</v>
      </c>
      <c r="AN55" s="107">
        <v>0</v>
      </c>
      <c r="AO55" s="107">
        <v>0</v>
      </c>
      <c r="AP55" s="107">
        <v>0</v>
      </c>
      <c r="AQ55" s="107">
        <v>0</v>
      </c>
      <c r="AR55" s="107">
        <v>0</v>
      </c>
      <c r="AS55" s="107">
        <v>0</v>
      </c>
      <c r="AT55" s="107">
        <v>0</v>
      </c>
      <c r="AU55" s="107">
        <v>0</v>
      </c>
      <c r="AV55" s="107">
        <v>0</v>
      </c>
      <c r="AW55" s="107">
        <v>0</v>
      </c>
      <c r="AX55" s="107">
        <v>0</v>
      </c>
      <c r="AY55" s="107">
        <v>0</v>
      </c>
      <c r="AZ55" s="107">
        <v>0</v>
      </c>
      <c r="BA55" s="107">
        <v>0</v>
      </c>
      <c r="BB55" s="107">
        <v>0</v>
      </c>
      <c r="BC55" s="107">
        <v>0</v>
      </c>
      <c r="BD55" s="107">
        <v>0</v>
      </c>
      <c r="BE55" s="107">
        <v>0</v>
      </c>
      <c r="BF55" s="107">
        <v>0</v>
      </c>
      <c r="BG55" s="107">
        <v>0</v>
      </c>
      <c r="BH55" s="107">
        <v>0</v>
      </c>
      <c r="BI55" s="107">
        <v>0</v>
      </c>
      <c r="BJ55" s="107">
        <v>0</v>
      </c>
      <c r="BK55" s="107">
        <v>0</v>
      </c>
      <c r="BL55" s="107">
        <v>0</v>
      </c>
      <c r="BM55" s="107">
        <v>0</v>
      </c>
      <c r="BN55" s="107">
        <v>0</v>
      </c>
      <c r="BO55" s="107">
        <v>0</v>
      </c>
      <c r="BP55" s="107">
        <v>0</v>
      </c>
      <c r="BQ55" s="107">
        <v>0</v>
      </c>
      <c r="BR55" s="107">
        <v>0</v>
      </c>
      <c r="BS55" s="107">
        <v>0</v>
      </c>
      <c r="BT55" s="107">
        <v>0</v>
      </c>
      <c r="BU55" s="107">
        <v>0</v>
      </c>
      <c r="BV55" s="107">
        <v>0</v>
      </c>
      <c r="BW55" s="107">
        <v>0</v>
      </c>
      <c r="BX55" s="107">
        <v>0</v>
      </c>
      <c r="BY55" s="107">
        <v>0</v>
      </c>
      <c r="BZ55" s="107">
        <v>0</v>
      </c>
      <c r="CA55" s="107">
        <v>0</v>
      </c>
      <c r="CB55" s="107">
        <v>0</v>
      </c>
      <c r="CC55" s="107">
        <v>0</v>
      </c>
      <c r="CD55" s="107">
        <v>0</v>
      </c>
      <c r="CE55" s="107">
        <v>0</v>
      </c>
      <c r="CF55" s="107">
        <v>0</v>
      </c>
      <c r="CG55" s="107">
        <v>0</v>
      </c>
      <c r="CH55" s="107">
        <v>0</v>
      </c>
      <c r="CI55" s="107">
        <v>0</v>
      </c>
      <c r="CJ55" s="107">
        <v>0</v>
      </c>
      <c r="CK55" s="107">
        <v>0</v>
      </c>
      <c r="CL55" s="107">
        <v>0</v>
      </c>
      <c r="CM55" s="107">
        <v>0</v>
      </c>
      <c r="CN55" s="107">
        <v>0</v>
      </c>
      <c r="CO55" s="107">
        <v>0</v>
      </c>
      <c r="CP55" s="107">
        <v>0</v>
      </c>
      <c r="CQ55" s="107">
        <v>0</v>
      </c>
      <c r="CR55" s="107">
        <v>0</v>
      </c>
      <c r="CS55" s="107">
        <v>0</v>
      </c>
      <c r="CT55" s="107">
        <v>0</v>
      </c>
      <c r="CU55" s="107">
        <v>0</v>
      </c>
      <c r="CV55" s="107">
        <v>0</v>
      </c>
      <c r="CW55" s="107">
        <v>0</v>
      </c>
      <c r="CX55" s="107">
        <v>0</v>
      </c>
      <c r="CY55" s="107">
        <v>0</v>
      </c>
      <c r="CZ55" s="107">
        <v>0</v>
      </c>
      <c r="DA55" s="107">
        <v>0</v>
      </c>
      <c r="DB55" s="107">
        <v>0</v>
      </c>
      <c r="DC55" s="107">
        <v>0</v>
      </c>
      <c r="DD55" s="107">
        <v>0</v>
      </c>
      <c r="DE55" s="107">
        <v>0</v>
      </c>
      <c r="DF55" s="107">
        <v>0</v>
      </c>
      <c r="DG55" s="107">
        <v>0</v>
      </c>
      <c r="DH55" s="107">
        <v>0</v>
      </c>
      <c r="DI55" s="107">
        <v>0</v>
      </c>
      <c r="DJ55" s="107">
        <v>0</v>
      </c>
      <c r="DK55" s="107">
        <v>0</v>
      </c>
      <c r="DL55" s="107">
        <v>0</v>
      </c>
      <c r="DM55" s="107">
        <v>0</v>
      </c>
      <c r="DN55" s="107">
        <v>0</v>
      </c>
      <c r="DO55" s="107">
        <v>0</v>
      </c>
      <c r="DP55" s="107">
        <v>0</v>
      </c>
      <c r="DQ55" s="107">
        <v>0</v>
      </c>
      <c r="DR55" s="107">
        <v>0</v>
      </c>
    </row>
    <row r="56" spans="1:122">
      <c r="A56" s="106"/>
      <c r="B56" s="107" t="s">
        <v>156</v>
      </c>
      <c r="C56" s="107">
        <v>546039.91</v>
      </c>
      <c r="D56" s="107">
        <v>0</v>
      </c>
      <c r="E56" s="107">
        <v>0</v>
      </c>
      <c r="F56" s="107">
        <v>911.66</v>
      </c>
      <c r="G56" s="107">
        <v>911.66</v>
      </c>
      <c r="H56" s="107">
        <v>911.66</v>
      </c>
      <c r="I56" s="107">
        <v>0</v>
      </c>
      <c r="J56" s="107">
        <v>6366.96</v>
      </c>
      <c r="K56" s="107">
        <v>19976.79</v>
      </c>
      <c r="L56" s="107">
        <v>1812.52</v>
      </c>
      <c r="M56" s="107">
        <v>0</v>
      </c>
      <c r="N56" s="107">
        <v>2898.75</v>
      </c>
      <c r="O56" s="107">
        <v>247.83</v>
      </c>
      <c r="P56" s="107">
        <v>0</v>
      </c>
      <c r="Q56" s="107">
        <v>0</v>
      </c>
      <c r="R56" s="107">
        <v>0</v>
      </c>
      <c r="S56" s="107">
        <v>911.66</v>
      </c>
      <c r="T56" s="107">
        <v>4099.09</v>
      </c>
      <c r="U56" s="107">
        <v>446437.63</v>
      </c>
      <c r="V56" s="107">
        <v>10907.55</v>
      </c>
      <c r="W56" s="107">
        <v>40555.3</v>
      </c>
      <c r="X56" s="107">
        <v>9090.85</v>
      </c>
      <c r="Y56" s="107">
        <v>9995.89</v>
      </c>
      <c r="Z56" s="107">
        <v>0</v>
      </c>
      <c r="AA56" s="107">
        <v>0</v>
      </c>
      <c r="AB56" s="107">
        <v>911.66</v>
      </c>
      <c r="AC56" s="107">
        <v>0</v>
      </c>
      <c r="AD56" s="107">
        <v>3872.86</v>
      </c>
      <c r="AE56" s="107">
        <v>0</v>
      </c>
      <c r="AF56" s="107">
        <v>11836.64</v>
      </c>
      <c r="AG56" s="107">
        <v>14995.84</v>
      </c>
      <c r="AH56" s="107">
        <v>0</v>
      </c>
      <c r="AI56" s="107">
        <v>9849.96</v>
      </c>
      <c r="AJ56" s="107">
        <v>911.66</v>
      </c>
      <c r="AK56" s="107">
        <v>2741.62</v>
      </c>
      <c r="AL56" s="107">
        <v>5437.57</v>
      </c>
      <c r="AM56" s="107">
        <v>17300.01</v>
      </c>
      <c r="AN56" s="107">
        <v>3215.66</v>
      </c>
      <c r="AO56" s="107">
        <v>1823.33</v>
      </c>
      <c r="AP56" s="107">
        <v>0</v>
      </c>
      <c r="AQ56" s="107">
        <v>0</v>
      </c>
      <c r="AR56" s="107">
        <v>0</v>
      </c>
      <c r="AS56" s="107">
        <v>0</v>
      </c>
      <c r="AT56" s="107">
        <v>1812.52</v>
      </c>
      <c r="AU56" s="107">
        <v>422286.11</v>
      </c>
      <c r="AV56" s="107">
        <v>4288.94</v>
      </c>
      <c r="AW56" s="107">
        <v>6719.88</v>
      </c>
      <c r="AX56" s="107">
        <v>1807.35</v>
      </c>
      <c r="AY56" s="107">
        <v>4276.19</v>
      </c>
      <c r="AZ56" s="107">
        <v>8559.96</v>
      </c>
      <c r="BA56" s="107">
        <v>4288.94</v>
      </c>
      <c r="BB56" s="107">
        <v>2138.1</v>
      </c>
      <c r="BC56" s="107">
        <v>0</v>
      </c>
      <c r="BD56" s="107">
        <v>40623.85</v>
      </c>
      <c r="BE56" s="107">
        <v>34209.56</v>
      </c>
      <c r="BF56" s="107">
        <v>3234.08</v>
      </c>
      <c r="BG56" s="107">
        <v>2132.92</v>
      </c>
      <c r="BH56" s="107">
        <v>6460.35</v>
      </c>
      <c r="BI56" s="107">
        <v>0</v>
      </c>
      <c r="BJ56" s="107">
        <v>0</v>
      </c>
      <c r="BK56" s="107">
        <v>1075.42</v>
      </c>
      <c r="BL56" s="107">
        <v>1075.42</v>
      </c>
      <c r="BM56" s="107">
        <v>9678.8</v>
      </c>
      <c r="BN56" s="107">
        <v>16170.43</v>
      </c>
      <c r="BO56" s="107">
        <v>0</v>
      </c>
      <c r="BP56" s="107">
        <v>0</v>
      </c>
      <c r="BQ56" s="107">
        <v>2150.84</v>
      </c>
      <c r="BR56" s="107">
        <v>2150.84</v>
      </c>
      <c r="BS56" s="107">
        <v>6414.29</v>
      </c>
      <c r="BT56" s="107">
        <v>3234.08</v>
      </c>
      <c r="BU56" s="107">
        <v>6427.03</v>
      </c>
      <c r="BV56" s="107">
        <v>0</v>
      </c>
      <c r="BW56" s="107">
        <v>0</v>
      </c>
      <c r="BX56" s="107">
        <v>17212.53</v>
      </c>
      <c r="BY56" s="107">
        <v>5377.11</v>
      </c>
      <c r="BZ56" s="107">
        <v>2150.84</v>
      </c>
      <c r="CA56" s="107">
        <v>0</v>
      </c>
      <c r="CB56" s="107">
        <v>9702.26</v>
      </c>
      <c r="CC56" s="107">
        <v>10277.38</v>
      </c>
      <c r="CD56" s="107">
        <v>0</v>
      </c>
      <c r="CE56" s="107">
        <v>16088.16</v>
      </c>
      <c r="CF56" s="107">
        <v>4276.19</v>
      </c>
      <c r="CG56" s="107">
        <v>3213.52</v>
      </c>
      <c r="CH56" s="107">
        <v>0</v>
      </c>
      <c r="CI56" s="107">
        <v>0</v>
      </c>
      <c r="CJ56" s="107">
        <v>0</v>
      </c>
      <c r="CK56" s="107">
        <v>0</v>
      </c>
      <c r="CL56" s="107">
        <v>4301.69</v>
      </c>
      <c r="CM56" s="107">
        <v>5656.71</v>
      </c>
      <c r="CN56" s="107">
        <v>1075.42</v>
      </c>
      <c r="CO56" s="107">
        <v>7201.29</v>
      </c>
      <c r="CP56" s="107">
        <v>12936.34</v>
      </c>
      <c r="CQ56" s="107">
        <v>15687.51</v>
      </c>
      <c r="CR56" s="107">
        <v>2150.84</v>
      </c>
      <c r="CS56" s="107">
        <v>6447.6</v>
      </c>
      <c r="CT56" s="107">
        <v>10690.49</v>
      </c>
      <c r="CU56" s="107">
        <v>19404.51</v>
      </c>
      <c r="CV56" s="107">
        <v>3226.27</v>
      </c>
      <c r="CW56" s="107">
        <v>7528.46</v>
      </c>
      <c r="CX56" s="107">
        <v>1075.42</v>
      </c>
      <c r="CY56" s="107">
        <v>2138.1</v>
      </c>
      <c r="CZ56" s="107">
        <v>0</v>
      </c>
      <c r="DA56" s="107">
        <v>12828.58</v>
      </c>
      <c r="DB56" s="107">
        <v>8590.63</v>
      </c>
      <c r="DC56" s="107">
        <v>0</v>
      </c>
      <c r="DD56" s="107">
        <v>0</v>
      </c>
      <c r="DE56" s="107">
        <v>8603.38</v>
      </c>
      <c r="DF56" s="107">
        <v>4309.5</v>
      </c>
      <c r="DG56" s="107">
        <v>17245.85</v>
      </c>
      <c r="DH56" s="107">
        <v>20780.09</v>
      </c>
      <c r="DI56" s="107">
        <v>0</v>
      </c>
      <c r="DJ56" s="107">
        <v>4276.19</v>
      </c>
      <c r="DK56" s="107">
        <v>4301.69</v>
      </c>
      <c r="DL56" s="107">
        <v>0</v>
      </c>
      <c r="DM56" s="107">
        <v>0</v>
      </c>
      <c r="DN56" s="107">
        <v>4276.19</v>
      </c>
      <c r="DO56" s="107">
        <v>0</v>
      </c>
      <c r="DP56" s="107">
        <v>0</v>
      </c>
      <c r="DQ56" s="107">
        <v>0</v>
      </c>
      <c r="DR56" s="107">
        <v>2138.1</v>
      </c>
    </row>
    <row r="57" spans="1:122">
      <c r="A57" s="106"/>
      <c r="B57" s="107" t="s">
        <v>157</v>
      </c>
      <c r="C57" s="107">
        <v>0</v>
      </c>
      <c r="D57" s="107">
        <v>0</v>
      </c>
      <c r="E57" s="107">
        <v>0</v>
      </c>
      <c r="F57" s="107">
        <v>0</v>
      </c>
      <c r="G57" s="107">
        <v>0</v>
      </c>
      <c r="H57" s="107">
        <v>0</v>
      </c>
      <c r="I57" s="107">
        <v>0</v>
      </c>
      <c r="J57" s="107">
        <v>0</v>
      </c>
      <c r="K57" s="107">
        <v>0</v>
      </c>
      <c r="L57" s="107">
        <v>0</v>
      </c>
      <c r="M57" s="107">
        <v>0</v>
      </c>
      <c r="N57" s="107">
        <v>0</v>
      </c>
      <c r="O57" s="107">
        <v>0</v>
      </c>
      <c r="P57" s="107">
        <v>0</v>
      </c>
      <c r="Q57" s="107">
        <v>0</v>
      </c>
      <c r="R57" s="107">
        <v>0</v>
      </c>
      <c r="S57" s="107">
        <v>0</v>
      </c>
      <c r="T57" s="107">
        <v>0</v>
      </c>
      <c r="U57" s="107">
        <v>0</v>
      </c>
      <c r="V57" s="107">
        <v>0</v>
      </c>
      <c r="W57" s="107">
        <v>0</v>
      </c>
      <c r="X57" s="107">
        <v>0</v>
      </c>
      <c r="Y57" s="107">
        <v>0</v>
      </c>
      <c r="Z57" s="107">
        <v>0</v>
      </c>
      <c r="AA57" s="107">
        <v>0</v>
      </c>
      <c r="AB57" s="107">
        <v>0</v>
      </c>
      <c r="AC57" s="107">
        <v>0</v>
      </c>
      <c r="AD57" s="107">
        <v>0</v>
      </c>
      <c r="AE57" s="107">
        <v>0</v>
      </c>
      <c r="AF57" s="107">
        <v>0</v>
      </c>
      <c r="AG57" s="107">
        <v>0</v>
      </c>
      <c r="AH57" s="107">
        <v>0</v>
      </c>
      <c r="AI57" s="107">
        <v>0</v>
      </c>
      <c r="AJ57" s="107">
        <v>0</v>
      </c>
      <c r="AK57" s="107">
        <v>0</v>
      </c>
      <c r="AL57" s="107">
        <v>0</v>
      </c>
      <c r="AM57" s="107">
        <v>0</v>
      </c>
      <c r="AN57" s="107">
        <v>0</v>
      </c>
      <c r="AO57" s="107">
        <v>0</v>
      </c>
      <c r="AP57" s="107">
        <v>0</v>
      </c>
      <c r="AQ57" s="107">
        <v>0</v>
      </c>
      <c r="AR57" s="107">
        <v>0</v>
      </c>
      <c r="AS57" s="107">
        <v>0</v>
      </c>
      <c r="AT57" s="107">
        <v>0</v>
      </c>
      <c r="AU57" s="107">
        <v>0</v>
      </c>
      <c r="AV57" s="107">
        <v>0</v>
      </c>
      <c r="AW57" s="107">
        <v>0</v>
      </c>
      <c r="AX57" s="107">
        <v>0</v>
      </c>
      <c r="AY57" s="107">
        <v>0</v>
      </c>
      <c r="AZ57" s="107">
        <v>0</v>
      </c>
      <c r="BA57" s="107">
        <v>0</v>
      </c>
      <c r="BB57" s="107">
        <v>0</v>
      </c>
      <c r="BC57" s="107">
        <v>0</v>
      </c>
      <c r="BD57" s="107">
        <v>0</v>
      </c>
      <c r="BE57" s="107">
        <v>0</v>
      </c>
      <c r="BF57" s="107">
        <v>0</v>
      </c>
      <c r="BG57" s="107">
        <v>0</v>
      </c>
      <c r="BH57" s="107">
        <v>0</v>
      </c>
      <c r="BI57" s="107">
        <v>0</v>
      </c>
      <c r="BJ57" s="107">
        <v>0</v>
      </c>
      <c r="BK57" s="107">
        <v>0</v>
      </c>
      <c r="BL57" s="107">
        <v>0</v>
      </c>
      <c r="BM57" s="107">
        <v>0</v>
      </c>
      <c r="BN57" s="107">
        <v>0</v>
      </c>
      <c r="BO57" s="107">
        <v>0</v>
      </c>
      <c r="BP57" s="107">
        <v>0</v>
      </c>
      <c r="BQ57" s="107">
        <v>0</v>
      </c>
      <c r="BR57" s="107">
        <v>0</v>
      </c>
      <c r="BS57" s="107">
        <v>0</v>
      </c>
      <c r="BT57" s="107">
        <v>0</v>
      </c>
      <c r="BU57" s="107">
        <v>0</v>
      </c>
      <c r="BV57" s="107">
        <v>0</v>
      </c>
      <c r="BW57" s="107">
        <v>0</v>
      </c>
      <c r="BX57" s="107">
        <v>0</v>
      </c>
      <c r="BY57" s="107">
        <v>0</v>
      </c>
      <c r="BZ57" s="107">
        <v>0</v>
      </c>
      <c r="CA57" s="107">
        <v>0</v>
      </c>
      <c r="CB57" s="107">
        <v>0</v>
      </c>
      <c r="CC57" s="107">
        <v>0</v>
      </c>
      <c r="CD57" s="107">
        <v>0</v>
      </c>
      <c r="CE57" s="107">
        <v>0</v>
      </c>
      <c r="CF57" s="107">
        <v>0</v>
      </c>
      <c r="CG57" s="107">
        <v>0</v>
      </c>
      <c r="CH57" s="107">
        <v>0</v>
      </c>
      <c r="CI57" s="107">
        <v>0</v>
      </c>
      <c r="CJ57" s="107">
        <v>0</v>
      </c>
      <c r="CK57" s="107">
        <v>0</v>
      </c>
      <c r="CL57" s="107">
        <v>0</v>
      </c>
      <c r="CM57" s="107">
        <v>0</v>
      </c>
      <c r="CN57" s="107">
        <v>0</v>
      </c>
      <c r="CO57" s="107">
        <v>0</v>
      </c>
      <c r="CP57" s="107">
        <v>0</v>
      </c>
      <c r="CQ57" s="107">
        <v>0</v>
      </c>
      <c r="CR57" s="107">
        <v>0</v>
      </c>
      <c r="CS57" s="107">
        <v>0</v>
      </c>
      <c r="CT57" s="107">
        <v>0</v>
      </c>
      <c r="CU57" s="107">
        <v>0</v>
      </c>
      <c r="CV57" s="107">
        <v>0</v>
      </c>
      <c r="CW57" s="107">
        <v>0</v>
      </c>
      <c r="CX57" s="107">
        <v>0</v>
      </c>
      <c r="CY57" s="107">
        <v>0</v>
      </c>
      <c r="CZ57" s="107">
        <v>0</v>
      </c>
      <c r="DA57" s="107">
        <v>0</v>
      </c>
      <c r="DB57" s="107">
        <v>0</v>
      </c>
      <c r="DC57" s="107">
        <v>0</v>
      </c>
      <c r="DD57" s="107">
        <v>0</v>
      </c>
      <c r="DE57" s="107">
        <v>0</v>
      </c>
      <c r="DF57" s="107">
        <v>0</v>
      </c>
      <c r="DG57" s="107">
        <v>0</v>
      </c>
      <c r="DH57" s="107">
        <v>0</v>
      </c>
      <c r="DI57" s="107">
        <v>0</v>
      </c>
      <c r="DJ57" s="107">
        <v>0</v>
      </c>
      <c r="DK57" s="107">
        <v>0</v>
      </c>
      <c r="DL57" s="107">
        <v>0</v>
      </c>
      <c r="DM57" s="107">
        <v>0</v>
      </c>
      <c r="DN57" s="107">
        <v>0</v>
      </c>
      <c r="DO57" s="107">
        <v>0</v>
      </c>
      <c r="DP57" s="107">
        <v>0</v>
      </c>
      <c r="DQ57" s="107">
        <v>0</v>
      </c>
      <c r="DR57" s="107">
        <v>0</v>
      </c>
    </row>
    <row r="58" spans="1:122">
      <c r="A58" s="106"/>
      <c r="B58" s="107" t="s">
        <v>158</v>
      </c>
      <c r="C58" s="107">
        <v>0</v>
      </c>
      <c r="D58" s="107">
        <v>0</v>
      </c>
      <c r="E58" s="107">
        <v>0</v>
      </c>
      <c r="F58" s="107">
        <v>0</v>
      </c>
      <c r="G58" s="107">
        <v>0</v>
      </c>
      <c r="H58" s="107">
        <v>0</v>
      </c>
      <c r="I58" s="107">
        <v>0</v>
      </c>
      <c r="J58" s="107">
        <v>0</v>
      </c>
      <c r="K58" s="107">
        <v>0</v>
      </c>
      <c r="L58" s="107">
        <v>0</v>
      </c>
      <c r="M58" s="107">
        <v>0</v>
      </c>
      <c r="N58" s="107">
        <v>0</v>
      </c>
      <c r="O58" s="107">
        <v>0</v>
      </c>
      <c r="P58" s="107">
        <v>0</v>
      </c>
      <c r="Q58" s="107">
        <v>0</v>
      </c>
      <c r="R58" s="107">
        <v>0</v>
      </c>
      <c r="S58" s="107">
        <v>0</v>
      </c>
      <c r="T58" s="107">
        <v>0</v>
      </c>
      <c r="U58" s="107">
        <v>0</v>
      </c>
      <c r="V58" s="107">
        <v>0</v>
      </c>
      <c r="W58" s="107">
        <v>0</v>
      </c>
      <c r="X58" s="107">
        <v>0</v>
      </c>
      <c r="Y58" s="107">
        <v>0</v>
      </c>
      <c r="Z58" s="107">
        <v>0</v>
      </c>
      <c r="AA58" s="107">
        <v>0</v>
      </c>
      <c r="AB58" s="107">
        <v>0</v>
      </c>
      <c r="AC58" s="107">
        <v>0</v>
      </c>
      <c r="AD58" s="107">
        <v>0</v>
      </c>
      <c r="AE58" s="107">
        <v>0</v>
      </c>
      <c r="AF58" s="107">
        <v>0</v>
      </c>
      <c r="AG58" s="107">
        <v>0</v>
      </c>
      <c r="AH58" s="107">
        <v>0</v>
      </c>
      <c r="AI58" s="107">
        <v>0</v>
      </c>
      <c r="AJ58" s="107">
        <v>0</v>
      </c>
      <c r="AK58" s="107">
        <v>0</v>
      </c>
      <c r="AL58" s="107">
        <v>0</v>
      </c>
      <c r="AM58" s="107">
        <v>0</v>
      </c>
      <c r="AN58" s="107">
        <v>0</v>
      </c>
      <c r="AO58" s="107">
        <v>0</v>
      </c>
      <c r="AP58" s="107">
        <v>0</v>
      </c>
      <c r="AQ58" s="107">
        <v>0</v>
      </c>
      <c r="AR58" s="107">
        <v>0</v>
      </c>
      <c r="AS58" s="107">
        <v>0</v>
      </c>
      <c r="AT58" s="107">
        <v>0</v>
      </c>
      <c r="AU58" s="107">
        <v>0</v>
      </c>
      <c r="AV58" s="107">
        <v>0</v>
      </c>
      <c r="AW58" s="107">
        <v>0</v>
      </c>
      <c r="AX58" s="107">
        <v>0</v>
      </c>
      <c r="AY58" s="107">
        <v>0</v>
      </c>
      <c r="AZ58" s="107">
        <v>0</v>
      </c>
      <c r="BA58" s="107">
        <v>0</v>
      </c>
      <c r="BB58" s="107">
        <v>0</v>
      </c>
      <c r="BC58" s="107">
        <v>0</v>
      </c>
      <c r="BD58" s="107">
        <v>0</v>
      </c>
      <c r="BE58" s="107">
        <v>0</v>
      </c>
      <c r="BF58" s="107">
        <v>0</v>
      </c>
      <c r="BG58" s="107">
        <v>0</v>
      </c>
      <c r="BH58" s="107">
        <v>0</v>
      </c>
      <c r="BI58" s="107">
        <v>0</v>
      </c>
      <c r="BJ58" s="107">
        <v>0</v>
      </c>
      <c r="BK58" s="107">
        <v>0</v>
      </c>
      <c r="BL58" s="107">
        <v>0</v>
      </c>
      <c r="BM58" s="107">
        <v>0</v>
      </c>
      <c r="BN58" s="107">
        <v>0</v>
      </c>
      <c r="BO58" s="107">
        <v>0</v>
      </c>
      <c r="BP58" s="107">
        <v>0</v>
      </c>
      <c r="BQ58" s="107">
        <v>0</v>
      </c>
      <c r="BR58" s="107">
        <v>0</v>
      </c>
      <c r="BS58" s="107">
        <v>0</v>
      </c>
      <c r="BT58" s="107">
        <v>0</v>
      </c>
      <c r="BU58" s="107">
        <v>0</v>
      </c>
      <c r="BV58" s="107">
        <v>0</v>
      </c>
      <c r="BW58" s="107">
        <v>0</v>
      </c>
      <c r="BX58" s="107">
        <v>0</v>
      </c>
      <c r="BY58" s="107">
        <v>0</v>
      </c>
      <c r="BZ58" s="107">
        <v>0</v>
      </c>
      <c r="CA58" s="107">
        <v>0</v>
      </c>
      <c r="CB58" s="107">
        <v>0</v>
      </c>
      <c r="CC58" s="107">
        <v>0</v>
      </c>
      <c r="CD58" s="107">
        <v>0</v>
      </c>
      <c r="CE58" s="107">
        <v>0</v>
      </c>
      <c r="CF58" s="107">
        <v>0</v>
      </c>
      <c r="CG58" s="107">
        <v>0</v>
      </c>
      <c r="CH58" s="107">
        <v>0</v>
      </c>
      <c r="CI58" s="107">
        <v>0</v>
      </c>
      <c r="CJ58" s="107">
        <v>0</v>
      </c>
      <c r="CK58" s="107">
        <v>0</v>
      </c>
      <c r="CL58" s="107">
        <v>0</v>
      </c>
      <c r="CM58" s="107">
        <v>0</v>
      </c>
      <c r="CN58" s="107">
        <v>0</v>
      </c>
      <c r="CO58" s="107">
        <v>0</v>
      </c>
      <c r="CP58" s="107">
        <v>0</v>
      </c>
      <c r="CQ58" s="107">
        <v>0</v>
      </c>
      <c r="CR58" s="107">
        <v>0</v>
      </c>
      <c r="CS58" s="107">
        <v>0</v>
      </c>
      <c r="CT58" s="107">
        <v>0</v>
      </c>
      <c r="CU58" s="107">
        <v>0</v>
      </c>
      <c r="CV58" s="107">
        <v>0</v>
      </c>
      <c r="CW58" s="107">
        <v>0</v>
      </c>
      <c r="CX58" s="107">
        <v>0</v>
      </c>
      <c r="CY58" s="107">
        <v>0</v>
      </c>
      <c r="CZ58" s="107">
        <v>0</v>
      </c>
      <c r="DA58" s="107">
        <v>0</v>
      </c>
      <c r="DB58" s="107">
        <v>0</v>
      </c>
      <c r="DC58" s="107">
        <v>0</v>
      </c>
      <c r="DD58" s="107">
        <v>0</v>
      </c>
      <c r="DE58" s="107">
        <v>0</v>
      </c>
      <c r="DF58" s="107">
        <v>0</v>
      </c>
      <c r="DG58" s="107">
        <v>0</v>
      </c>
      <c r="DH58" s="107">
        <v>0</v>
      </c>
      <c r="DI58" s="107">
        <v>0</v>
      </c>
      <c r="DJ58" s="107">
        <v>0</v>
      </c>
      <c r="DK58" s="107">
        <v>0</v>
      </c>
      <c r="DL58" s="107">
        <v>0</v>
      </c>
      <c r="DM58" s="107">
        <v>0</v>
      </c>
      <c r="DN58" s="107">
        <v>0</v>
      </c>
      <c r="DO58" s="107">
        <v>0</v>
      </c>
      <c r="DP58" s="107">
        <v>0</v>
      </c>
      <c r="DQ58" s="107">
        <v>0</v>
      </c>
      <c r="DR58" s="107">
        <v>0</v>
      </c>
    </row>
    <row r="59" spans="1:122">
      <c r="A59" s="106"/>
      <c r="B59" s="107" t="s">
        <v>159</v>
      </c>
      <c r="C59" s="107">
        <v>77669.9</v>
      </c>
      <c r="D59" s="107">
        <v>0</v>
      </c>
      <c r="E59" s="107">
        <v>0</v>
      </c>
      <c r="F59" s="107">
        <v>0</v>
      </c>
      <c r="G59" s="107">
        <v>0</v>
      </c>
      <c r="H59" s="107">
        <v>0</v>
      </c>
      <c r="I59" s="107">
        <v>0</v>
      </c>
      <c r="J59" s="107">
        <v>0</v>
      </c>
      <c r="K59" s="107">
        <v>0</v>
      </c>
      <c r="L59" s="107">
        <v>0</v>
      </c>
      <c r="M59" s="107">
        <v>0</v>
      </c>
      <c r="N59" s="107">
        <v>0</v>
      </c>
      <c r="O59" s="107">
        <v>0</v>
      </c>
      <c r="P59" s="107">
        <v>0</v>
      </c>
      <c r="Q59" s="107">
        <v>0</v>
      </c>
      <c r="R59" s="107">
        <v>0</v>
      </c>
      <c r="S59" s="107">
        <v>0</v>
      </c>
      <c r="T59" s="107">
        <v>0</v>
      </c>
      <c r="U59" s="107">
        <v>0</v>
      </c>
      <c r="V59" s="107">
        <v>77669.9</v>
      </c>
      <c r="W59" s="107">
        <v>0</v>
      </c>
      <c r="X59" s="107">
        <v>0</v>
      </c>
      <c r="Y59" s="107">
        <v>0</v>
      </c>
      <c r="Z59" s="107">
        <v>0</v>
      </c>
      <c r="AA59" s="107">
        <v>0</v>
      </c>
      <c r="AB59" s="107">
        <v>77669.9</v>
      </c>
      <c r="AC59" s="107">
        <v>0</v>
      </c>
      <c r="AD59" s="107">
        <v>0</v>
      </c>
      <c r="AE59" s="107">
        <v>0</v>
      </c>
      <c r="AF59" s="107">
        <v>0</v>
      </c>
      <c r="AG59" s="107">
        <v>0</v>
      </c>
      <c r="AH59" s="107">
        <v>0</v>
      </c>
      <c r="AI59" s="107">
        <v>0</v>
      </c>
      <c r="AJ59" s="107">
        <v>0</v>
      </c>
      <c r="AK59" s="107">
        <v>0</v>
      </c>
      <c r="AL59" s="107">
        <v>0</v>
      </c>
      <c r="AM59" s="107">
        <v>0</v>
      </c>
      <c r="AN59" s="107">
        <v>0</v>
      </c>
      <c r="AO59" s="107">
        <v>0</v>
      </c>
      <c r="AP59" s="107">
        <v>0</v>
      </c>
      <c r="AQ59" s="107">
        <v>0</v>
      </c>
      <c r="AR59" s="107">
        <v>0</v>
      </c>
      <c r="AS59" s="107">
        <v>0</v>
      </c>
      <c r="AT59" s="107">
        <v>0</v>
      </c>
      <c r="AU59" s="107">
        <v>0</v>
      </c>
      <c r="AV59" s="107">
        <v>0</v>
      </c>
      <c r="AW59" s="107">
        <v>0</v>
      </c>
      <c r="AX59" s="107">
        <v>0</v>
      </c>
      <c r="AY59" s="107">
        <v>0</v>
      </c>
      <c r="AZ59" s="107">
        <v>0</v>
      </c>
      <c r="BA59" s="107">
        <v>0</v>
      </c>
      <c r="BB59" s="107">
        <v>0</v>
      </c>
      <c r="BC59" s="107">
        <v>0</v>
      </c>
      <c r="BD59" s="107">
        <v>0</v>
      </c>
      <c r="BE59" s="107">
        <v>0</v>
      </c>
      <c r="BF59" s="107">
        <v>0</v>
      </c>
      <c r="BG59" s="107">
        <v>0</v>
      </c>
      <c r="BH59" s="107">
        <v>0</v>
      </c>
      <c r="BI59" s="107">
        <v>0</v>
      </c>
      <c r="BJ59" s="107">
        <v>0</v>
      </c>
      <c r="BK59" s="107">
        <v>0</v>
      </c>
      <c r="BL59" s="107">
        <v>0</v>
      </c>
      <c r="BM59" s="107">
        <v>0</v>
      </c>
      <c r="BN59" s="107">
        <v>0</v>
      </c>
      <c r="BO59" s="107">
        <v>0</v>
      </c>
      <c r="BP59" s="107">
        <v>0</v>
      </c>
      <c r="BQ59" s="107">
        <v>0</v>
      </c>
      <c r="BR59" s="107">
        <v>0</v>
      </c>
      <c r="BS59" s="107">
        <v>0</v>
      </c>
      <c r="BT59" s="107">
        <v>0</v>
      </c>
      <c r="BU59" s="107">
        <v>0</v>
      </c>
      <c r="BV59" s="107">
        <v>0</v>
      </c>
      <c r="BW59" s="107">
        <v>0</v>
      </c>
      <c r="BX59" s="107">
        <v>0</v>
      </c>
      <c r="BY59" s="107">
        <v>0</v>
      </c>
      <c r="BZ59" s="107">
        <v>0</v>
      </c>
      <c r="CA59" s="107">
        <v>0</v>
      </c>
      <c r="CB59" s="107">
        <v>0</v>
      </c>
      <c r="CC59" s="107">
        <v>0</v>
      </c>
      <c r="CD59" s="107">
        <v>0</v>
      </c>
      <c r="CE59" s="107">
        <v>0</v>
      </c>
      <c r="CF59" s="107">
        <v>0</v>
      </c>
      <c r="CG59" s="107">
        <v>0</v>
      </c>
      <c r="CH59" s="107">
        <v>0</v>
      </c>
      <c r="CI59" s="107">
        <v>0</v>
      </c>
      <c r="CJ59" s="107">
        <v>0</v>
      </c>
      <c r="CK59" s="107">
        <v>0</v>
      </c>
      <c r="CL59" s="107">
        <v>0</v>
      </c>
      <c r="CM59" s="107">
        <v>0</v>
      </c>
      <c r="CN59" s="107">
        <v>0</v>
      </c>
      <c r="CO59" s="107">
        <v>0</v>
      </c>
      <c r="CP59" s="107">
        <v>0</v>
      </c>
      <c r="CQ59" s="107">
        <v>0</v>
      </c>
      <c r="CR59" s="107">
        <v>0</v>
      </c>
      <c r="CS59" s="107">
        <v>0</v>
      </c>
      <c r="CT59" s="107">
        <v>0</v>
      </c>
      <c r="CU59" s="107">
        <v>0</v>
      </c>
      <c r="CV59" s="107">
        <v>0</v>
      </c>
      <c r="CW59" s="107">
        <v>0</v>
      </c>
      <c r="CX59" s="107">
        <v>0</v>
      </c>
      <c r="CY59" s="107">
        <v>0</v>
      </c>
      <c r="CZ59" s="107">
        <v>0</v>
      </c>
      <c r="DA59" s="107">
        <v>0</v>
      </c>
      <c r="DB59" s="107">
        <v>0</v>
      </c>
      <c r="DC59" s="107">
        <v>0</v>
      </c>
      <c r="DD59" s="107">
        <v>0</v>
      </c>
      <c r="DE59" s="107">
        <v>0</v>
      </c>
      <c r="DF59" s="107">
        <v>0</v>
      </c>
      <c r="DG59" s="107">
        <v>0</v>
      </c>
      <c r="DH59" s="107">
        <v>0</v>
      </c>
      <c r="DI59" s="107">
        <v>0</v>
      </c>
      <c r="DJ59" s="107">
        <v>0</v>
      </c>
      <c r="DK59" s="107">
        <v>0</v>
      </c>
      <c r="DL59" s="107">
        <v>0</v>
      </c>
      <c r="DM59" s="107">
        <v>0</v>
      </c>
      <c r="DN59" s="107">
        <v>0</v>
      </c>
      <c r="DO59" s="107">
        <v>0</v>
      </c>
      <c r="DP59" s="107">
        <v>0</v>
      </c>
      <c r="DQ59" s="107">
        <v>0</v>
      </c>
      <c r="DR59" s="107">
        <v>0</v>
      </c>
    </row>
    <row r="60" s="100" customFormat="1" spans="1:122">
      <c r="A60" s="106"/>
      <c r="B60" s="108" t="s">
        <v>122</v>
      </c>
      <c r="C60" s="108">
        <v>35693178.64</v>
      </c>
      <c r="D60" s="108">
        <v>1308627.77</v>
      </c>
      <c r="E60" s="108">
        <v>351456.87</v>
      </c>
      <c r="F60" s="108">
        <v>94267.26</v>
      </c>
      <c r="G60" s="108">
        <v>36571.63</v>
      </c>
      <c r="H60" s="108">
        <v>830242.27</v>
      </c>
      <c r="I60" s="108">
        <v>602131.75</v>
      </c>
      <c r="J60" s="108">
        <v>4760649.75</v>
      </c>
      <c r="K60" s="108">
        <v>903981.02</v>
      </c>
      <c r="L60" s="108">
        <v>213516.52</v>
      </c>
      <c r="M60" s="108">
        <v>290930.84</v>
      </c>
      <c r="N60" s="108">
        <v>287059.42</v>
      </c>
      <c r="O60" s="108">
        <v>63591.36</v>
      </c>
      <c r="P60" s="108">
        <v>64669.89</v>
      </c>
      <c r="Q60" s="108">
        <v>0</v>
      </c>
      <c r="R60" s="108">
        <v>0</v>
      </c>
      <c r="S60" s="108">
        <v>104391.43</v>
      </c>
      <c r="T60" s="108">
        <v>392485.14</v>
      </c>
      <c r="U60" s="108">
        <v>14157008.52</v>
      </c>
      <c r="V60" s="108">
        <v>3071353.25</v>
      </c>
      <c r="W60" s="108">
        <v>6844610.71</v>
      </c>
      <c r="X60" s="108">
        <v>1315633.24</v>
      </c>
      <c r="Y60" s="108">
        <v>637641.1</v>
      </c>
      <c r="Z60" s="108">
        <v>1001024.96</v>
      </c>
      <c r="AA60" s="108">
        <v>241570.31</v>
      </c>
      <c r="AB60" s="108">
        <v>627034.65</v>
      </c>
      <c r="AC60" s="108">
        <v>564082.23</v>
      </c>
      <c r="AD60" s="108">
        <v>308628.44</v>
      </c>
      <c r="AE60" s="108">
        <v>256131.88</v>
      </c>
      <c r="AF60" s="108">
        <v>3811032.6</v>
      </c>
      <c r="AG60" s="108">
        <v>973057.75</v>
      </c>
      <c r="AH60" s="108">
        <v>799060.34</v>
      </c>
      <c r="AI60" s="108">
        <v>696699.7</v>
      </c>
      <c r="AJ60" s="108">
        <v>637656.09</v>
      </c>
      <c r="AK60" s="108">
        <v>348393.77</v>
      </c>
      <c r="AL60" s="108">
        <v>329583.38</v>
      </c>
      <c r="AM60" s="108">
        <v>366570.63</v>
      </c>
      <c r="AN60" s="108">
        <v>1240555.6</v>
      </c>
      <c r="AO60" s="108">
        <v>178547.22</v>
      </c>
      <c r="AP60" s="108">
        <v>49192.4</v>
      </c>
      <c r="AQ60" s="108">
        <v>2055569.4</v>
      </c>
      <c r="AR60" s="108">
        <v>231547.31</v>
      </c>
      <c r="AS60" s="108">
        <v>282645.86</v>
      </c>
      <c r="AT60" s="108">
        <v>551736</v>
      </c>
      <c r="AU60" s="108">
        <v>9200644.1</v>
      </c>
      <c r="AV60" s="108">
        <v>326507.7</v>
      </c>
      <c r="AW60" s="108">
        <v>302770.63</v>
      </c>
      <c r="AX60" s="108">
        <v>311347.13</v>
      </c>
      <c r="AY60" s="108">
        <v>230812.67</v>
      </c>
      <c r="AZ60" s="108">
        <v>307771.81</v>
      </c>
      <c r="BA60" s="108">
        <v>377337.44</v>
      </c>
      <c r="BB60" s="108">
        <v>100022.03</v>
      </c>
      <c r="BC60" s="108">
        <v>317678.78</v>
      </c>
      <c r="BD60" s="108">
        <v>184902.3</v>
      </c>
      <c r="BE60" s="108">
        <v>177942.66</v>
      </c>
      <c r="BF60" s="108">
        <v>217148.71</v>
      </c>
      <c r="BG60" s="108">
        <v>210299.11</v>
      </c>
      <c r="BH60" s="108">
        <v>154580.99</v>
      </c>
      <c r="BI60" s="108">
        <v>431154.91</v>
      </c>
      <c r="BJ60" s="108">
        <v>146370.95</v>
      </c>
      <c r="BK60" s="108">
        <v>99167.55</v>
      </c>
      <c r="BL60" s="108">
        <v>139777.26</v>
      </c>
      <c r="BM60" s="108">
        <v>126395.43</v>
      </c>
      <c r="BN60" s="108">
        <v>116233.56</v>
      </c>
      <c r="BO60" s="108">
        <v>116878.64</v>
      </c>
      <c r="BP60" s="108">
        <v>142177.52</v>
      </c>
      <c r="BQ60" s="108">
        <v>73274.71</v>
      </c>
      <c r="BR60" s="108">
        <v>76346.01</v>
      </c>
      <c r="BS60" s="108">
        <v>106393.18</v>
      </c>
      <c r="BT60" s="108">
        <v>81463.98</v>
      </c>
      <c r="BU60" s="108">
        <v>82296.27</v>
      </c>
      <c r="BV60" s="108">
        <v>117119.61</v>
      </c>
      <c r="BW60" s="108">
        <v>76726.03</v>
      </c>
      <c r="BX60" s="108">
        <v>91884.79</v>
      </c>
      <c r="BY60" s="108">
        <v>81914.15</v>
      </c>
      <c r="BZ60" s="108">
        <v>80036.61</v>
      </c>
      <c r="CA60" s="108">
        <v>40712.38</v>
      </c>
      <c r="CB60" s="108">
        <v>95274.84</v>
      </c>
      <c r="CC60" s="108">
        <v>70210.17</v>
      </c>
      <c r="CD60" s="108">
        <v>99745.67</v>
      </c>
      <c r="CE60" s="108">
        <v>188474.72</v>
      </c>
      <c r="CF60" s="108">
        <v>73402.45</v>
      </c>
      <c r="CG60" s="108">
        <v>85000.09</v>
      </c>
      <c r="CH60" s="108">
        <v>80989.54</v>
      </c>
      <c r="CI60" s="108">
        <v>76235.29</v>
      </c>
      <c r="CJ60" s="108">
        <v>54598.57</v>
      </c>
      <c r="CK60" s="108">
        <v>51473.11</v>
      </c>
      <c r="CL60" s="108">
        <v>84756.7</v>
      </c>
      <c r="CM60" s="108">
        <v>87029.09</v>
      </c>
      <c r="CN60" s="108">
        <v>82269.38</v>
      </c>
      <c r="CO60" s="108">
        <v>54767.79</v>
      </c>
      <c r="CP60" s="108">
        <v>91809.38</v>
      </c>
      <c r="CQ60" s="108">
        <v>95986.89</v>
      </c>
      <c r="CR60" s="108">
        <v>78243.69</v>
      </c>
      <c r="CS60" s="108">
        <v>109123.94</v>
      </c>
      <c r="CT60" s="108">
        <v>69493.61</v>
      </c>
      <c r="CU60" s="108">
        <v>99130.66</v>
      </c>
      <c r="CV60" s="108">
        <v>84032.27</v>
      </c>
      <c r="CW60" s="108">
        <v>86971.48</v>
      </c>
      <c r="CX60" s="108">
        <v>31243.76</v>
      </c>
      <c r="CY60" s="108">
        <v>94948.45</v>
      </c>
      <c r="CZ60" s="108">
        <v>89243.12</v>
      </c>
      <c r="DA60" s="108">
        <v>114012.15</v>
      </c>
      <c r="DB60" s="108">
        <v>148374.25</v>
      </c>
      <c r="DC60" s="108">
        <v>123754.44</v>
      </c>
      <c r="DD60" s="108">
        <v>43774.42</v>
      </c>
      <c r="DE60" s="108">
        <v>137805.2</v>
      </c>
      <c r="DF60" s="108">
        <v>75987.79</v>
      </c>
      <c r="DG60" s="108">
        <v>180723.66</v>
      </c>
      <c r="DH60" s="108">
        <v>123280.44</v>
      </c>
      <c r="DI60" s="108">
        <v>80099.94</v>
      </c>
      <c r="DJ60" s="108">
        <v>55361.22</v>
      </c>
      <c r="DK60" s="108">
        <v>68090.89</v>
      </c>
      <c r="DL60" s="108">
        <v>71641.68</v>
      </c>
      <c r="DM60" s="108">
        <v>90275.02</v>
      </c>
      <c r="DN60" s="108">
        <v>48048.42</v>
      </c>
      <c r="DO60" s="108">
        <v>121215.49</v>
      </c>
      <c r="DP60" s="108">
        <v>50668.14</v>
      </c>
      <c r="DQ60" s="108">
        <v>89010.33</v>
      </c>
      <c r="DR60" s="108">
        <v>18620.46</v>
      </c>
    </row>
    <row r="61" spans="1:122">
      <c r="A61" s="106" t="s">
        <v>160</v>
      </c>
      <c r="B61" s="107" t="s">
        <v>161</v>
      </c>
      <c r="C61" s="107">
        <v>1600501.03</v>
      </c>
      <c r="D61" s="107">
        <v>0</v>
      </c>
      <c r="E61" s="107">
        <v>0</v>
      </c>
      <c r="F61" s="107">
        <v>0</v>
      </c>
      <c r="G61" s="107">
        <v>0</v>
      </c>
      <c r="H61" s="107">
        <v>0</v>
      </c>
      <c r="I61" s="107">
        <v>862075.48</v>
      </c>
      <c r="J61" s="107">
        <v>23414.17</v>
      </c>
      <c r="K61" s="107">
        <v>0</v>
      </c>
      <c r="L61" s="107">
        <v>0</v>
      </c>
      <c r="M61" s="107">
        <v>533448.85</v>
      </c>
      <c r="N61" s="107">
        <v>0</v>
      </c>
      <c r="O61" s="107">
        <v>0</v>
      </c>
      <c r="P61" s="107">
        <v>0</v>
      </c>
      <c r="Q61" s="107">
        <v>0</v>
      </c>
      <c r="R61" s="107">
        <v>0</v>
      </c>
      <c r="S61" s="107">
        <v>0</v>
      </c>
      <c r="T61" s="107">
        <v>0</v>
      </c>
      <c r="U61" s="107">
        <v>24528.27</v>
      </c>
      <c r="V61" s="107">
        <v>0</v>
      </c>
      <c r="W61" s="107">
        <v>157034.26</v>
      </c>
      <c r="X61" s="107">
        <v>0</v>
      </c>
      <c r="Y61" s="107">
        <v>0</v>
      </c>
      <c r="Z61" s="107">
        <v>0</v>
      </c>
      <c r="AA61" s="107">
        <v>0</v>
      </c>
      <c r="AB61" s="107">
        <v>0</v>
      </c>
      <c r="AC61" s="107">
        <v>0</v>
      </c>
      <c r="AD61" s="107">
        <v>0</v>
      </c>
      <c r="AE61" s="107">
        <v>0</v>
      </c>
      <c r="AF61" s="107">
        <v>157034.26</v>
      </c>
      <c r="AG61" s="107">
        <v>0</v>
      </c>
      <c r="AH61" s="107">
        <v>0</v>
      </c>
      <c r="AI61" s="107">
        <v>0</v>
      </c>
      <c r="AJ61" s="107">
        <v>0</v>
      </c>
      <c r="AK61" s="107">
        <v>0</v>
      </c>
      <c r="AL61" s="107">
        <v>0</v>
      </c>
      <c r="AM61" s="107">
        <v>0</v>
      </c>
      <c r="AN61" s="107">
        <v>0</v>
      </c>
      <c r="AO61" s="107">
        <v>0</v>
      </c>
      <c r="AP61" s="107">
        <v>0</v>
      </c>
      <c r="AQ61" s="107">
        <v>0</v>
      </c>
      <c r="AR61" s="107">
        <v>0</v>
      </c>
      <c r="AS61" s="107">
        <v>0</v>
      </c>
      <c r="AT61" s="107">
        <v>0</v>
      </c>
      <c r="AU61" s="107">
        <v>24528.27</v>
      </c>
      <c r="AV61" s="107">
        <v>0</v>
      </c>
      <c r="AW61" s="107">
        <v>0</v>
      </c>
      <c r="AX61" s="107">
        <v>1886.79</v>
      </c>
      <c r="AY61" s="107">
        <v>0</v>
      </c>
      <c r="AZ61" s="107">
        <v>0</v>
      </c>
      <c r="BA61" s="107">
        <v>0</v>
      </c>
      <c r="BB61" s="107">
        <v>0</v>
      </c>
      <c r="BC61" s="107">
        <v>3773.58</v>
      </c>
      <c r="BD61" s="107">
        <v>0</v>
      </c>
      <c r="BE61" s="107">
        <v>0</v>
      </c>
      <c r="BF61" s="107">
        <v>0</v>
      </c>
      <c r="BG61" s="107">
        <v>0</v>
      </c>
      <c r="BH61" s="107">
        <v>0</v>
      </c>
      <c r="BI61" s="107">
        <v>1886.79</v>
      </c>
      <c r="BJ61" s="107">
        <v>0</v>
      </c>
      <c r="BK61" s="107">
        <v>0</v>
      </c>
      <c r="BL61" s="107">
        <v>0</v>
      </c>
      <c r="BM61" s="107">
        <v>0</v>
      </c>
      <c r="BN61" s="107">
        <v>0</v>
      </c>
      <c r="BO61" s="107">
        <v>0</v>
      </c>
      <c r="BP61" s="107">
        <v>0</v>
      </c>
      <c r="BQ61" s="107">
        <v>0</v>
      </c>
      <c r="BR61" s="107">
        <v>0</v>
      </c>
      <c r="BS61" s="107">
        <v>0</v>
      </c>
      <c r="BT61" s="107">
        <v>0</v>
      </c>
      <c r="BU61" s="107">
        <v>0</v>
      </c>
      <c r="BV61" s="107">
        <v>0</v>
      </c>
      <c r="BW61" s="107">
        <v>0</v>
      </c>
      <c r="BX61" s="107">
        <v>0</v>
      </c>
      <c r="BY61" s="107">
        <v>0</v>
      </c>
      <c r="BZ61" s="107">
        <v>0</v>
      </c>
      <c r="CA61" s="107">
        <v>0</v>
      </c>
      <c r="CB61" s="107">
        <v>1886.79</v>
      </c>
      <c r="CC61" s="107">
        <v>0</v>
      </c>
      <c r="CD61" s="107">
        <v>0</v>
      </c>
      <c r="CE61" s="107">
        <v>0</v>
      </c>
      <c r="CF61" s="107">
        <v>0</v>
      </c>
      <c r="CG61" s="107">
        <v>0</v>
      </c>
      <c r="CH61" s="107">
        <v>0</v>
      </c>
      <c r="CI61" s="107">
        <v>0</v>
      </c>
      <c r="CJ61" s="107">
        <v>0</v>
      </c>
      <c r="CK61" s="107">
        <v>0</v>
      </c>
      <c r="CL61" s="107">
        <v>0</v>
      </c>
      <c r="CM61" s="107">
        <v>1886.79</v>
      </c>
      <c r="CN61" s="107">
        <v>0</v>
      </c>
      <c r="CO61" s="107">
        <v>0</v>
      </c>
      <c r="CP61" s="107">
        <v>0</v>
      </c>
      <c r="CQ61" s="107">
        <v>0</v>
      </c>
      <c r="CR61" s="107">
        <v>0</v>
      </c>
      <c r="CS61" s="107">
        <v>0</v>
      </c>
      <c r="CT61" s="107">
        <v>0</v>
      </c>
      <c r="CU61" s="107">
        <v>0</v>
      </c>
      <c r="CV61" s="107">
        <v>0</v>
      </c>
      <c r="CW61" s="107">
        <v>0</v>
      </c>
      <c r="CX61" s="107">
        <v>0</v>
      </c>
      <c r="CY61" s="107">
        <v>1886.79</v>
      </c>
      <c r="CZ61" s="107">
        <v>0</v>
      </c>
      <c r="DA61" s="107">
        <v>0</v>
      </c>
      <c r="DB61" s="107">
        <v>0</v>
      </c>
      <c r="DC61" s="107">
        <v>0</v>
      </c>
      <c r="DD61" s="107">
        <v>0</v>
      </c>
      <c r="DE61" s="107">
        <v>0</v>
      </c>
      <c r="DF61" s="107">
        <v>0</v>
      </c>
      <c r="DG61" s="107">
        <v>1886.79</v>
      </c>
      <c r="DH61" s="107">
        <v>0</v>
      </c>
      <c r="DI61" s="107">
        <v>1886.79</v>
      </c>
      <c r="DJ61" s="107">
        <v>0</v>
      </c>
      <c r="DK61" s="107">
        <v>1886.79</v>
      </c>
      <c r="DL61" s="107">
        <v>3773.58</v>
      </c>
      <c r="DM61" s="107">
        <v>0</v>
      </c>
      <c r="DN61" s="107">
        <v>0</v>
      </c>
      <c r="DO61" s="107">
        <v>0</v>
      </c>
      <c r="DP61" s="107">
        <v>0</v>
      </c>
      <c r="DQ61" s="107">
        <v>1886.79</v>
      </c>
      <c r="DR61" s="107">
        <v>0</v>
      </c>
    </row>
    <row r="62" spans="1:122">
      <c r="A62" s="106"/>
      <c r="B62" s="107" t="s">
        <v>162</v>
      </c>
      <c r="C62" s="107">
        <v>3223446.9</v>
      </c>
      <c r="D62" s="107">
        <v>0</v>
      </c>
      <c r="E62" s="107">
        <v>0</v>
      </c>
      <c r="F62" s="107">
        <v>0</v>
      </c>
      <c r="G62" s="107">
        <v>0</v>
      </c>
      <c r="H62" s="107">
        <v>0</v>
      </c>
      <c r="I62" s="107">
        <v>0</v>
      </c>
      <c r="J62" s="107">
        <v>664868.74</v>
      </c>
      <c r="K62" s="107">
        <v>5736.94</v>
      </c>
      <c r="L62" s="107">
        <v>204126.82</v>
      </c>
      <c r="M62" s="107">
        <v>0</v>
      </c>
      <c r="N62" s="107">
        <v>0</v>
      </c>
      <c r="O62" s="107">
        <v>0</v>
      </c>
      <c r="P62" s="107">
        <v>0</v>
      </c>
      <c r="Q62" s="107">
        <v>0</v>
      </c>
      <c r="R62" s="107">
        <v>0</v>
      </c>
      <c r="S62" s="107">
        <v>34415.95</v>
      </c>
      <c r="T62" s="107">
        <v>0</v>
      </c>
      <c r="U62" s="107">
        <v>2089992.79</v>
      </c>
      <c r="V62" s="107">
        <v>110078.82</v>
      </c>
      <c r="W62" s="107">
        <v>114226.84</v>
      </c>
      <c r="X62" s="107">
        <v>0</v>
      </c>
      <c r="Y62" s="107">
        <v>110078.82</v>
      </c>
      <c r="Z62" s="107">
        <v>0</v>
      </c>
      <c r="AA62" s="107">
        <v>0</v>
      </c>
      <c r="AB62" s="107">
        <v>0</v>
      </c>
      <c r="AC62" s="107">
        <v>0</v>
      </c>
      <c r="AD62" s="107">
        <v>2753.94</v>
      </c>
      <c r="AE62" s="107">
        <v>1229.44</v>
      </c>
      <c r="AF62" s="107">
        <v>45131.88</v>
      </c>
      <c r="AG62" s="107">
        <v>31949.76</v>
      </c>
      <c r="AH62" s="107">
        <v>0</v>
      </c>
      <c r="AI62" s="107">
        <v>33161.82</v>
      </c>
      <c r="AJ62" s="107">
        <v>0</v>
      </c>
      <c r="AK62" s="107">
        <v>0</v>
      </c>
      <c r="AL62" s="107">
        <v>0</v>
      </c>
      <c r="AM62" s="107">
        <v>83212.46</v>
      </c>
      <c r="AN62" s="107">
        <v>9566.4</v>
      </c>
      <c r="AO62" s="107">
        <v>13941.79</v>
      </c>
      <c r="AP62" s="107">
        <v>0</v>
      </c>
      <c r="AQ62" s="107">
        <v>57041.73</v>
      </c>
      <c r="AR62" s="107">
        <v>0</v>
      </c>
      <c r="AS62" s="107">
        <v>29256.75</v>
      </c>
      <c r="AT62" s="107">
        <v>287174.75</v>
      </c>
      <c r="AU62" s="107">
        <v>1609798.91</v>
      </c>
      <c r="AV62" s="107">
        <v>123719.9</v>
      </c>
      <c r="AW62" s="107">
        <v>87722.84</v>
      </c>
      <c r="AX62" s="107">
        <v>22396.16</v>
      </c>
      <c r="AY62" s="107">
        <v>0</v>
      </c>
      <c r="AZ62" s="107">
        <v>1994</v>
      </c>
      <c r="BA62" s="107">
        <v>120779.72</v>
      </c>
      <c r="BB62" s="107">
        <v>20728.53</v>
      </c>
      <c r="BC62" s="107">
        <v>117481.31</v>
      </c>
      <c r="BD62" s="107">
        <v>22477.88</v>
      </c>
      <c r="BE62" s="107">
        <v>26319.81</v>
      </c>
      <c r="BF62" s="107">
        <v>19196.96</v>
      </c>
      <c r="BG62" s="107">
        <v>108150.65</v>
      </c>
      <c r="BH62" s="107">
        <v>0</v>
      </c>
      <c r="BI62" s="107">
        <v>40267.83</v>
      </c>
      <c r="BJ62" s="107">
        <v>20046</v>
      </c>
      <c r="BK62" s="107">
        <v>76088.87</v>
      </c>
      <c r="BL62" s="107">
        <v>89198.51</v>
      </c>
      <c r="BM62" s="107">
        <v>30359.5</v>
      </c>
      <c r="BN62" s="107">
        <v>43920.44</v>
      </c>
      <c r="BO62" s="107">
        <v>52181.55</v>
      </c>
      <c r="BP62" s="107">
        <v>75229.61</v>
      </c>
      <c r="BQ62" s="107">
        <v>9568.93</v>
      </c>
      <c r="BR62" s="107">
        <v>11095.46</v>
      </c>
      <c r="BS62" s="107">
        <v>9088.95</v>
      </c>
      <c r="BT62" s="107">
        <v>19855</v>
      </c>
      <c r="BU62" s="107">
        <v>7713.57</v>
      </c>
      <c r="BV62" s="107">
        <v>10399.22</v>
      </c>
      <c r="BW62" s="107">
        <v>12025</v>
      </c>
      <c r="BX62" s="107">
        <v>21637.22</v>
      </c>
      <c r="BY62" s="107">
        <v>7032.7</v>
      </c>
      <c r="BZ62" s="107">
        <v>9960.19</v>
      </c>
      <c r="CA62" s="107">
        <v>3656.66</v>
      </c>
      <c r="CB62" s="107">
        <v>16227</v>
      </c>
      <c r="CC62" s="107">
        <v>10300</v>
      </c>
      <c r="CD62" s="107">
        <v>31817.86</v>
      </c>
      <c r="CE62" s="107">
        <v>22379.92</v>
      </c>
      <c r="CF62" s="107">
        <v>2500</v>
      </c>
      <c r="CG62" s="107">
        <v>9975.08</v>
      </c>
      <c r="CH62" s="107">
        <v>2754.75</v>
      </c>
      <c r="CI62" s="107">
        <v>9024.9</v>
      </c>
      <c r="CJ62" s="107">
        <v>2486.56</v>
      </c>
      <c r="CK62" s="107">
        <v>2220</v>
      </c>
      <c r="CL62" s="107">
        <v>15771.48</v>
      </c>
      <c r="CM62" s="107">
        <v>25646</v>
      </c>
      <c r="CN62" s="107">
        <v>9780.56</v>
      </c>
      <c r="CO62" s="107">
        <v>3996</v>
      </c>
      <c r="CP62" s="107">
        <v>6720.26</v>
      </c>
      <c r="CQ62" s="107">
        <v>10266.2</v>
      </c>
      <c r="CR62" s="107">
        <v>7459.3</v>
      </c>
      <c r="CS62" s="107">
        <v>4475.43</v>
      </c>
      <c r="CT62" s="107">
        <v>6803</v>
      </c>
      <c r="CU62" s="107">
        <v>6467</v>
      </c>
      <c r="CV62" s="107">
        <v>1580.05</v>
      </c>
      <c r="CW62" s="107">
        <v>1972.9</v>
      </c>
      <c r="CX62" s="107">
        <v>2800</v>
      </c>
      <c r="CY62" s="107">
        <v>6274.24</v>
      </c>
      <c r="CZ62" s="107">
        <v>9481.84</v>
      </c>
      <c r="DA62" s="107">
        <v>17275.83</v>
      </c>
      <c r="DB62" s="107">
        <v>7256.95</v>
      </c>
      <c r="DC62" s="107">
        <v>14679.95</v>
      </c>
      <c r="DD62" s="107">
        <v>9886.39</v>
      </c>
      <c r="DE62" s="107">
        <v>14267.62</v>
      </c>
      <c r="DF62" s="107">
        <v>4400.64</v>
      </c>
      <c r="DG62" s="107">
        <v>20640.46</v>
      </c>
      <c r="DH62" s="107">
        <v>7749.1</v>
      </c>
      <c r="DI62" s="107">
        <v>8764.21</v>
      </c>
      <c r="DJ62" s="107">
        <v>12007.27</v>
      </c>
      <c r="DK62" s="107">
        <v>4517.89</v>
      </c>
      <c r="DL62" s="107">
        <v>9807.32</v>
      </c>
      <c r="DM62" s="107">
        <v>9995.62</v>
      </c>
      <c r="DN62" s="107">
        <v>0</v>
      </c>
      <c r="DO62" s="107">
        <v>0</v>
      </c>
      <c r="DP62" s="107">
        <v>8888.8</v>
      </c>
      <c r="DQ62" s="107">
        <v>10187.56</v>
      </c>
      <c r="DR62" s="107">
        <v>0</v>
      </c>
    </row>
    <row r="63" spans="1:122">
      <c r="A63" s="106"/>
      <c r="B63" s="107" t="s">
        <v>163</v>
      </c>
      <c r="C63" s="107">
        <v>37553528.9</v>
      </c>
      <c r="D63" s="107">
        <v>0</v>
      </c>
      <c r="E63" s="107">
        <v>0</v>
      </c>
      <c r="F63" s="107">
        <v>0</v>
      </c>
      <c r="G63" s="107">
        <v>0</v>
      </c>
      <c r="H63" s="107">
        <v>0</v>
      </c>
      <c r="I63" s="107">
        <v>0</v>
      </c>
      <c r="J63" s="107">
        <v>395602.43</v>
      </c>
      <c r="K63" s="107">
        <v>203223.85</v>
      </c>
      <c r="L63" s="107">
        <v>0</v>
      </c>
      <c r="M63" s="107">
        <v>0</v>
      </c>
      <c r="N63" s="107">
        <v>0</v>
      </c>
      <c r="O63" s="107">
        <v>0</v>
      </c>
      <c r="P63" s="107">
        <v>0</v>
      </c>
      <c r="Q63" s="107">
        <v>0</v>
      </c>
      <c r="R63" s="107">
        <v>0</v>
      </c>
      <c r="S63" s="107">
        <v>178933.28</v>
      </c>
      <c r="T63" s="107">
        <v>0</v>
      </c>
      <c r="U63" s="107">
        <v>23845474.08</v>
      </c>
      <c r="V63" s="107">
        <v>9580924.76</v>
      </c>
      <c r="W63" s="107">
        <v>2682604.77</v>
      </c>
      <c r="X63" s="107">
        <v>666765.73</v>
      </c>
      <c r="Y63" s="107">
        <v>6562016.2</v>
      </c>
      <c r="Z63" s="107">
        <v>1131034.3</v>
      </c>
      <c r="AA63" s="107">
        <v>321154.27</v>
      </c>
      <c r="AB63" s="107">
        <v>1164548.57</v>
      </c>
      <c r="AC63" s="107">
        <v>402171.42</v>
      </c>
      <c r="AD63" s="107">
        <v>64459.9</v>
      </c>
      <c r="AE63" s="107">
        <v>75037.02</v>
      </c>
      <c r="AF63" s="107">
        <v>479102.62</v>
      </c>
      <c r="AG63" s="107">
        <v>564582.85</v>
      </c>
      <c r="AH63" s="107">
        <v>0</v>
      </c>
      <c r="AI63" s="107">
        <v>1499422.38</v>
      </c>
      <c r="AJ63" s="107">
        <v>0</v>
      </c>
      <c r="AK63" s="107">
        <v>176000</v>
      </c>
      <c r="AL63" s="107">
        <v>490765.73</v>
      </c>
      <c r="AM63" s="107">
        <v>693523.97</v>
      </c>
      <c r="AN63" s="107">
        <v>61200</v>
      </c>
      <c r="AO63" s="107">
        <v>112906.42</v>
      </c>
      <c r="AP63" s="107">
        <v>193100.16</v>
      </c>
      <c r="AQ63" s="107">
        <v>46923.29</v>
      </c>
      <c r="AR63" s="107">
        <v>642891.42</v>
      </c>
      <c r="AS63" s="107">
        <v>0</v>
      </c>
      <c r="AT63" s="107">
        <v>1433333.34</v>
      </c>
      <c r="AU63" s="107">
        <v>20661595.48</v>
      </c>
      <c r="AV63" s="107">
        <v>489920.25</v>
      </c>
      <c r="AW63" s="107">
        <v>708333.34</v>
      </c>
      <c r="AX63" s="107">
        <v>696398.09</v>
      </c>
      <c r="AY63" s="107">
        <v>555555.56</v>
      </c>
      <c r="AZ63" s="107">
        <v>845251.99</v>
      </c>
      <c r="BA63" s="107">
        <v>309968.21</v>
      </c>
      <c r="BB63" s="107">
        <v>179448.42</v>
      </c>
      <c r="BC63" s="107">
        <v>420500.23</v>
      </c>
      <c r="BD63" s="107">
        <v>888095.28</v>
      </c>
      <c r="BE63" s="107">
        <v>965592.81</v>
      </c>
      <c r="BF63" s="107">
        <v>351171.71</v>
      </c>
      <c r="BG63" s="107">
        <v>1081752.4</v>
      </c>
      <c r="BH63" s="107">
        <v>1397885.72</v>
      </c>
      <c r="BI63" s="107">
        <v>225892.8</v>
      </c>
      <c r="BJ63" s="107">
        <v>105000</v>
      </c>
      <c r="BK63" s="107">
        <v>199651.6</v>
      </c>
      <c r="BL63" s="107">
        <v>261269.83</v>
      </c>
      <c r="BM63" s="107">
        <v>255171.3</v>
      </c>
      <c r="BN63" s="107">
        <v>146689.49</v>
      </c>
      <c r="BO63" s="107">
        <v>177176.04</v>
      </c>
      <c r="BP63" s="107">
        <v>376030.47</v>
      </c>
      <c r="BQ63" s="107">
        <v>255951.4</v>
      </c>
      <c r="BR63" s="107">
        <v>115901.86</v>
      </c>
      <c r="BS63" s="107">
        <v>115920</v>
      </c>
      <c r="BT63" s="107">
        <v>117301.59</v>
      </c>
      <c r="BU63" s="107">
        <v>94875</v>
      </c>
      <c r="BV63" s="107">
        <v>124135.52</v>
      </c>
      <c r="BW63" s="107">
        <v>113330.37</v>
      </c>
      <c r="BX63" s="107">
        <v>177864.59</v>
      </c>
      <c r="BY63" s="107">
        <v>32966.64</v>
      </c>
      <c r="BZ63" s="107">
        <v>184817.87</v>
      </c>
      <c r="CA63" s="107">
        <v>33577.22</v>
      </c>
      <c r="CB63" s="107">
        <v>59833.3</v>
      </c>
      <c r="CC63" s="107">
        <v>111178.9</v>
      </c>
      <c r="CD63" s="107">
        <v>843339.39</v>
      </c>
      <c r="CE63" s="107">
        <v>0</v>
      </c>
      <c r="CF63" s="107">
        <v>280000</v>
      </c>
      <c r="CG63" s="107">
        <v>311908.8</v>
      </c>
      <c r="CH63" s="107">
        <v>198334.5</v>
      </c>
      <c r="CI63" s="107">
        <v>210327.6</v>
      </c>
      <c r="CJ63" s="107">
        <v>93244.61</v>
      </c>
      <c r="CK63" s="107">
        <v>120862.51</v>
      </c>
      <c r="CL63" s="107">
        <v>219202.86</v>
      </c>
      <c r="CM63" s="107">
        <v>250337.22</v>
      </c>
      <c r="CN63" s="107">
        <v>98041.7</v>
      </c>
      <c r="CO63" s="107">
        <v>165002.24</v>
      </c>
      <c r="CP63" s="107">
        <v>126520</v>
      </c>
      <c r="CQ63" s="107">
        <v>129228.4</v>
      </c>
      <c r="CR63" s="107">
        <v>105200</v>
      </c>
      <c r="CS63" s="107">
        <v>79109.3</v>
      </c>
      <c r="CT63" s="107">
        <v>100000</v>
      </c>
      <c r="CU63" s="107">
        <v>119952.58</v>
      </c>
      <c r="CV63" s="107">
        <v>116166.87</v>
      </c>
      <c r="CW63" s="107">
        <v>128936.64</v>
      </c>
      <c r="CX63" s="107">
        <v>160051.12</v>
      </c>
      <c r="CY63" s="107">
        <v>139439</v>
      </c>
      <c r="CZ63" s="107">
        <v>127116.54</v>
      </c>
      <c r="DA63" s="107">
        <v>127305.43</v>
      </c>
      <c r="DB63" s="107">
        <v>189865.12</v>
      </c>
      <c r="DC63" s="107">
        <v>484761.92</v>
      </c>
      <c r="DD63" s="107">
        <v>163157</v>
      </c>
      <c r="DE63" s="107">
        <v>288240.7</v>
      </c>
      <c r="DF63" s="107">
        <v>75000</v>
      </c>
      <c r="DG63" s="107">
        <v>532912.67</v>
      </c>
      <c r="DH63" s="107">
        <v>93333.4</v>
      </c>
      <c r="DI63" s="107">
        <v>174603.06</v>
      </c>
      <c r="DJ63" s="107">
        <v>91900.85</v>
      </c>
      <c r="DK63" s="107">
        <v>410310.56</v>
      </c>
      <c r="DL63" s="107">
        <v>295134.71</v>
      </c>
      <c r="DM63" s="107">
        <v>230298.51</v>
      </c>
      <c r="DN63" s="107">
        <v>0</v>
      </c>
      <c r="DO63" s="107">
        <v>386324.7</v>
      </c>
      <c r="DP63" s="107">
        <v>367597.13</v>
      </c>
      <c r="DQ63" s="107">
        <v>317440.36</v>
      </c>
      <c r="DR63" s="107">
        <v>136677.68</v>
      </c>
    </row>
    <row r="64" spans="1:122">
      <c r="A64" s="106"/>
      <c r="B64" s="107" t="s">
        <v>181</v>
      </c>
      <c r="C64" s="107">
        <v>4375471.38</v>
      </c>
      <c r="D64" s="107">
        <v>0</v>
      </c>
      <c r="E64" s="107">
        <v>0</v>
      </c>
      <c r="F64" s="107">
        <v>0</v>
      </c>
      <c r="G64" s="107">
        <v>0</v>
      </c>
      <c r="H64" s="107">
        <v>0</v>
      </c>
      <c r="I64" s="107">
        <v>0</v>
      </c>
      <c r="J64" s="107">
        <v>416267.16</v>
      </c>
      <c r="K64" s="107">
        <v>10611.5</v>
      </c>
      <c r="L64" s="107">
        <v>26100</v>
      </c>
      <c r="M64" s="107">
        <v>0</v>
      </c>
      <c r="N64" s="107">
        <v>0</v>
      </c>
      <c r="O64" s="107">
        <v>0</v>
      </c>
      <c r="P64" s="107">
        <v>0</v>
      </c>
      <c r="Q64" s="107">
        <v>0</v>
      </c>
      <c r="R64" s="107">
        <v>0</v>
      </c>
      <c r="S64" s="107">
        <v>39110.46</v>
      </c>
      <c r="T64" s="107">
        <v>0</v>
      </c>
      <c r="U64" s="107">
        <v>2567681.79</v>
      </c>
      <c r="V64" s="107">
        <v>1004990.47</v>
      </c>
      <c r="W64" s="107">
        <v>239106.24</v>
      </c>
      <c r="X64" s="107">
        <v>71603.76</v>
      </c>
      <c r="Y64" s="107">
        <v>703168.09</v>
      </c>
      <c r="Z64" s="107">
        <v>108741.24</v>
      </c>
      <c r="AA64" s="107">
        <v>34307.51</v>
      </c>
      <c r="AB64" s="107">
        <v>124403.79</v>
      </c>
      <c r="AC64" s="107">
        <v>34369.84</v>
      </c>
      <c r="AD64" s="107">
        <v>8922.47</v>
      </c>
      <c r="AE64" s="107">
        <v>7351.5</v>
      </c>
      <c r="AF64" s="107">
        <v>54808.83</v>
      </c>
      <c r="AG64" s="107">
        <v>50492.55</v>
      </c>
      <c r="AH64" s="107">
        <v>0</v>
      </c>
      <c r="AI64" s="107">
        <v>117530.89</v>
      </c>
      <c r="AJ64" s="107">
        <v>0</v>
      </c>
      <c r="AK64" s="107">
        <v>19177.36</v>
      </c>
      <c r="AL64" s="107">
        <v>52426.4</v>
      </c>
      <c r="AM64" s="107">
        <v>68572.03</v>
      </c>
      <c r="AN64" s="107">
        <v>5058.88</v>
      </c>
      <c r="AO64" s="107">
        <v>9961.5</v>
      </c>
      <c r="AP64" s="107">
        <v>19602</v>
      </c>
      <c r="AQ64" s="107">
        <v>78531.47</v>
      </c>
      <c r="AR64" s="107">
        <v>68677.39</v>
      </c>
      <c r="AS64" s="107">
        <v>51258.61</v>
      </c>
      <c r="AT64" s="107">
        <v>85631.04</v>
      </c>
      <c r="AU64" s="107">
        <v>2180388.87</v>
      </c>
      <c r="AV64" s="107">
        <v>32328.95</v>
      </c>
      <c r="AW64" s="107">
        <v>28834.95</v>
      </c>
      <c r="AX64" s="107">
        <v>26796.12</v>
      </c>
      <c r="AY64" s="107">
        <v>28834.95</v>
      </c>
      <c r="AZ64" s="107">
        <v>49924.53</v>
      </c>
      <c r="BA64" s="107">
        <v>49056.6</v>
      </c>
      <c r="BB64" s="107">
        <v>17794.16</v>
      </c>
      <c r="BC64" s="107">
        <v>38500</v>
      </c>
      <c r="BD64" s="107">
        <v>0</v>
      </c>
      <c r="BE64" s="107">
        <v>127603.8</v>
      </c>
      <c r="BF64" s="107">
        <v>15398.12</v>
      </c>
      <c r="BG64" s="107">
        <v>190696.96</v>
      </c>
      <c r="BH64" s="107">
        <v>172430.2</v>
      </c>
      <c r="BI64" s="107">
        <v>36327.19</v>
      </c>
      <c r="BJ64" s="107">
        <v>0</v>
      </c>
      <c r="BK64" s="107">
        <v>63866.42</v>
      </c>
      <c r="BL64" s="107">
        <v>95807.49</v>
      </c>
      <c r="BM64" s="107">
        <v>41748</v>
      </c>
      <c r="BN64" s="107">
        <v>69518.13</v>
      </c>
      <c r="BO64" s="107">
        <v>38170.75</v>
      </c>
      <c r="BP64" s="107">
        <v>33499.92</v>
      </c>
      <c r="BQ64" s="107">
        <v>21021.78</v>
      </c>
      <c r="BR64" s="107">
        <v>29723.3</v>
      </c>
      <c r="BS64" s="107">
        <v>11621.35</v>
      </c>
      <c r="BT64" s="107">
        <v>8737.86</v>
      </c>
      <c r="BU64" s="107">
        <v>18000</v>
      </c>
      <c r="BV64" s="107">
        <v>27515.6</v>
      </c>
      <c r="BW64" s="107">
        <v>26330.37</v>
      </c>
      <c r="BX64" s="107">
        <v>18615.9</v>
      </c>
      <c r="BY64" s="107">
        <v>32601.63</v>
      </c>
      <c r="BZ64" s="107">
        <v>25202.91</v>
      </c>
      <c r="CA64" s="107">
        <v>0</v>
      </c>
      <c r="CB64" s="107">
        <v>3046.14</v>
      </c>
      <c r="CC64" s="107">
        <v>4739.34</v>
      </c>
      <c r="CD64" s="107">
        <v>98870.9</v>
      </c>
      <c r="CE64" s="107">
        <v>20102.37</v>
      </c>
      <c r="CF64" s="107">
        <v>0</v>
      </c>
      <c r="CG64" s="107">
        <v>41782.6</v>
      </c>
      <c r="CH64" s="107">
        <v>52936.62</v>
      </c>
      <c r="CI64" s="107">
        <v>10839</v>
      </c>
      <c r="CJ64" s="107">
        <v>3207.53</v>
      </c>
      <c r="CK64" s="107">
        <v>7370.67</v>
      </c>
      <c r="CL64" s="107">
        <v>21003.84</v>
      </c>
      <c r="CM64" s="107">
        <v>21088.6</v>
      </c>
      <c r="CN64" s="107">
        <v>13194.68</v>
      </c>
      <c r="CO64" s="107">
        <v>14700</v>
      </c>
      <c r="CP64" s="107">
        <v>36583.1</v>
      </c>
      <c r="CQ64" s="107">
        <v>11679</v>
      </c>
      <c r="CR64" s="107">
        <v>5325.5</v>
      </c>
      <c r="CS64" s="107">
        <v>0</v>
      </c>
      <c r="CT64" s="107">
        <v>5776.42</v>
      </c>
      <c r="CU64" s="107">
        <v>4104</v>
      </c>
      <c r="CV64" s="107">
        <v>23798.88</v>
      </c>
      <c r="CW64" s="107">
        <v>9301</v>
      </c>
      <c r="CX64" s="107">
        <v>8970</v>
      </c>
      <c r="CY64" s="107">
        <v>0</v>
      </c>
      <c r="CZ64" s="107">
        <v>10815</v>
      </c>
      <c r="DA64" s="107">
        <v>17944.68</v>
      </c>
      <c r="DB64" s="107">
        <v>13607.54</v>
      </c>
      <c r="DC64" s="107">
        <v>32436.99</v>
      </c>
      <c r="DD64" s="107">
        <v>1350</v>
      </c>
      <c r="DE64" s="107">
        <v>12200.88</v>
      </c>
      <c r="DF64" s="107">
        <v>6800</v>
      </c>
      <c r="DG64" s="107">
        <v>21244.08</v>
      </c>
      <c r="DH64" s="107">
        <v>4964.5</v>
      </c>
      <c r="DI64" s="107">
        <v>28697.09</v>
      </c>
      <c r="DJ64" s="107">
        <v>11400.16</v>
      </c>
      <c r="DK64" s="107">
        <v>54747.8</v>
      </c>
      <c r="DL64" s="107">
        <v>33872.65</v>
      </c>
      <c r="DM64" s="107">
        <v>42800</v>
      </c>
      <c r="DN64" s="107">
        <v>0</v>
      </c>
      <c r="DO64" s="107">
        <v>57300</v>
      </c>
      <c r="DP64" s="107">
        <v>25390.29</v>
      </c>
      <c r="DQ64" s="107">
        <v>9889.08</v>
      </c>
      <c r="DR64" s="107">
        <v>0</v>
      </c>
    </row>
    <row r="65" spans="1:122">
      <c r="A65" s="106"/>
      <c r="B65" s="107" t="s">
        <v>165</v>
      </c>
      <c r="C65" s="107">
        <v>1584988.53</v>
      </c>
      <c r="D65" s="107">
        <v>0</v>
      </c>
      <c r="E65" s="107">
        <v>0</v>
      </c>
      <c r="F65" s="107">
        <v>0</v>
      </c>
      <c r="G65" s="107">
        <v>0</v>
      </c>
      <c r="H65" s="107">
        <v>0</v>
      </c>
      <c r="I65" s="107">
        <v>0</v>
      </c>
      <c r="J65" s="107">
        <v>311655.4</v>
      </c>
      <c r="K65" s="107">
        <v>0</v>
      </c>
      <c r="L65" s="107">
        <v>0</v>
      </c>
      <c r="M65" s="107">
        <v>0</v>
      </c>
      <c r="N65" s="107">
        <v>0</v>
      </c>
      <c r="O65" s="107">
        <v>0</v>
      </c>
      <c r="P65" s="107">
        <v>0</v>
      </c>
      <c r="Q65" s="107">
        <v>0</v>
      </c>
      <c r="R65" s="107">
        <v>0</v>
      </c>
      <c r="S65" s="107">
        <v>0</v>
      </c>
      <c r="T65" s="107">
        <v>0</v>
      </c>
      <c r="U65" s="107">
        <v>1273111.38</v>
      </c>
      <c r="V65" s="107">
        <v>0</v>
      </c>
      <c r="W65" s="107">
        <v>221.75</v>
      </c>
      <c r="X65" s="107">
        <v>0</v>
      </c>
      <c r="Y65" s="107">
        <v>0</v>
      </c>
      <c r="Z65" s="107">
        <v>0</v>
      </c>
      <c r="AA65" s="107">
        <v>0</v>
      </c>
      <c r="AB65" s="107">
        <v>0</v>
      </c>
      <c r="AC65" s="107">
        <v>0</v>
      </c>
      <c r="AD65" s="107">
        <v>7.02</v>
      </c>
      <c r="AE65" s="107">
        <v>0</v>
      </c>
      <c r="AF65" s="107">
        <v>11.26</v>
      </c>
      <c r="AG65" s="107">
        <v>32.55</v>
      </c>
      <c r="AH65" s="107">
        <v>0</v>
      </c>
      <c r="AI65" s="107">
        <v>170.92</v>
      </c>
      <c r="AJ65" s="107">
        <v>0</v>
      </c>
      <c r="AK65" s="107">
        <v>0</v>
      </c>
      <c r="AL65" s="107">
        <v>0</v>
      </c>
      <c r="AM65" s="107">
        <v>0</v>
      </c>
      <c r="AN65" s="107">
        <v>0</v>
      </c>
      <c r="AO65" s="107">
        <v>2738</v>
      </c>
      <c r="AP65" s="107">
        <v>35990.55</v>
      </c>
      <c r="AQ65" s="107">
        <v>22286.09</v>
      </c>
      <c r="AR65" s="107">
        <v>0</v>
      </c>
      <c r="AS65" s="107">
        <v>8078.98</v>
      </c>
      <c r="AT65" s="107">
        <v>196078.64</v>
      </c>
      <c r="AU65" s="107">
        <v>1007939.12</v>
      </c>
      <c r="AV65" s="107">
        <v>52598.23</v>
      </c>
      <c r="AW65" s="107">
        <v>74573.78</v>
      </c>
      <c r="AX65" s="107">
        <v>35211.42</v>
      </c>
      <c r="AY65" s="107">
        <v>87946.91</v>
      </c>
      <c r="AZ65" s="107">
        <v>37314.85</v>
      </c>
      <c r="BA65" s="107">
        <v>78310.66</v>
      </c>
      <c r="BB65" s="107">
        <v>29234.1</v>
      </c>
      <c r="BC65" s="107">
        <v>109514.58</v>
      </c>
      <c r="BD65" s="107">
        <v>44871.42</v>
      </c>
      <c r="BE65" s="107">
        <v>30582.54</v>
      </c>
      <c r="BF65" s="107">
        <v>57720.05</v>
      </c>
      <c r="BG65" s="107">
        <v>101781.23</v>
      </c>
      <c r="BH65" s="107">
        <v>0</v>
      </c>
      <c r="BI65" s="107">
        <v>25935.33</v>
      </c>
      <c r="BJ65" s="107">
        <v>5660.38</v>
      </c>
      <c r="BK65" s="107">
        <v>52427.2</v>
      </c>
      <c r="BL65" s="107">
        <v>0</v>
      </c>
      <c r="BM65" s="107">
        <v>7766.99</v>
      </c>
      <c r="BN65" s="107">
        <v>3932.08</v>
      </c>
      <c r="BO65" s="107">
        <v>3500</v>
      </c>
      <c r="BP65" s="107">
        <v>39911.43</v>
      </c>
      <c r="BQ65" s="107">
        <v>2912.62</v>
      </c>
      <c r="BR65" s="107">
        <v>2718.45</v>
      </c>
      <c r="BS65" s="107">
        <v>3456.31</v>
      </c>
      <c r="BT65" s="107">
        <v>2912.62</v>
      </c>
      <c r="BU65" s="107">
        <v>2641.51</v>
      </c>
      <c r="BV65" s="107">
        <v>0</v>
      </c>
      <c r="BW65" s="107">
        <v>3000</v>
      </c>
      <c r="BX65" s="107">
        <v>0</v>
      </c>
      <c r="BY65" s="107">
        <v>4827.43</v>
      </c>
      <c r="BZ65" s="107">
        <v>0</v>
      </c>
      <c r="CA65" s="107">
        <v>0</v>
      </c>
      <c r="CB65" s="107">
        <v>2233.01</v>
      </c>
      <c r="CC65" s="107">
        <v>3289.99</v>
      </c>
      <c r="CD65" s="107">
        <v>47522.18</v>
      </c>
      <c r="CE65" s="107">
        <v>15423.37</v>
      </c>
      <c r="CF65" s="107">
        <v>180</v>
      </c>
      <c r="CG65" s="107">
        <v>437.97</v>
      </c>
      <c r="CH65" s="107">
        <v>177</v>
      </c>
      <c r="CI65" s="107">
        <v>1800</v>
      </c>
      <c r="CJ65" s="107">
        <v>0</v>
      </c>
      <c r="CK65" s="107">
        <v>0</v>
      </c>
      <c r="CL65" s="107">
        <v>2180</v>
      </c>
      <c r="CM65" s="107">
        <v>40</v>
      </c>
      <c r="CN65" s="107">
        <v>1278.65</v>
      </c>
      <c r="CO65" s="107">
        <v>0</v>
      </c>
      <c r="CP65" s="107">
        <v>2640</v>
      </c>
      <c r="CQ65" s="107">
        <v>0</v>
      </c>
      <c r="CR65" s="107">
        <v>0</v>
      </c>
      <c r="CS65" s="107">
        <v>0</v>
      </c>
      <c r="CT65" s="107">
        <v>0</v>
      </c>
      <c r="CU65" s="107">
        <v>0</v>
      </c>
      <c r="CV65" s="107">
        <v>0</v>
      </c>
      <c r="CW65" s="107">
        <v>0</v>
      </c>
      <c r="CX65" s="107">
        <v>0</v>
      </c>
      <c r="CY65" s="107">
        <v>0</v>
      </c>
      <c r="CZ65" s="107">
        <v>0</v>
      </c>
      <c r="DA65" s="107">
        <v>2400</v>
      </c>
      <c r="DB65" s="107">
        <v>2358.49</v>
      </c>
      <c r="DC65" s="107">
        <v>2037.74</v>
      </c>
      <c r="DD65" s="107">
        <v>0</v>
      </c>
      <c r="DE65" s="107">
        <v>2402.15</v>
      </c>
      <c r="DF65" s="107">
        <v>0</v>
      </c>
      <c r="DG65" s="107">
        <v>3700</v>
      </c>
      <c r="DH65" s="107">
        <v>3645</v>
      </c>
      <c r="DI65" s="107">
        <v>1698.11</v>
      </c>
      <c r="DJ65" s="107">
        <v>0</v>
      </c>
      <c r="DK65" s="107">
        <v>0</v>
      </c>
      <c r="DL65" s="107">
        <v>4596.54</v>
      </c>
      <c r="DM65" s="107">
        <v>0</v>
      </c>
      <c r="DN65" s="107">
        <v>0</v>
      </c>
      <c r="DO65" s="107">
        <v>0</v>
      </c>
      <c r="DP65" s="107">
        <v>45.8</v>
      </c>
      <c r="DQ65" s="107">
        <v>6591</v>
      </c>
      <c r="DR65" s="107">
        <v>0</v>
      </c>
    </row>
    <row r="66" spans="1:122">
      <c r="A66" s="106"/>
      <c r="B66" s="107" t="s">
        <v>166</v>
      </c>
      <c r="C66" s="107">
        <v>308517.96</v>
      </c>
      <c r="D66" s="107">
        <v>0</v>
      </c>
      <c r="E66" s="107">
        <v>0</v>
      </c>
      <c r="F66" s="107">
        <v>0</v>
      </c>
      <c r="G66" s="107">
        <v>0</v>
      </c>
      <c r="H66" s="107">
        <v>0</v>
      </c>
      <c r="I66" s="107">
        <v>1100</v>
      </c>
      <c r="J66" s="107">
        <v>107654.66</v>
      </c>
      <c r="K66" s="107">
        <v>320</v>
      </c>
      <c r="L66" s="107">
        <v>6603.78</v>
      </c>
      <c r="M66" s="107">
        <v>2066.37</v>
      </c>
      <c r="N66" s="107">
        <v>0</v>
      </c>
      <c r="O66" s="107">
        <v>649.56</v>
      </c>
      <c r="P66" s="107">
        <v>1442.24</v>
      </c>
      <c r="Q66" s="107">
        <v>0</v>
      </c>
      <c r="R66" s="107">
        <v>0</v>
      </c>
      <c r="S66" s="107">
        <v>0</v>
      </c>
      <c r="T66" s="107">
        <v>0</v>
      </c>
      <c r="U66" s="107">
        <v>184822.86</v>
      </c>
      <c r="V66" s="107">
        <v>338.49</v>
      </c>
      <c r="W66" s="107">
        <v>0</v>
      </c>
      <c r="X66" s="107">
        <v>3520</v>
      </c>
      <c r="Y66" s="107">
        <v>298.49</v>
      </c>
      <c r="Z66" s="107">
        <v>10</v>
      </c>
      <c r="AA66" s="107">
        <v>10</v>
      </c>
      <c r="AB66" s="107">
        <v>10</v>
      </c>
      <c r="AC66" s="107">
        <v>10</v>
      </c>
      <c r="AD66" s="107">
        <v>0</v>
      </c>
      <c r="AE66" s="107">
        <v>0</v>
      </c>
      <c r="AF66" s="107">
        <v>0</v>
      </c>
      <c r="AG66" s="107">
        <v>0</v>
      </c>
      <c r="AH66" s="107">
        <v>0</v>
      </c>
      <c r="AI66" s="107">
        <v>0</v>
      </c>
      <c r="AJ66" s="107">
        <v>0</v>
      </c>
      <c r="AK66" s="107">
        <v>10</v>
      </c>
      <c r="AL66" s="107">
        <v>3510</v>
      </c>
      <c r="AM66" s="107">
        <v>0</v>
      </c>
      <c r="AN66" s="107">
        <v>0</v>
      </c>
      <c r="AO66" s="107">
        <v>0</v>
      </c>
      <c r="AP66" s="107">
        <v>550</v>
      </c>
      <c r="AQ66" s="107">
        <v>0</v>
      </c>
      <c r="AR66" s="107">
        <v>0</v>
      </c>
      <c r="AS66" s="107">
        <v>0</v>
      </c>
      <c r="AT66" s="107">
        <v>17136.13</v>
      </c>
      <c r="AU66" s="107">
        <v>167136.73</v>
      </c>
      <c r="AV66" s="107">
        <v>3689.32</v>
      </c>
      <c r="AW66" s="107">
        <v>20139</v>
      </c>
      <c r="AX66" s="107">
        <v>4604.19</v>
      </c>
      <c r="AY66" s="107">
        <v>31675.92</v>
      </c>
      <c r="AZ66" s="107">
        <v>0</v>
      </c>
      <c r="BA66" s="107">
        <v>15115.09</v>
      </c>
      <c r="BB66" s="107">
        <v>0</v>
      </c>
      <c r="BC66" s="107">
        <v>7825</v>
      </c>
      <c r="BD66" s="107">
        <v>0</v>
      </c>
      <c r="BE66" s="107">
        <v>0</v>
      </c>
      <c r="BF66" s="107">
        <v>8325.07</v>
      </c>
      <c r="BG66" s="107">
        <v>11571.61</v>
      </c>
      <c r="BH66" s="107">
        <v>0</v>
      </c>
      <c r="BI66" s="107">
        <v>7686</v>
      </c>
      <c r="BJ66" s="107">
        <v>3200</v>
      </c>
      <c r="BK66" s="107">
        <v>6940</v>
      </c>
      <c r="BL66" s="107">
        <v>810</v>
      </c>
      <c r="BM66" s="107">
        <v>150</v>
      </c>
      <c r="BN66" s="107">
        <v>0</v>
      </c>
      <c r="BO66" s="107">
        <v>700</v>
      </c>
      <c r="BP66" s="107">
        <v>20288.14</v>
      </c>
      <c r="BQ66" s="107">
        <v>0</v>
      </c>
      <c r="BR66" s="107">
        <v>0</v>
      </c>
      <c r="BS66" s="107">
        <v>0</v>
      </c>
      <c r="BT66" s="107">
        <v>0</v>
      </c>
      <c r="BU66" s="107">
        <v>0</v>
      </c>
      <c r="BV66" s="107">
        <v>0</v>
      </c>
      <c r="BW66" s="107">
        <v>2930</v>
      </c>
      <c r="BX66" s="107">
        <v>550</v>
      </c>
      <c r="BY66" s="107">
        <v>0</v>
      </c>
      <c r="BZ66" s="107">
        <v>160</v>
      </c>
      <c r="CA66" s="107">
        <v>0</v>
      </c>
      <c r="CB66" s="107">
        <v>0</v>
      </c>
      <c r="CC66" s="107">
        <v>0</v>
      </c>
      <c r="CD66" s="107">
        <v>1070.79</v>
      </c>
      <c r="CE66" s="107">
        <v>0</v>
      </c>
      <c r="CF66" s="107">
        <v>0</v>
      </c>
      <c r="CG66" s="107">
        <v>4190</v>
      </c>
      <c r="CH66" s="107">
        <v>180</v>
      </c>
      <c r="CI66" s="107">
        <v>3000</v>
      </c>
      <c r="CJ66" s="107">
        <v>320</v>
      </c>
      <c r="CK66" s="107">
        <v>0</v>
      </c>
      <c r="CL66" s="107">
        <v>0</v>
      </c>
      <c r="CM66" s="107">
        <v>100</v>
      </c>
      <c r="CN66" s="107">
        <v>0</v>
      </c>
      <c r="CO66" s="107">
        <v>0</v>
      </c>
      <c r="CP66" s="107">
        <v>680</v>
      </c>
      <c r="CQ66" s="107">
        <v>0</v>
      </c>
      <c r="CR66" s="107">
        <v>600</v>
      </c>
      <c r="CS66" s="107">
        <v>0</v>
      </c>
      <c r="CT66" s="107">
        <v>0</v>
      </c>
      <c r="CU66" s="107">
        <v>0</v>
      </c>
      <c r="CV66" s="107">
        <v>0</v>
      </c>
      <c r="CW66" s="107">
        <v>0</v>
      </c>
      <c r="CX66" s="107">
        <v>0</v>
      </c>
      <c r="CY66" s="107">
        <v>0</v>
      </c>
      <c r="CZ66" s="107">
        <v>0</v>
      </c>
      <c r="DA66" s="107">
        <v>0</v>
      </c>
      <c r="DB66" s="107">
        <v>0</v>
      </c>
      <c r="DC66" s="107">
        <v>1700</v>
      </c>
      <c r="DD66" s="107">
        <v>1390</v>
      </c>
      <c r="DE66" s="107">
        <v>870</v>
      </c>
      <c r="DF66" s="107">
        <v>240</v>
      </c>
      <c r="DG66" s="107">
        <v>56.6</v>
      </c>
      <c r="DH66" s="107">
        <v>1380</v>
      </c>
      <c r="DI66" s="107">
        <v>0</v>
      </c>
      <c r="DJ66" s="107">
        <v>0</v>
      </c>
      <c r="DK66" s="107">
        <v>0</v>
      </c>
      <c r="DL66" s="107">
        <v>0</v>
      </c>
      <c r="DM66" s="107">
        <v>0</v>
      </c>
      <c r="DN66" s="107">
        <v>5000</v>
      </c>
      <c r="DO66" s="107">
        <v>0</v>
      </c>
      <c r="DP66" s="107">
        <v>0</v>
      </c>
      <c r="DQ66" s="107">
        <v>0</v>
      </c>
      <c r="DR66" s="107">
        <v>0</v>
      </c>
    </row>
    <row r="67" spans="1:122">
      <c r="A67" s="106"/>
      <c r="B67" s="107" t="s">
        <v>167</v>
      </c>
      <c r="C67" s="107">
        <v>157308.94</v>
      </c>
      <c r="D67" s="107">
        <v>0</v>
      </c>
      <c r="E67" s="107">
        <v>0</v>
      </c>
      <c r="F67" s="107">
        <v>0</v>
      </c>
      <c r="G67" s="107">
        <v>0</v>
      </c>
      <c r="H67" s="107">
        <v>0</v>
      </c>
      <c r="I67" s="107">
        <v>0</v>
      </c>
      <c r="J67" s="107">
        <v>0</v>
      </c>
      <c r="K67" s="107">
        <v>0</v>
      </c>
      <c r="L67" s="107">
        <v>107865.25</v>
      </c>
      <c r="M67" s="107">
        <v>0</v>
      </c>
      <c r="N67" s="107">
        <v>0</v>
      </c>
      <c r="O67" s="107">
        <v>0</v>
      </c>
      <c r="P67" s="107">
        <v>0</v>
      </c>
      <c r="Q67" s="107">
        <v>0</v>
      </c>
      <c r="R67" s="107">
        <v>0</v>
      </c>
      <c r="S67" s="107">
        <v>0</v>
      </c>
      <c r="T67" s="107">
        <v>0</v>
      </c>
      <c r="U67" s="107">
        <v>48543.69</v>
      </c>
      <c r="V67" s="107">
        <v>0</v>
      </c>
      <c r="W67" s="107">
        <v>900</v>
      </c>
      <c r="X67" s="107">
        <v>0</v>
      </c>
      <c r="Y67" s="107">
        <v>0</v>
      </c>
      <c r="Z67" s="107">
        <v>0</v>
      </c>
      <c r="AA67" s="107">
        <v>0</v>
      </c>
      <c r="AB67" s="107">
        <v>0</v>
      </c>
      <c r="AC67" s="107">
        <v>0</v>
      </c>
      <c r="AD67" s="107">
        <v>0</v>
      </c>
      <c r="AE67" s="107">
        <v>0</v>
      </c>
      <c r="AF67" s="107">
        <v>900</v>
      </c>
      <c r="AG67" s="107">
        <v>0</v>
      </c>
      <c r="AH67" s="107">
        <v>0</v>
      </c>
      <c r="AI67" s="107">
        <v>0</v>
      </c>
      <c r="AJ67" s="107">
        <v>0</v>
      </c>
      <c r="AK67" s="107">
        <v>0</v>
      </c>
      <c r="AL67" s="107">
        <v>0</v>
      </c>
      <c r="AM67" s="107">
        <v>0</v>
      </c>
      <c r="AN67" s="107">
        <v>0</v>
      </c>
      <c r="AO67" s="107">
        <v>0</v>
      </c>
      <c r="AP67" s="107">
        <v>0</v>
      </c>
      <c r="AQ67" s="107">
        <v>48543.69</v>
      </c>
      <c r="AR67" s="107">
        <v>0</v>
      </c>
      <c r="AS67" s="107">
        <v>0</v>
      </c>
      <c r="AT67" s="107">
        <v>0</v>
      </c>
      <c r="AU67" s="107">
        <v>0</v>
      </c>
      <c r="AV67" s="107">
        <v>0</v>
      </c>
      <c r="AW67" s="107">
        <v>0</v>
      </c>
      <c r="AX67" s="107">
        <v>0</v>
      </c>
      <c r="AY67" s="107">
        <v>0</v>
      </c>
      <c r="AZ67" s="107">
        <v>0</v>
      </c>
      <c r="BA67" s="107">
        <v>0</v>
      </c>
      <c r="BB67" s="107">
        <v>0</v>
      </c>
      <c r="BC67" s="107">
        <v>0</v>
      </c>
      <c r="BD67" s="107">
        <v>0</v>
      </c>
      <c r="BE67" s="107">
        <v>0</v>
      </c>
      <c r="BF67" s="107">
        <v>0</v>
      </c>
      <c r="BG67" s="107">
        <v>0</v>
      </c>
      <c r="BH67" s="107">
        <v>0</v>
      </c>
      <c r="BI67" s="107">
        <v>0</v>
      </c>
      <c r="BJ67" s="107">
        <v>0</v>
      </c>
      <c r="BK67" s="107">
        <v>0</v>
      </c>
      <c r="BL67" s="107">
        <v>0</v>
      </c>
      <c r="BM67" s="107">
        <v>0</v>
      </c>
      <c r="BN67" s="107">
        <v>0</v>
      </c>
      <c r="BO67" s="107">
        <v>0</v>
      </c>
      <c r="BP67" s="107">
        <v>0</v>
      </c>
      <c r="BQ67" s="107">
        <v>0</v>
      </c>
      <c r="BR67" s="107">
        <v>0</v>
      </c>
      <c r="BS67" s="107">
        <v>0</v>
      </c>
      <c r="BT67" s="107">
        <v>0</v>
      </c>
      <c r="BU67" s="107">
        <v>0</v>
      </c>
      <c r="BV67" s="107">
        <v>0</v>
      </c>
      <c r="BW67" s="107">
        <v>0</v>
      </c>
      <c r="BX67" s="107">
        <v>0</v>
      </c>
      <c r="BY67" s="107">
        <v>0</v>
      </c>
      <c r="BZ67" s="107">
        <v>0</v>
      </c>
      <c r="CA67" s="107">
        <v>0</v>
      </c>
      <c r="CB67" s="107">
        <v>0</v>
      </c>
      <c r="CC67" s="107">
        <v>0</v>
      </c>
      <c r="CD67" s="107">
        <v>0</v>
      </c>
      <c r="CE67" s="107">
        <v>0</v>
      </c>
      <c r="CF67" s="107">
        <v>0</v>
      </c>
      <c r="CG67" s="107">
        <v>0</v>
      </c>
      <c r="CH67" s="107">
        <v>0</v>
      </c>
      <c r="CI67" s="107">
        <v>0</v>
      </c>
      <c r="CJ67" s="107">
        <v>0</v>
      </c>
      <c r="CK67" s="107">
        <v>0</v>
      </c>
      <c r="CL67" s="107">
        <v>0</v>
      </c>
      <c r="CM67" s="107">
        <v>0</v>
      </c>
      <c r="CN67" s="107">
        <v>0</v>
      </c>
      <c r="CO67" s="107">
        <v>0</v>
      </c>
      <c r="CP67" s="107">
        <v>0</v>
      </c>
      <c r="CQ67" s="107">
        <v>0</v>
      </c>
      <c r="CR67" s="107">
        <v>0</v>
      </c>
      <c r="CS67" s="107">
        <v>0</v>
      </c>
      <c r="CT67" s="107">
        <v>0</v>
      </c>
      <c r="CU67" s="107">
        <v>0</v>
      </c>
      <c r="CV67" s="107">
        <v>0</v>
      </c>
      <c r="CW67" s="107">
        <v>0</v>
      </c>
      <c r="CX67" s="107">
        <v>0</v>
      </c>
      <c r="CY67" s="107">
        <v>0</v>
      </c>
      <c r="CZ67" s="107">
        <v>0</v>
      </c>
      <c r="DA67" s="107">
        <v>0</v>
      </c>
      <c r="DB67" s="107">
        <v>0</v>
      </c>
      <c r="DC67" s="107">
        <v>0</v>
      </c>
      <c r="DD67" s="107">
        <v>0</v>
      </c>
      <c r="DE67" s="107">
        <v>0</v>
      </c>
      <c r="DF67" s="107">
        <v>0</v>
      </c>
      <c r="DG67" s="107">
        <v>0</v>
      </c>
      <c r="DH67" s="107">
        <v>0</v>
      </c>
      <c r="DI67" s="107">
        <v>0</v>
      </c>
      <c r="DJ67" s="107">
        <v>0</v>
      </c>
      <c r="DK67" s="107">
        <v>0</v>
      </c>
      <c r="DL67" s="107">
        <v>0</v>
      </c>
      <c r="DM67" s="107">
        <v>0</v>
      </c>
      <c r="DN67" s="107">
        <v>0</v>
      </c>
      <c r="DO67" s="107">
        <v>0</v>
      </c>
      <c r="DP67" s="107">
        <v>0</v>
      </c>
      <c r="DQ67" s="107">
        <v>0</v>
      </c>
      <c r="DR67" s="107">
        <v>0</v>
      </c>
    </row>
    <row r="68" spans="1:122">
      <c r="A68" s="106"/>
      <c r="B68" s="107" t="s">
        <v>168</v>
      </c>
      <c r="C68" s="107">
        <v>23045613.78</v>
      </c>
      <c r="D68" s="107">
        <v>4674564.4</v>
      </c>
      <c r="E68" s="107">
        <v>0</v>
      </c>
      <c r="F68" s="107">
        <v>0</v>
      </c>
      <c r="G68" s="107">
        <v>0</v>
      </c>
      <c r="H68" s="107">
        <v>0</v>
      </c>
      <c r="I68" s="107">
        <v>0</v>
      </c>
      <c r="J68" s="107">
        <v>20000</v>
      </c>
      <c r="K68" s="107">
        <v>0</v>
      </c>
      <c r="L68" s="107">
        <v>4270159.94</v>
      </c>
      <c r="M68" s="107">
        <v>0</v>
      </c>
      <c r="N68" s="107">
        <v>0</v>
      </c>
      <c r="O68" s="107">
        <v>0</v>
      </c>
      <c r="P68" s="107">
        <v>0</v>
      </c>
      <c r="Q68" s="107">
        <v>0</v>
      </c>
      <c r="R68" s="107">
        <v>0</v>
      </c>
      <c r="S68" s="107">
        <v>10188.66</v>
      </c>
      <c r="T68" s="107">
        <v>0</v>
      </c>
      <c r="U68" s="107">
        <v>13674668.14</v>
      </c>
      <c r="V68" s="107">
        <v>340873.03</v>
      </c>
      <c r="W68" s="107">
        <v>0</v>
      </c>
      <c r="X68" s="107">
        <v>55159.61</v>
      </c>
      <c r="Y68" s="107">
        <v>255969.05</v>
      </c>
      <c r="Z68" s="107">
        <v>48845.64</v>
      </c>
      <c r="AA68" s="107">
        <v>12019.44</v>
      </c>
      <c r="AB68" s="107">
        <v>24038.9</v>
      </c>
      <c r="AC68" s="107">
        <v>0</v>
      </c>
      <c r="AD68" s="107">
        <v>0</v>
      </c>
      <c r="AE68" s="107">
        <v>0</v>
      </c>
      <c r="AF68" s="107">
        <v>0</v>
      </c>
      <c r="AG68" s="107">
        <v>0</v>
      </c>
      <c r="AH68" s="107">
        <v>0</v>
      </c>
      <c r="AI68" s="107">
        <v>0</v>
      </c>
      <c r="AJ68" s="107">
        <v>0</v>
      </c>
      <c r="AK68" s="107">
        <v>24038.91</v>
      </c>
      <c r="AL68" s="107">
        <v>31120.7</v>
      </c>
      <c r="AM68" s="107">
        <v>8271131</v>
      </c>
      <c r="AN68" s="107">
        <v>124120.7</v>
      </c>
      <c r="AO68" s="107">
        <v>0</v>
      </c>
      <c r="AP68" s="107">
        <v>0</v>
      </c>
      <c r="AQ68" s="107">
        <v>160062.05</v>
      </c>
      <c r="AR68" s="107">
        <v>53377.19</v>
      </c>
      <c r="AS68" s="107">
        <v>3755.47</v>
      </c>
      <c r="AT68" s="107">
        <v>233624.96</v>
      </c>
      <c r="AU68" s="107">
        <v>4828596.77</v>
      </c>
      <c r="AV68" s="107">
        <v>293793.77</v>
      </c>
      <c r="AW68" s="107">
        <v>256841.03</v>
      </c>
      <c r="AX68" s="107">
        <v>230147.65</v>
      </c>
      <c r="AY68" s="107">
        <v>176548.96</v>
      </c>
      <c r="AZ68" s="107">
        <v>344883.36</v>
      </c>
      <c r="BA68" s="107">
        <v>270505.5</v>
      </c>
      <c r="BB68" s="107">
        <v>139617.42</v>
      </c>
      <c r="BC68" s="107">
        <v>331696.34</v>
      </c>
      <c r="BD68" s="107">
        <v>199284.8</v>
      </c>
      <c r="BE68" s="107">
        <v>125725.17</v>
      </c>
      <c r="BF68" s="107">
        <v>186037.22</v>
      </c>
      <c r="BG68" s="107">
        <v>198902.58</v>
      </c>
      <c r="BH68" s="107">
        <v>100799.61</v>
      </c>
      <c r="BI68" s="107">
        <v>111290.65</v>
      </c>
      <c r="BJ68" s="107">
        <v>76795.2</v>
      </c>
      <c r="BK68" s="107">
        <v>151343.65</v>
      </c>
      <c r="BL68" s="107">
        <v>125343.14</v>
      </c>
      <c r="BM68" s="107">
        <v>63994.82</v>
      </c>
      <c r="BN68" s="107">
        <v>73090.51</v>
      </c>
      <c r="BO68" s="107">
        <v>90346.69</v>
      </c>
      <c r="BP68" s="107">
        <v>129082.97</v>
      </c>
      <c r="BQ68" s="107">
        <v>32583.38</v>
      </c>
      <c r="BR68" s="107">
        <v>40496.72</v>
      </c>
      <c r="BS68" s="107">
        <v>48842.89</v>
      </c>
      <c r="BT68" s="107">
        <v>25787.68</v>
      </c>
      <c r="BU68" s="107">
        <v>23809.55</v>
      </c>
      <c r="BV68" s="107">
        <v>74447.87</v>
      </c>
      <c r="BW68" s="107">
        <v>43388.14</v>
      </c>
      <c r="BX68" s="107">
        <v>71243.1</v>
      </c>
      <c r="BY68" s="107">
        <v>15200.32</v>
      </c>
      <c r="BZ68" s="107">
        <v>21517.41</v>
      </c>
      <c r="CA68" s="107">
        <v>6036.19</v>
      </c>
      <c r="CB68" s="107">
        <v>21408.73</v>
      </c>
      <c r="CC68" s="107">
        <v>26412.16</v>
      </c>
      <c r="CD68" s="107">
        <v>80206.78</v>
      </c>
      <c r="CE68" s="107">
        <v>66710.09</v>
      </c>
      <c r="CF68" s="107">
        <v>8842.37</v>
      </c>
      <c r="CG68" s="107">
        <v>6176.68</v>
      </c>
      <c r="CH68" s="107">
        <v>6595.52</v>
      </c>
      <c r="CI68" s="107">
        <v>26137.06</v>
      </c>
      <c r="CJ68" s="107">
        <v>4828.26</v>
      </c>
      <c r="CK68" s="107">
        <v>11203.63</v>
      </c>
      <c r="CL68" s="107">
        <v>35192.42</v>
      </c>
      <c r="CM68" s="107">
        <v>13375.07</v>
      </c>
      <c r="CN68" s="107">
        <v>11195.63</v>
      </c>
      <c r="CO68" s="107">
        <v>20608.47</v>
      </c>
      <c r="CP68" s="107">
        <v>7865.87</v>
      </c>
      <c r="CQ68" s="107">
        <v>21636.78</v>
      </c>
      <c r="CR68" s="107">
        <v>16524.35</v>
      </c>
      <c r="CS68" s="107">
        <v>4855.61</v>
      </c>
      <c r="CT68" s="107">
        <v>6454.79</v>
      </c>
      <c r="CU68" s="107">
        <v>11395.06</v>
      </c>
      <c r="CV68" s="107">
        <v>5479.78</v>
      </c>
      <c r="CW68" s="107">
        <v>1391.35</v>
      </c>
      <c r="CX68" s="107">
        <v>1042.12</v>
      </c>
      <c r="CY68" s="107">
        <v>2653.14</v>
      </c>
      <c r="CZ68" s="107">
        <v>3391.05</v>
      </c>
      <c r="DA68" s="107">
        <v>3281.75</v>
      </c>
      <c r="DB68" s="107">
        <v>36042.3</v>
      </c>
      <c r="DC68" s="107">
        <v>54961.71</v>
      </c>
      <c r="DD68" s="107">
        <v>34142.61</v>
      </c>
      <c r="DE68" s="107">
        <v>11669.8</v>
      </c>
      <c r="DF68" s="107">
        <v>16668.8</v>
      </c>
      <c r="DG68" s="107">
        <v>63269.61</v>
      </c>
      <c r="DH68" s="107">
        <v>48519.62</v>
      </c>
      <c r="DI68" s="107">
        <v>11024.16</v>
      </c>
      <c r="DJ68" s="107">
        <v>1109.31</v>
      </c>
      <c r="DK68" s="107">
        <v>10216.59</v>
      </c>
      <c r="DL68" s="107">
        <v>8544</v>
      </c>
      <c r="DM68" s="107">
        <v>7109.58</v>
      </c>
      <c r="DN68" s="107">
        <v>33.42</v>
      </c>
      <c r="DO68" s="107">
        <v>5682.7</v>
      </c>
      <c r="DP68" s="107">
        <v>9354.56</v>
      </c>
      <c r="DQ68" s="107">
        <v>5645.94</v>
      </c>
      <c r="DR68" s="107">
        <v>313.25</v>
      </c>
    </row>
    <row r="69" spans="1:122">
      <c r="A69" s="106"/>
      <c r="B69" s="107" t="s">
        <v>169</v>
      </c>
      <c r="C69" s="107">
        <v>7022885.58</v>
      </c>
      <c r="D69" s="107">
        <v>0</v>
      </c>
      <c r="E69" s="107">
        <v>0</v>
      </c>
      <c r="F69" s="107">
        <v>0</v>
      </c>
      <c r="G69" s="107">
        <v>0</v>
      </c>
      <c r="H69" s="107">
        <v>160377.36</v>
      </c>
      <c r="I69" s="107">
        <v>37995.85</v>
      </c>
      <c r="J69" s="107">
        <v>0</v>
      </c>
      <c r="K69" s="107">
        <v>56603.77</v>
      </c>
      <c r="L69" s="107">
        <v>1523373.92</v>
      </c>
      <c r="M69" s="107">
        <v>0</v>
      </c>
      <c r="N69" s="107">
        <v>37735.85</v>
      </c>
      <c r="O69" s="107">
        <v>0</v>
      </c>
      <c r="P69" s="107">
        <v>0</v>
      </c>
      <c r="Q69" s="107">
        <v>0</v>
      </c>
      <c r="R69" s="107">
        <v>0</v>
      </c>
      <c r="S69" s="107">
        <v>0</v>
      </c>
      <c r="T69" s="107">
        <v>0</v>
      </c>
      <c r="U69" s="107">
        <v>4562031.98</v>
      </c>
      <c r="V69" s="107">
        <v>492686.1</v>
      </c>
      <c r="W69" s="107">
        <v>7882.64</v>
      </c>
      <c r="X69" s="107">
        <v>144198.11</v>
      </c>
      <c r="Y69" s="107">
        <v>0</v>
      </c>
      <c r="Z69" s="107">
        <v>398272.69</v>
      </c>
      <c r="AA69" s="107">
        <v>16762.46</v>
      </c>
      <c r="AB69" s="107">
        <v>70754.73</v>
      </c>
      <c r="AC69" s="107">
        <v>6896.22</v>
      </c>
      <c r="AD69" s="107">
        <v>4358.49</v>
      </c>
      <c r="AE69" s="107">
        <v>2264.15</v>
      </c>
      <c r="AF69" s="107">
        <v>0</v>
      </c>
      <c r="AG69" s="107">
        <v>0</v>
      </c>
      <c r="AH69" s="107">
        <v>1000</v>
      </c>
      <c r="AI69" s="107">
        <v>260</v>
      </c>
      <c r="AJ69" s="107">
        <v>16981.12</v>
      </c>
      <c r="AK69" s="107">
        <v>97169.82</v>
      </c>
      <c r="AL69" s="107">
        <v>30047.17</v>
      </c>
      <c r="AM69" s="107">
        <v>0</v>
      </c>
      <c r="AN69" s="107">
        <v>542970.73</v>
      </c>
      <c r="AO69" s="107">
        <v>106321.45</v>
      </c>
      <c r="AP69" s="107">
        <v>0</v>
      </c>
      <c r="AQ69" s="107">
        <v>2602330.61</v>
      </c>
      <c r="AR69" s="107">
        <v>0</v>
      </c>
      <c r="AS69" s="107">
        <v>0</v>
      </c>
      <c r="AT69" s="107">
        <v>65881.18</v>
      </c>
      <c r="AU69" s="107">
        <v>1244528.01</v>
      </c>
      <c r="AV69" s="107">
        <v>83938.96</v>
      </c>
      <c r="AW69" s="107">
        <v>70810.37</v>
      </c>
      <c r="AX69" s="107">
        <v>66070.21</v>
      </c>
      <c r="AY69" s="107">
        <v>93440.18</v>
      </c>
      <c r="AZ69" s="107">
        <v>86845.15</v>
      </c>
      <c r="BA69" s="107">
        <v>115269.23</v>
      </c>
      <c r="BB69" s="107">
        <v>26422.03</v>
      </c>
      <c r="BC69" s="107">
        <v>101244.97</v>
      </c>
      <c r="BD69" s="107">
        <v>21349.12</v>
      </c>
      <c r="BE69" s="107">
        <v>17506.13</v>
      </c>
      <c r="BF69" s="107">
        <v>36566.73</v>
      </c>
      <c r="BG69" s="107">
        <v>46603.69</v>
      </c>
      <c r="BH69" s="107">
        <v>26152.21</v>
      </c>
      <c r="BI69" s="107">
        <v>19500.86</v>
      </c>
      <c r="BJ69" s="107">
        <v>23394.88</v>
      </c>
      <c r="BK69" s="107">
        <v>26043.56</v>
      </c>
      <c r="BL69" s="107">
        <v>81190.6</v>
      </c>
      <c r="BM69" s="107">
        <v>19965.92</v>
      </c>
      <c r="BN69" s="107">
        <v>13411.07</v>
      </c>
      <c r="BO69" s="107">
        <v>18192.01</v>
      </c>
      <c r="BP69" s="107">
        <v>32922.68</v>
      </c>
      <c r="BQ69" s="107">
        <v>5454.02</v>
      </c>
      <c r="BR69" s="107">
        <v>9166.25</v>
      </c>
      <c r="BS69" s="107">
        <v>5916.73</v>
      </c>
      <c r="BT69" s="107">
        <v>7317.18</v>
      </c>
      <c r="BU69" s="107">
        <v>6726.46</v>
      </c>
      <c r="BV69" s="107">
        <v>12196.27</v>
      </c>
      <c r="BW69" s="107">
        <v>9926.37</v>
      </c>
      <c r="BX69" s="107">
        <v>19144.56</v>
      </c>
      <c r="BY69" s="107">
        <v>3959.19</v>
      </c>
      <c r="BZ69" s="107">
        <v>4869.52</v>
      </c>
      <c r="CA69" s="107">
        <v>2248.11</v>
      </c>
      <c r="CB69" s="107">
        <v>4239.05</v>
      </c>
      <c r="CC69" s="107">
        <v>7819.31</v>
      </c>
      <c r="CD69" s="107">
        <v>5729.69</v>
      </c>
      <c r="CE69" s="107">
        <v>15117.58</v>
      </c>
      <c r="CF69" s="107">
        <v>2908.36</v>
      </c>
      <c r="CG69" s="107">
        <v>595.48</v>
      </c>
      <c r="CH69" s="107">
        <v>1669.49</v>
      </c>
      <c r="CI69" s="107">
        <v>2563.38</v>
      </c>
      <c r="CJ69" s="107">
        <v>1643.27</v>
      </c>
      <c r="CK69" s="107">
        <v>3566.08</v>
      </c>
      <c r="CL69" s="107">
        <v>4286.43</v>
      </c>
      <c r="CM69" s="107">
        <v>1674.77</v>
      </c>
      <c r="CN69" s="107">
        <v>1433.32</v>
      </c>
      <c r="CO69" s="107">
        <v>1953.29</v>
      </c>
      <c r="CP69" s="107">
        <v>2607.82</v>
      </c>
      <c r="CQ69" s="107">
        <v>2457.09</v>
      </c>
      <c r="CR69" s="107">
        <v>2573.54</v>
      </c>
      <c r="CS69" s="107">
        <v>1701.12</v>
      </c>
      <c r="CT69" s="107">
        <v>1386.06</v>
      </c>
      <c r="CU69" s="107">
        <v>732.13</v>
      </c>
      <c r="CV69" s="107">
        <v>1534.15</v>
      </c>
      <c r="CW69" s="107">
        <v>350.97</v>
      </c>
      <c r="CX69" s="107">
        <v>300.46</v>
      </c>
      <c r="CY69" s="107">
        <v>876.92</v>
      </c>
      <c r="CZ69" s="107">
        <v>679.8</v>
      </c>
      <c r="DA69" s="107">
        <v>939.33</v>
      </c>
      <c r="DB69" s="107">
        <v>5077.06</v>
      </c>
      <c r="DC69" s="107">
        <v>10477.27</v>
      </c>
      <c r="DD69" s="107">
        <v>8010.93</v>
      </c>
      <c r="DE69" s="107">
        <v>2168.38</v>
      </c>
      <c r="DF69" s="107">
        <v>2855.11</v>
      </c>
      <c r="DG69" s="107">
        <v>12062.1</v>
      </c>
      <c r="DH69" s="107">
        <v>2195.32</v>
      </c>
      <c r="DI69" s="107">
        <v>2261.41</v>
      </c>
      <c r="DJ69" s="107">
        <v>285.79</v>
      </c>
      <c r="DK69" s="107">
        <v>1220.9</v>
      </c>
      <c r="DL69" s="107">
        <v>5205.58</v>
      </c>
      <c r="DM69" s="107">
        <v>1204.51</v>
      </c>
      <c r="DN69" s="107">
        <v>923.8</v>
      </c>
      <c r="DO69" s="107">
        <v>2271.73</v>
      </c>
      <c r="DP69" s="107">
        <v>2102.16</v>
      </c>
      <c r="DQ69" s="107">
        <v>1035.6</v>
      </c>
      <c r="DR69" s="107">
        <v>66.25</v>
      </c>
    </row>
    <row r="70" spans="1:122">
      <c r="A70" s="106"/>
      <c r="B70" s="107" t="s">
        <v>170</v>
      </c>
      <c r="C70" s="107">
        <v>0</v>
      </c>
      <c r="D70" s="107">
        <v>0</v>
      </c>
      <c r="E70" s="107">
        <v>0</v>
      </c>
      <c r="F70" s="107">
        <v>0</v>
      </c>
      <c r="G70" s="107">
        <v>0</v>
      </c>
      <c r="H70" s="107">
        <v>0</v>
      </c>
      <c r="I70" s="107">
        <v>0</v>
      </c>
      <c r="J70" s="107">
        <v>0</v>
      </c>
      <c r="K70" s="107">
        <v>0</v>
      </c>
      <c r="L70" s="107">
        <v>0</v>
      </c>
      <c r="M70" s="107">
        <v>0</v>
      </c>
      <c r="N70" s="107">
        <v>0</v>
      </c>
      <c r="O70" s="107">
        <v>0</v>
      </c>
      <c r="P70" s="107">
        <v>0</v>
      </c>
      <c r="Q70" s="107">
        <v>0</v>
      </c>
      <c r="R70" s="107">
        <v>0</v>
      </c>
      <c r="S70" s="107">
        <v>0</v>
      </c>
      <c r="T70" s="107">
        <v>0</v>
      </c>
      <c r="U70" s="107">
        <v>0</v>
      </c>
      <c r="V70" s="107">
        <v>0</v>
      </c>
      <c r="W70" s="107">
        <v>0</v>
      </c>
      <c r="X70" s="107">
        <v>0</v>
      </c>
      <c r="Y70" s="107">
        <v>0</v>
      </c>
      <c r="Z70" s="107">
        <v>0</v>
      </c>
      <c r="AA70" s="107">
        <v>0</v>
      </c>
      <c r="AB70" s="107">
        <v>0</v>
      </c>
      <c r="AC70" s="107">
        <v>0</v>
      </c>
      <c r="AD70" s="107">
        <v>0</v>
      </c>
      <c r="AE70" s="107">
        <v>0</v>
      </c>
      <c r="AF70" s="107">
        <v>0</v>
      </c>
      <c r="AG70" s="107">
        <v>0</v>
      </c>
      <c r="AH70" s="107">
        <v>0</v>
      </c>
      <c r="AI70" s="107">
        <v>0</v>
      </c>
      <c r="AJ70" s="107">
        <v>0</v>
      </c>
      <c r="AK70" s="107">
        <v>0</v>
      </c>
      <c r="AL70" s="107">
        <v>0</v>
      </c>
      <c r="AM70" s="107">
        <v>0</v>
      </c>
      <c r="AN70" s="107">
        <v>0</v>
      </c>
      <c r="AO70" s="107">
        <v>0</v>
      </c>
      <c r="AP70" s="107">
        <v>0</v>
      </c>
      <c r="AQ70" s="107">
        <v>0</v>
      </c>
      <c r="AR70" s="107">
        <v>0</v>
      </c>
      <c r="AS70" s="107">
        <v>0</v>
      </c>
      <c r="AT70" s="107">
        <v>0</v>
      </c>
      <c r="AU70" s="107">
        <v>0</v>
      </c>
      <c r="AV70" s="107">
        <v>0</v>
      </c>
      <c r="AW70" s="107">
        <v>0</v>
      </c>
      <c r="AX70" s="107">
        <v>0</v>
      </c>
      <c r="AY70" s="107">
        <v>0</v>
      </c>
      <c r="AZ70" s="107">
        <v>0</v>
      </c>
      <c r="BA70" s="107">
        <v>0</v>
      </c>
      <c r="BB70" s="107">
        <v>0</v>
      </c>
      <c r="BC70" s="107">
        <v>0</v>
      </c>
      <c r="BD70" s="107">
        <v>0</v>
      </c>
      <c r="BE70" s="107">
        <v>0</v>
      </c>
      <c r="BF70" s="107">
        <v>0</v>
      </c>
      <c r="BG70" s="107">
        <v>0</v>
      </c>
      <c r="BH70" s="107">
        <v>0</v>
      </c>
      <c r="BI70" s="107">
        <v>0</v>
      </c>
      <c r="BJ70" s="107">
        <v>0</v>
      </c>
      <c r="BK70" s="107">
        <v>0</v>
      </c>
      <c r="BL70" s="107">
        <v>0</v>
      </c>
      <c r="BM70" s="107">
        <v>0</v>
      </c>
      <c r="BN70" s="107">
        <v>0</v>
      </c>
      <c r="BO70" s="107">
        <v>0</v>
      </c>
      <c r="BP70" s="107">
        <v>0</v>
      </c>
      <c r="BQ70" s="107">
        <v>0</v>
      </c>
      <c r="BR70" s="107">
        <v>0</v>
      </c>
      <c r="BS70" s="107">
        <v>0</v>
      </c>
      <c r="BT70" s="107">
        <v>0</v>
      </c>
      <c r="BU70" s="107">
        <v>0</v>
      </c>
      <c r="BV70" s="107">
        <v>0</v>
      </c>
      <c r="BW70" s="107">
        <v>0</v>
      </c>
      <c r="BX70" s="107">
        <v>0</v>
      </c>
      <c r="BY70" s="107">
        <v>0</v>
      </c>
      <c r="BZ70" s="107">
        <v>0</v>
      </c>
      <c r="CA70" s="107">
        <v>0</v>
      </c>
      <c r="CB70" s="107">
        <v>0</v>
      </c>
      <c r="CC70" s="107">
        <v>0</v>
      </c>
      <c r="CD70" s="107">
        <v>0</v>
      </c>
      <c r="CE70" s="107">
        <v>0</v>
      </c>
      <c r="CF70" s="107">
        <v>0</v>
      </c>
      <c r="CG70" s="107">
        <v>0</v>
      </c>
      <c r="CH70" s="107">
        <v>0</v>
      </c>
      <c r="CI70" s="107">
        <v>0</v>
      </c>
      <c r="CJ70" s="107">
        <v>0</v>
      </c>
      <c r="CK70" s="107">
        <v>0</v>
      </c>
      <c r="CL70" s="107">
        <v>0</v>
      </c>
      <c r="CM70" s="107">
        <v>0</v>
      </c>
      <c r="CN70" s="107">
        <v>0</v>
      </c>
      <c r="CO70" s="107">
        <v>0</v>
      </c>
      <c r="CP70" s="107">
        <v>0</v>
      </c>
      <c r="CQ70" s="107">
        <v>0</v>
      </c>
      <c r="CR70" s="107">
        <v>0</v>
      </c>
      <c r="CS70" s="107">
        <v>0</v>
      </c>
      <c r="CT70" s="107">
        <v>0</v>
      </c>
      <c r="CU70" s="107">
        <v>0</v>
      </c>
      <c r="CV70" s="107">
        <v>0</v>
      </c>
      <c r="CW70" s="107">
        <v>0</v>
      </c>
      <c r="CX70" s="107">
        <v>0</v>
      </c>
      <c r="CY70" s="107">
        <v>0</v>
      </c>
      <c r="CZ70" s="107">
        <v>0</v>
      </c>
      <c r="DA70" s="107">
        <v>0</v>
      </c>
      <c r="DB70" s="107">
        <v>0</v>
      </c>
      <c r="DC70" s="107">
        <v>0</v>
      </c>
      <c r="DD70" s="107">
        <v>0</v>
      </c>
      <c r="DE70" s="107">
        <v>0</v>
      </c>
      <c r="DF70" s="107">
        <v>0</v>
      </c>
      <c r="DG70" s="107">
        <v>0</v>
      </c>
      <c r="DH70" s="107">
        <v>0</v>
      </c>
      <c r="DI70" s="107">
        <v>0</v>
      </c>
      <c r="DJ70" s="107">
        <v>0</v>
      </c>
      <c r="DK70" s="107">
        <v>0</v>
      </c>
      <c r="DL70" s="107">
        <v>0</v>
      </c>
      <c r="DM70" s="107">
        <v>0</v>
      </c>
      <c r="DN70" s="107">
        <v>0</v>
      </c>
      <c r="DO70" s="107">
        <v>0</v>
      </c>
      <c r="DP70" s="107">
        <v>0</v>
      </c>
      <c r="DQ70" s="107">
        <v>0</v>
      </c>
      <c r="DR70" s="107">
        <v>0</v>
      </c>
    </row>
    <row r="71" spans="1:122">
      <c r="A71" s="106"/>
      <c r="B71" s="107" t="s">
        <v>171</v>
      </c>
      <c r="C71" s="107">
        <v>12026634.1</v>
      </c>
      <c r="D71" s="107">
        <v>8319344.88</v>
      </c>
      <c r="E71" s="107">
        <v>0</v>
      </c>
      <c r="F71" s="107">
        <v>0</v>
      </c>
      <c r="G71" s="107">
        <v>0</v>
      </c>
      <c r="H71" s="107">
        <v>0</v>
      </c>
      <c r="I71" s="107">
        <v>0</v>
      </c>
      <c r="J71" s="107">
        <v>0</v>
      </c>
      <c r="K71" s="107">
        <v>0</v>
      </c>
      <c r="L71" s="107">
        <v>0</v>
      </c>
      <c r="M71" s="107">
        <v>0</v>
      </c>
      <c r="N71" s="107">
        <v>0</v>
      </c>
      <c r="O71" s="107">
        <v>0</v>
      </c>
      <c r="P71" s="107">
        <v>0</v>
      </c>
      <c r="Q71" s="107">
        <v>0</v>
      </c>
      <c r="R71" s="107">
        <v>0</v>
      </c>
      <c r="S71" s="107">
        <v>0</v>
      </c>
      <c r="T71" s="107">
        <v>0</v>
      </c>
      <c r="U71" s="107">
        <v>3175006.38</v>
      </c>
      <c r="V71" s="107">
        <v>503069.29</v>
      </c>
      <c r="W71" s="107">
        <v>0</v>
      </c>
      <c r="X71" s="107">
        <v>29213.55</v>
      </c>
      <c r="Y71" s="107">
        <v>367417.11</v>
      </c>
      <c r="Z71" s="107">
        <v>49374.12</v>
      </c>
      <c r="AA71" s="107">
        <v>23179.41</v>
      </c>
      <c r="AB71" s="107">
        <v>53813.01</v>
      </c>
      <c r="AC71" s="107">
        <v>9285.64</v>
      </c>
      <c r="AD71" s="107">
        <v>0</v>
      </c>
      <c r="AE71" s="107">
        <v>0</v>
      </c>
      <c r="AF71" s="107">
        <v>0</v>
      </c>
      <c r="AG71" s="107">
        <v>0</v>
      </c>
      <c r="AH71" s="107">
        <v>0</v>
      </c>
      <c r="AI71" s="107">
        <v>0</v>
      </c>
      <c r="AJ71" s="107">
        <v>0</v>
      </c>
      <c r="AK71" s="107">
        <v>3696.68</v>
      </c>
      <c r="AL71" s="107">
        <v>25516.87</v>
      </c>
      <c r="AM71" s="107">
        <v>0</v>
      </c>
      <c r="AN71" s="107">
        <v>0</v>
      </c>
      <c r="AO71" s="107">
        <v>0</v>
      </c>
      <c r="AP71" s="107">
        <v>0</v>
      </c>
      <c r="AQ71" s="107">
        <v>385106.89</v>
      </c>
      <c r="AR71" s="107">
        <v>31338.16</v>
      </c>
      <c r="AS71" s="107">
        <v>163964.3</v>
      </c>
      <c r="AT71" s="107">
        <v>67338.4</v>
      </c>
      <c r="AU71" s="107">
        <v>2527258.63</v>
      </c>
      <c r="AV71" s="107">
        <v>66585.29</v>
      </c>
      <c r="AW71" s="107">
        <v>74923.46</v>
      </c>
      <c r="AX71" s="107">
        <v>72121.07</v>
      </c>
      <c r="AY71" s="107">
        <v>43846.85</v>
      </c>
      <c r="AZ71" s="107">
        <v>92028.86</v>
      </c>
      <c r="BA71" s="107">
        <v>105820.23</v>
      </c>
      <c r="BB71" s="107">
        <v>32301.67</v>
      </c>
      <c r="BC71" s="107">
        <v>112100.7</v>
      </c>
      <c r="BD71" s="107">
        <v>29291.91</v>
      </c>
      <c r="BE71" s="107">
        <v>51463.16</v>
      </c>
      <c r="BF71" s="107">
        <v>46200.86</v>
      </c>
      <c r="BG71" s="107">
        <v>110805.75</v>
      </c>
      <c r="BH71" s="107">
        <v>25138.62</v>
      </c>
      <c r="BI71" s="107">
        <v>61800.18</v>
      </c>
      <c r="BJ71" s="107">
        <v>23545.02</v>
      </c>
      <c r="BK71" s="107">
        <v>22175.12</v>
      </c>
      <c r="BL71" s="107">
        <v>69099.09</v>
      </c>
      <c r="BM71" s="107">
        <v>33513.87</v>
      </c>
      <c r="BN71" s="107">
        <v>21448.78</v>
      </c>
      <c r="BO71" s="107">
        <v>26453.49</v>
      </c>
      <c r="BP71" s="107">
        <v>63008.64</v>
      </c>
      <c r="BQ71" s="107">
        <v>31172.22</v>
      </c>
      <c r="BR71" s="107">
        <v>13955.55</v>
      </c>
      <c r="BS71" s="107">
        <v>20433.17</v>
      </c>
      <c r="BT71" s="107">
        <v>45098.55</v>
      </c>
      <c r="BU71" s="107">
        <v>14413.42</v>
      </c>
      <c r="BV71" s="107">
        <v>18861.63</v>
      </c>
      <c r="BW71" s="107">
        <v>14224.3</v>
      </c>
      <c r="BX71" s="107">
        <v>26233.29</v>
      </c>
      <c r="BY71" s="107">
        <v>10431.07</v>
      </c>
      <c r="BZ71" s="107">
        <v>30838.32</v>
      </c>
      <c r="CA71" s="107">
        <v>7714.12</v>
      </c>
      <c r="CB71" s="107">
        <v>20757.76</v>
      </c>
      <c r="CC71" s="107">
        <v>6293.21</v>
      </c>
      <c r="CD71" s="107">
        <v>65070.66</v>
      </c>
      <c r="CE71" s="107">
        <v>108172.5</v>
      </c>
      <c r="CF71" s="107">
        <v>10638.22</v>
      </c>
      <c r="CG71" s="107">
        <v>18625.18</v>
      </c>
      <c r="CH71" s="107">
        <v>16559.78</v>
      </c>
      <c r="CI71" s="107">
        <v>24090.23</v>
      </c>
      <c r="CJ71" s="107">
        <v>19584.86</v>
      </c>
      <c r="CK71" s="107">
        <v>19168.44</v>
      </c>
      <c r="CL71" s="107">
        <v>24796.41</v>
      </c>
      <c r="CM71" s="107">
        <v>31792.5</v>
      </c>
      <c r="CN71" s="107">
        <v>19308.15</v>
      </c>
      <c r="CO71" s="107">
        <v>19554.74</v>
      </c>
      <c r="CP71" s="107">
        <v>43082.09</v>
      </c>
      <c r="CQ71" s="107">
        <v>30264.18</v>
      </c>
      <c r="CR71" s="107">
        <v>12988.75</v>
      </c>
      <c r="CS71" s="107">
        <v>23676.16</v>
      </c>
      <c r="CT71" s="107">
        <v>22003.87</v>
      </c>
      <c r="CU71" s="107">
        <v>21229.87</v>
      </c>
      <c r="CV71" s="107">
        <v>19224.3</v>
      </c>
      <c r="CW71" s="107">
        <v>18043.07</v>
      </c>
      <c r="CX71" s="107">
        <v>25411.66</v>
      </c>
      <c r="CY71" s="107">
        <v>21643.61</v>
      </c>
      <c r="CZ71" s="107">
        <v>17538.4</v>
      </c>
      <c r="DA71" s="107">
        <v>19388.09</v>
      </c>
      <c r="DB71" s="107">
        <v>39109.65</v>
      </c>
      <c r="DC71" s="107">
        <v>46982.83</v>
      </c>
      <c r="DD71" s="107">
        <v>40089.89</v>
      </c>
      <c r="DE71" s="107">
        <v>33332.85</v>
      </c>
      <c r="DF71" s="107">
        <v>26327.78</v>
      </c>
      <c r="DG71" s="107">
        <v>41481.08</v>
      </c>
      <c r="DH71" s="107">
        <v>40618.28</v>
      </c>
      <c r="DI71" s="107">
        <v>26898.05</v>
      </c>
      <c r="DJ71" s="107">
        <v>19972.16</v>
      </c>
      <c r="DK71" s="107">
        <v>16996.7</v>
      </c>
      <c r="DL71" s="107">
        <v>22355.48</v>
      </c>
      <c r="DM71" s="107">
        <v>16725.36</v>
      </c>
      <c r="DN71" s="107">
        <v>5284.12</v>
      </c>
      <c r="DO71" s="107">
        <v>16312.32</v>
      </c>
      <c r="DP71" s="107">
        <v>10037.51</v>
      </c>
      <c r="DQ71" s="107">
        <v>16443.26</v>
      </c>
      <c r="DR71" s="107">
        <v>12336.36</v>
      </c>
    </row>
    <row r="72" spans="1:122">
      <c r="A72" s="106"/>
      <c r="B72" s="107" t="s">
        <v>172</v>
      </c>
      <c r="C72" s="107">
        <v>12533290.04</v>
      </c>
      <c r="D72" s="107">
        <v>11962932.12</v>
      </c>
      <c r="E72" s="107">
        <v>0</v>
      </c>
      <c r="F72" s="107">
        <v>0</v>
      </c>
      <c r="G72" s="107">
        <v>0</v>
      </c>
      <c r="H72" s="107">
        <v>0</v>
      </c>
      <c r="I72" s="107">
        <v>0</v>
      </c>
      <c r="J72" s="107">
        <v>0</v>
      </c>
      <c r="K72" s="107">
        <v>0</v>
      </c>
      <c r="L72" s="107">
        <v>0</v>
      </c>
      <c r="M72" s="107">
        <v>0</v>
      </c>
      <c r="N72" s="107">
        <v>0</v>
      </c>
      <c r="O72" s="107">
        <v>0</v>
      </c>
      <c r="P72" s="107">
        <v>0</v>
      </c>
      <c r="Q72" s="107">
        <v>0</v>
      </c>
      <c r="R72" s="107">
        <v>0</v>
      </c>
      <c r="S72" s="107">
        <v>0</v>
      </c>
      <c r="T72" s="107">
        <v>0</v>
      </c>
      <c r="U72" s="107">
        <v>458738.82</v>
      </c>
      <c r="V72" s="107">
        <v>111619.1</v>
      </c>
      <c r="W72" s="107">
        <v>0</v>
      </c>
      <c r="X72" s="107">
        <v>0</v>
      </c>
      <c r="Y72" s="107">
        <v>0</v>
      </c>
      <c r="Z72" s="107">
        <v>111619.1</v>
      </c>
      <c r="AA72" s="107">
        <v>0</v>
      </c>
      <c r="AB72" s="107">
        <v>0</v>
      </c>
      <c r="AC72" s="107">
        <v>0</v>
      </c>
      <c r="AD72" s="107">
        <v>0</v>
      </c>
      <c r="AE72" s="107">
        <v>0</v>
      </c>
      <c r="AF72" s="107">
        <v>0</v>
      </c>
      <c r="AG72" s="107">
        <v>0</v>
      </c>
      <c r="AH72" s="107">
        <v>0</v>
      </c>
      <c r="AI72" s="107">
        <v>0</v>
      </c>
      <c r="AJ72" s="107">
        <v>0</v>
      </c>
      <c r="AK72" s="107">
        <v>0</v>
      </c>
      <c r="AL72" s="107">
        <v>0</v>
      </c>
      <c r="AM72" s="107">
        <v>0</v>
      </c>
      <c r="AN72" s="107">
        <v>1666.2</v>
      </c>
      <c r="AO72" s="107">
        <v>6289.4</v>
      </c>
      <c r="AP72" s="107">
        <v>0</v>
      </c>
      <c r="AQ72" s="107">
        <v>448190.5</v>
      </c>
      <c r="AR72" s="107">
        <v>0</v>
      </c>
      <c r="AS72" s="107">
        <v>0</v>
      </c>
      <c r="AT72" s="107">
        <v>99.72</v>
      </c>
      <c r="AU72" s="107">
        <v>2493</v>
      </c>
      <c r="AV72" s="107">
        <v>99.72</v>
      </c>
      <c r="AW72" s="107">
        <v>99.72</v>
      </c>
      <c r="AX72" s="107">
        <v>99.72</v>
      </c>
      <c r="AY72" s="107">
        <v>99.72</v>
      </c>
      <c r="AZ72" s="107">
        <v>99.72</v>
      </c>
      <c r="BA72" s="107">
        <v>99.72</v>
      </c>
      <c r="BB72" s="107">
        <v>99.72</v>
      </c>
      <c r="BC72" s="107">
        <v>99.72</v>
      </c>
      <c r="BD72" s="107">
        <v>99.72</v>
      </c>
      <c r="BE72" s="107">
        <v>99.72</v>
      </c>
      <c r="BF72" s="107">
        <v>99.72</v>
      </c>
      <c r="BG72" s="107">
        <v>99.72</v>
      </c>
      <c r="BH72" s="107">
        <v>0</v>
      </c>
      <c r="BI72" s="107">
        <v>99.72</v>
      </c>
      <c r="BJ72" s="107">
        <v>0</v>
      </c>
      <c r="BK72" s="107">
        <v>99.72</v>
      </c>
      <c r="BL72" s="107">
        <v>99.72</v>
      </c>
      <c r="BM72" s="107">
        <v>0</v>
      </c>
      <c r="BN72" s="107">
        <v>99.72</v>
      </c>
      <c r="BO72" s="107">
        <v>99.72</v>
      </c>
      <c r="BP72" s="107">
        <v>99.72</v>
      </c>
      <c r="BQ72" s="107">
        <v>0</v>
      </c>
      <c r="BR72" s="107">
        <v>0</v>
      </c>
      <c r="BS72" s="107">
        <v>99.72</v>
      </c>
      <c r="BT72" s="107">
        <v>0</v>
      </c>
      <c r="BU72" s="107">
        <v>0</v>
      </c>
      <c r="BV72" s="107">
        <v>99.72</v>
      </c>
      <c r="BW72" s="107">
        <v>0</v>
      </c>
      <c r="BX72" s="107">
        <v>0</v>
      </c>
      <c r="BY72" s="107">
        <v>0</v>
      </c>
      <c r="BZ72" s="107">
        <v>0</v>
      </c>
      <c r="CA72" s="107">
        <v>0</v>
      </c>
      <c r="CB72" s="107">
        <v>0</v>
      </c>
      <c r="CC72" s="107">
        <v>0</v>
      </c>
      <c r="CD72" s="107">
        <v>99.72</v>
      </c>
      <c r="CE72" s="107">
        <v>99.72</v>
      </c>
      <c r="CF72" s="107">
        <v>0</v>
      </c>
      <c r="CG72" s="107">
        <v>0</v>
      </c>
      <c r="CH72" s="107">
        <v>0</v>
      </c>
      <c r="CI72" s="107">
        <v>0</v>
      </c>
      <c r="CJ72" s="107">
        <v>0</v>
      </c>
      <c r="CK72" s="107">
        <v>0</v>
      </c>
      <c r="CL72" s="107">
        <v>0</v>
      </c>
      <c r="CM72" s="107">
        <v>0</v>
      </c>
      <c r="CN72" s="107">
        <v>0</v>
      </c>
      <c r="CO72" s="107">
        <v>0</v>
      </c>
      <c r="CP72" s="107">
        <v>0</v>
      </c>
      <c r="CQ72" s="107">
        <v>0</v>
      </c>
      <c r="CR72" s="107">
        <v>0</v>
      </c>
      <c r="CS72" s="107">
        <v>0</v>
      </c>
      <c r="CT72" s="107">
        <v>0</v>
      </c>
      <c r="CU72" s="107">
        <v>0</v>
      </c>
      <c r="CV72" s="107">
        <v>0</v>
      </c>
      <c r="CW72" s="107">
        <v>0</v>
      </c>
      <c r="CX72" s="107">
        <v>0</v>
      </c>
      <c r="CY72" s="107">
        <v>0</v>
      </c>
      <c r="CZ72" s="107">
        <v>0</v>
      </c>
      <c r="DA72" s="107">
        <v>0</v>
      </c>
      <c r="DB72" s="107">
        <v>0</v>
      </c>
      <c r="DC72" s="107">
        <v>99.72</v>
      </c>
      <c r="DD72" s="107">
        <v>99.72</v>
      </c>
      <c r="DE72" s="107">
        <v>0</v>
      </c>
      <c r="DF72" s="107">
        <v>0</v>
      </c>
      <c r="DG72" s="107">
        <v>0</v>
      </c>
      <c r="DH72" s="107">
        <v>99.72</v>
      </c>
      <c r="DI72" s="107">
        <v>0</v>
      </c>
      <c r="DJ72" s="107">
        <v>0</v>
      </c>
      <c r="DK72" s="107">
        <v>0</v>
      </c>
      <c r="DL72" s="107">
        <v>0</v>
      </c>
      <c r="DM72" s="107">
        <v>0</v>
      </c>
      <c r="DN72" s="107">
        <v>0</v>
      </c>
      <c r="DO72" s="107">
        <v>0</v>
      </c>
      <c r="DP72" s="107">
        <v>0</v>
      </c>
      <c r="DQ72" s="107">
        <v>0</v>
      </c>
      <c r="DR72" s="107">
        <v>0</v>
      </c>
    </row>
    <row r="73" spans="1:122">
      <c r="A73" s="106"/>
      <c r="B73" s="107" t="s">
        <v>173</v>
      </c>
      <c r="C73" s="107">
        <v>10004372.73</v>
      </c>
      <c r="D73" s="107">
        <v>1610600.96</v>
      </c>
      <c r="E73" s="107">
        <v>0</v>
      </c>
      <c r="F73" s="107">
        <v>0</v>
      </c>
      <c r="G73" s="107">
        <v>0</v>
      </c>
      <c r="H73" s="107">
        <v>0</v>
      </c>
      <c r="I73" s="107">
        <v>0</v>
      </c>
      <c r="J73" s="107">
        <v>703092.88</v>
      </c>
      <c r="K73" s="107">
        <v>0</v>
      </c>
      <c r="L73" s="107">
        <v>0</v>
      </c>
      <c r="M73" s="107">
        <v>0</v>
      </c>
      <c r="N73" s="107">
        <v>0</v>
      </c>
      <c r="O73" s="107">
        <v>0</v>
      </c>
      <c r="P73" s="107">
        <v>0</v>
      </c>
      <c r="Q73" s="107">
        <v>0</v>
      </c>
      <c r="R73" s="107">
        <v>0</v>
      </c>
      <c r="S73" s="107">
        <v>9917.1</v>
      </c>
      <c r="T73" s="107">
        <v>0</v>
      </c>
      <c r="U73" s="107">
        <v>5543545.07</v>
      </c>
      <c r="V73" s="107">
        <v>1275741.43</v>
      </c>
      <c r="W73" s="107">
        <v>754441.41</v>
      </c>
      <c r="X73" s="107">
        <v>107033.88</v>
      </c>
      <c r="Y73" s="107">
        <v>849321.16</v>
      </c>
      <c r="Z73" s="107">
        <v>150365.17</v>
      </c>
      <c r="AA73" s="107">
        <v>50185</v>
      </c>
      <c r="AB73" s="107">
        <v>165490.9</v>
      </c>
      <c r="AC73" s="107">
        <v>60379.2</v>
      </c>
      <c r="AD73" s="107">
        <v>52468.03</v>
      </c>
      <c r="AE73" s="107">
        <v>34958.24</v>
      </c>
      <c r="AF73" s="107">
        <v>123739.53</v>
      </c>
      <c r="AG73" s="107">
        <v>102521.03</v>
      </c>
      <c r="AH73" s="107">
        <v>0</v>
      </c>
      <c r="AI73" s="107">
        <v>440754.58</v>
      </c>
      <c r="AJ73" s="107">
        <v>9235.34</v>
      </c>
      <c r="AK73" s="107">
        <v>26464.44</v>
      </c>
      <c r="AL73" s="107">
        <v>71334.1</v>
      </c>
      <c r="AM73" s="107">
        <v>91742.71</v>
      </c>
      <c r="AN73" s="107">
        <v>0</v>
      </c>
      <c r="AO73" s="107">
        <v>0</v>
      </c>
      <c r="AP73" s="107">
        <v>0</v>
      </c>
      <c r="AQ73" s="107">
        <v>35709.08</v>
      </c>
      <c r="AR73" s="107">
        <v>153955.41</v>
      </c>
      <c r="AS73" s="107">
        <v>2637.91</v>
      </c>
      <c r="AT73" s="107">
        <v>0</v>
      </c>
      <c r="AU73" s="107">
        <v>5259499.96</v>
      </c>
      <c r="AV73" s="107">
        <v>19679.34</v>
      </c>
      <c r="AW73" s="107">
        <v>0</v>
      </c>
      <c r="AX73" s="107">
        <v>18446.6</v>
      </c>
      <c r="AY73" s="107">
        <v>8128.6</v>
      </c>
      <c r="AZ73" s="107">
        <v>43329</v>
      </c>
      <c r="BA73" s="107">
        <v>465420.59</v>
      </c>
      <c r="BB73" s="107">
        <v>132837.5</v>
      </c>
      <c r="BC73" s="107">
        <v>390797.4</v>
      </c>
      <c r="BD73" s="107">
        <v>89372.69</v>
      </c>
      <c r="BE73" s="107">
        <v>131880</v>
      </c>
      <c r="BF73" s="107">
        <v>106887.92</v>
      </c>
      <c r="BG73" s="107">
        <v>507542.37</v>
      </c>
      <c r="BH73" s="107">
        <v>232040.6</v>
      </c>
      <c r="BI73" s="107">
        <v>400773.95</v>
      </c>
      <c r="BJ73" s="107">
        <v>122191.4</v>
      </c>
      <c r="BK73" s="107">
        <v>0</v>
      </c>
      <c r="BL73" s="107">
        <v>72047.9</v>
      </c>
      <c r="BM73" s="107">
        <v>6314.34</v>
      </c>
      <c r="BN73" s="107">
        <v>49385.6</v>
      </c>
      <c r="BO73" s="107">
        <v>133141.04</v>
      </c>
      <c r="BP73" s="107">
        <v>0</v>
      </c>
      <c r="BQ73" s="107">
        <v>37247.3</v>
      </c>
      <c r="BR73" s="107">
        <v>62604</v>
      </c>
      <c r="BS73" s="107">
        <v>0</v>
      </c>
      <c r="BT73" s="107">
        <v>100712.5</v>
      </c>
      <c r="BU73" s="107">
        <v>11647.2</v>
      </c>
      <c r="BV73" s="107">
        <v>3550.33</v>
      </c>
      <c r="BW73" s="107">
        <v>0</v>
      </c>
      <c r="BX73" s="107">
        <v>76329.1</v>
      </c>
      <c r="BY73" s="107">
        <v>0</v>
      </c>
      <c r="BZ73" s="107">
        <v>99441.2</v>
      </c>
      <c r="CA73" s="107">
        <v>13507.14</v>
      </c>
      <c r="CB73" s="107">
        <v>40127</v>
      </c>
      <c r="CC73" s="107">
        <v>0</v>
      </c>
      <c r="CD73" s="107">
        <v>2714.3</v>
      </c>
      <c r="CE73" s="107">
        <v>2062.06</v>
      </c>
      <c r="CF73" s="107">
        <v>43326.3</v>
      </c>
      <c r="CG73" s="107">
        <v>12404.93</v>
      </c>
      <c r="CH73" s="107">
        <v>0</v>
      </c>
      <c r="CI73" s="107">
        <v>32939.1</v>
      </c>
      <c r="CJ73" s="107">
        <v>8666.8</v>
      </c>
      <c r="CK73" s="107">
        <v>5744.21</v>
      </c>
      <c r="CL73" s="107">
        <v>34394</v>
      </c>
      <c r="CM73" s="107">
        <v>51547.4</v>
      </c>
      <c r="CN73" s="107">
        <v>0</v>
      </c>
      <c r="CO73" s="107">
        <v>0</v>
      </c>
      <c r="CP73" s="107">
        <v>58515</v>
      </c>
      <c r="CQ73" s="107">
        <v>4171.68</v>
      </c>
      <c r="CR73" s="107">
        <v>0</v>
      </c>
      <c r="CS73" s="107">
        <v>27237.17</v>
      </c>
      <c r="CT73" s="107">
        <v>0</v>
      </c>
      <c r="CU73" s="107">
        <v>12637.25</v>
      </c>
      <c r="CV73" s="107">
        <v>0</v>
      </c>
      <c r="CW73" s="107">
        <v>0</v>
      </c>
      <c r="CX73" s="107">
        <v>12286.27</v>
      </c>
      <c r="CY73" s="107">
        <v>28124.24</v>
      </c>
      <c r="CZ73" s="107">
        <v>0</v>
      </c>
      <c r="DA73" s="107">
        <v>9924.99</v>
      </c>
      <c r="DB73" s="107">
        <v>65965.5</v>
      </c>
      <c r="DC73" s="107">
        <v>82703.9</v>
      </c>
      <c r="DD73" s="107">
        <v>59493</v>
      </c>
      <c r="DE73" s="107">
        <v>727397.41</v>
      </c>
      <c r="DF73" s="107">
        <v>19371</v>
      </c>
      <c r="DG73" s="107">
        <v>60429.26</v>
      </c>
      <c r="DH73" s="107">
        <v>44529.7</v>
      </c>
      <c r="DI73" s="107">
        <v>55147.4</v>
      </c>
      <c r="DJ73" s="107">
        <v>37246.5</v>
      </c>
      <c r="DK73" s="107">
        <v>17840.9</v>
      </c>
      <c r="DL73" s="107">
        <v>153909.56</v>
      </c>
      <c r="DM73" s="107">
        <v>70768.75</v>
      </c>
      <c r="DN73" s="107">
        <v>0</v>
      </c>
      <c r="DO73" s="107">
        <v>13807.89</v>
      </c>
      <c r="DP73" s="107">
        <v>2102.15</v>
      </c>
      <c r="DQ73" s="107">
        <v>73591.59</v>
      </c>
      <c r="DR73" s="107">
        <v>53117.14</v>
      </c>
    </row>
    <row r="74" spans="1:122">
      <c r="A74" s="106"/>
      <c r="B74" s="107" t="s">
        <v>174</v>
      </c>
      <c r="C74" s="107">
        <v>0</v>
      </c>
      <c r="D74" s="107">
        <v>0</v>
      </c>
      <c r="E74" s="107">
        <v>0</v>
      </c>
      <c r="F74" s="107">
        <v>0</v>
      </c>
      <c r="G74" s="107">
        <v>0</v>
      </c>
      <c r="H74" s="107">
        <v>0</v>
      </c>
      <c r="I74" s="107">
        <v>0</v>
      </c>
      <c r="J74" s="107">
        <v>0</v>
      </c>
      <c r="K74" s="107">
        <v>0</v>
      </c>
      <c r="L74" s="107">
        <v>0</v>
      </c>
      <c r="M74" s="107">
        <v>0</v>
      </c>
      <c r="N74" s="107">
        <v>0</v>
      </c>
      <c r="O74" s="107">
        <v>0</v>
      </c>
      <c r="P74" s="107">
        <v>0</v>
      </c>
      <c r="Q74" s="107">
        <v>0</v>
      </c>
      <c r="R74" s="107">
        <v>0</v>
      </c>
      <c r="S74" s="107">
        <v>0</v>
      </c>
      <c r="T74" s="107">
        <v>0</v>
      </c>
      <c r="U74" s="107">
        <v>0</v>
      </c>
      <c r="V74" s="107">
        <v>0</v>
      </c>
      <c r="W74" s="107">
        <v>0</v>
      </c>
      <c r="X74" s="107">
        <v>0</v>
      </c>
      <c r="Y74" s="107">
        <v>0</v>
      </c>
      <c r="Z74" s="107">
        <v>0</v>
      </c>
      <c r="AA74" s="107">
        <v>0</v>
      </c>
      <c r="AB74" s="107">
        <v>0</v>
      </c>
      <c r="AC74" s="107">
        <v>0</v>
      </c>
      <c r="AD74" s="107">
        <v>0</v>
      </c>
      <c r="AE74" s="107">
        <v>0</v>
      </c>
      <c r="AF74" s="107">
        <v>0</v>
      </c>
      <c r="AG74" s="107">
        <v>0</v>
      </c>
      <c r="AH74" s="107">
        <v>0</v>
      </c>
      <c r="AI74" s="107">
        <v>0</v>
      </c>
      <c r="AJ74" s="107">
        <v>0</v>
      </c>
      <c r="AK74" s="107">
        <v>0</v>
      </c>
      <c r="AL74" s="107">
        <v>0</v>
      </c>
      <c r="AM74" s="107">
        <v>0</v>
      </c>
      <c r="AN74" s="107">
        <v>0</v>
      </c>
      <c r="AO74" s="107">
        <v>0</v>
      </c>
      <c r="AP74" s="107">
        <v>0</v>
      </c>
      <c r="AQ74" s="107">
        <v>0</v>
      </c>
      <c r="AR74" s="107">
        <v>0</v>
      </c>
      <c r="AS74" s="107">
        <v>0</v>
      </c>
      <c r="AT74" s="107">
        <v>0</v>
      </c>
      <c r="AU74" s="107">
        <v>0</v>
      </c>
      <c r="AV74" s="107">
        <v>0</v>
      </c>
      <c r="AW74" s="107">
        <v>0</v>
      </c>
      <c r="AX74" s="107">
        <v>0</v>
      </c>
      <c r="AY74" s="107">
        <v>0</v>
      </c>
      <c r="AZ74" s="107">
        <v>0</v>
      </c>
      <c r="BA74" s="107">
        <v>0</v>
      </c>
      <c r="BB74" s="107">
        <v>0</v>
      </c>
      <c r="BC74" s="107">
        <v>0</v>
      </c>
      <c r="BD74" s="107">
        <v>0</v>
      </c>
      <c r="BE74" s="107">
        <v>0</v>
      </c>
      <c r="BF74" s="107">
        <v>0</v>
      </c>
      <c r="BG74" s="107">
        <v>0</v>
      </c>
      <c r="BH74" s="107">
        <v>0</v>
      </c>
      <c r="BI74" s="107">
        <v>0</v>
      </c>
      <c r="BJ74" s="107">
        <v>0</v>
      </c>
      <c r="BK74" s="107">
        <v>0</v>
      </c>
      <c r="BL74" s="107">
        <v>0</v>
      </c>
      <c r="BM74" s="107">
        <v>0</v>
      </c>
      <c r="BN74" s="107">
        <v>0</v>
      </c>
      <c r="BO74" s="107">
        <v>0</v>
      </c>
      <c r="BP74" s="107">
        <v>0</v>
      </c>
      <c r="BQ74" s="107">
        <v>0</v>
      </c>
      <c r="BR74" s="107">
        <v>0</v>
      </c>
      <c r="BS74" s="107">
        <v>0</v>
      </c>
      <c r="BT74" s="107">
        <v>0</v>
      </c>
      <c r="BU74" s="107">
        <v>0</v>
      </c>
      <c r="BV74" s="107">
        <v>0</v>
      </c>
      <c r="BW74" s="107">
        <v>0</v>
      </c>
      <c r="BX74" s="107">
        <v>0</v>
      </c>
      <c r="BY74" s="107">
        <v>0</v>
      </c>
      <c r="BZ74" s="107">
        <v>0</v>
      </c>
      <c r="CA74" s="107">
        <v>0</v>
      </c>
      <c r="CB74" s="107">
        <v>0</v>
      </c>
      <c r="CC74" s="107">
        <v>0</v>
      </c>
      <c r="CD74" s="107">
        <v>0</v>
      </c>
      <c r="CE74" s="107">
        <v>0</v>
      </c>
      <c r="CF74" s="107">
        <v>0</v>
      </c>
      <c r="CG74" s="107">
        <v>0</v>
      </c>
      <c r="CH74" s="107">
        <v>0</v>
      </c>
      <c r="CI74" s="107">
        <v>0</v>
      </c>
      <c r="CJ74" s="107">
        <v>0</v>
      </c>
      <c r="CK74" s="107">
        <v>0</v>
      </c>
      <c r="CL74" s="107">
        <v>0</v>
      </c>
      <c r="CM74" s="107">
        <v>0</v>
      </c>
      <c r="CN74" s="107">
        <v>0</v>
      </c>
      <c r="CO74" s="107">
        <v>0</v>
      </c>
      <c r="CP74" s="107">
        <v>0</v>
      </c>
      <c r="CQ74" s="107">
        <v>0</v>
      </c>
      <c r="CR74" s="107">
        <v>0</v>
      </c>
      <c r="CS74" s="107">
        <v>0</v>
      </c>
      <c r="CT74" s="107">
        <v>0</v>
      </c>
      <c r="CU74" s="107">
        <v>0</v>
      </c>
      <c r="CV74" s="107">
        <v>0</v>
      </c>
      <c r="CW74" s="107">
        <v>0</v>
      </c>
      <c r="CX74" s="107">
        <v>0</v>
      </c>
      <c r="CY74" s="107">
        <v>0</v>
      </c>
      <c r="CZ74" s="107">
        <v>0</v>
      </c>
      <c r="DA74" s="107">
        <v>0</v>
      </c>
      <c r="DB74" s="107">
        <v>0</v>
      </c>
      <c r="DC74" s="107">
        <v>0</v>
      </c>
      <c r="DD74" s="107">
        <v>0</v>
      </c>
      <c r="DE74" s="107">
        <v>0</v>
      </c>
      <c r="DF74" s="107">
        <v>0</v>
      </c>
      <c r="DG74" s="107">
        <v>0</v>
      </c>
      <c r="DH74" s="107">
        <v>0</v>
      </c>
      <c r="DI74" s="107">
        <v>0</v>
      </c>
      <c r="DJ74" s="107">
        <v>0</v>
      </c>
      <c r="DK74" s="107">
        <v>0</v>
      </c>
      <c r="DL74" s="107">
        <v>0</v>
      </c>
      <c r="DM74" s="107">
        <v>0</v>
      </c>
      <c r="DN74" s="107">
        <v>0</v>
      </c>
      <c r="DO74" s="107">
        <v>0</v>
      </c>
      <c r="DP74" s="107">
        <v>0</v>
      </c>
      <c r="DQ74" s="107">
        <v>0</v>
      </c>
      <c r="DR74" s="107">
        <v>0</v>
      </c>
    </row>
    <row r="75" s="100" customFormat="1" spans="1:122">
      <c r="A75" s="106"/>
      <c r="B75" s="108" t="s">
        <v>122</v>
      </c>
      <c r="C75" s="108">
        <v>113436559.87</v>
      </c>
      <c r="D75" s="108">
        <v>26567442.36</v>
      </c>
      <c r="E75" s="108">
        <v>0</v>
      </c>
      <c r="F75" s="108">
        <v>0</v>
      </c>
      <c r="G75" s="108">
        <v>0</v>
      </c>
      <c r="H75" s="108">
        <v>160377.36</v>
      </c>
      <c r="I75" s="108">
        <v>901171.33</v>
      </c>
      <c r="J75" s="108">
        <v>2642555.44</v>
      </c>
      <c r="K75" s="108">
        <v>276496.06</v>
      </c>
      <c r="L75" s="108">
        <v>6138229.71</v>
      </c>
      <c r="M75" s="108">
        <v>535515.22</v>
      </c>
      <c r="N75" s="108">
        <v>37735.85</v>
      </c>
      <c r="O75" s="108">
        <v>649.56</v>
      </c>
      <c r="P75" s="108">
        <v>1442.24</v>
      </c>
      <c r="Q75" s="108">
        <v>0</v>
      </c>
      <c r="R75" s="108">
        <v>0</v>
      </c>
      <c r="S75" s="108">
        <v>272565.45</v>
      </c>
      <c r="T75" s="108">
        <v>0</v>
      </c>
      <c r="U75" s="108">
        <v>57448145.25</v>
      </c>
      <c r="V75" s="108">
        <v>13420321.49</v>
      </c>
      <c r="W75" s="108">
        <v>3956417.91</v>
      </c>
      <c r="X75" s="108">
        <v>1077494.64</v>
      </c>
      <c r="Y75" s="108">
        <v>8848268.92</v>
      </c>
      <c r="Z75" s="108">
        <v>1998262.26</v>
      </c>
      <c r="AA75" s="108">
        <v>457618.09</v>
      </c>
      <c r="AB75" s="108">
        <v>1603059.9</v>
      </c>
      <c r="AC75" s="108">
        <v>513112.32</v>
      </c>
      <c r="AD75" s="108">
        <v>132969.85</v>
      </c>
      <c r="AE75" s="108">
        <v>120840.35</v>
      </c>
      <c r="AF75" s="108">
        <v>860728.38</v>
      </c>
      <c r="AG75" s="108">
        <v>749578.74</v>
      </c>
      <c r="AH75" s="108">
        <v>1000</v>
      </c>
      <c r="AI75" s="108">
        <v>2091300.59</v>
      </c>
      <c r="AJ75" s="108">
        <v>26216.46</v>
      </c>
      <c r="AK75" s="108">
        <v>346557.21</v>
      </c>
      <c r="AL75" s="108">
        <v>704720.97</v>
      </c>
      <c r="AM75" s="108">
        <v>9208182.17</v>
      </c>
      <c r="AN75" s="108">
        <v>744582.91</v>
      </c>
      <c r="AO75" s="108">
        <v>252158.56</v>
      </c>
      <c r="AP75" s="108">
        <v>249242.71</v>
      </c>
      <c r="AQ75" s="108">
        <v>3884725.4</v>
      </c>
      <c r="AR75" s="108">
        <v>950239.57</v>
      </c>
      <c r="AS75" s="108">
        <v>258952.02</v>
      </c>
      <c r="AT75" s="108">
        <v>2386298.16</v>
      </c>
      <c r="AU75" s="108">
        <v>39513763.75</v>
      </c>
      <c r="AV75" s="108">
        <v>1166353.73</v>
      </c>
      <c r="AW75" s="108">
        <v>1322278.49</v>
      </c>
      <c r="AX75" s="108">
        <v>1174178.02</v>
      </c>
      <c r="AY75" s="108">
        <v>1026077.65</v>
      </c>
      <c r="AZ75" s="108">
        <v>1501671.46</v>
      </c>
      <c r="BA75" s="108">
        <v>1530345.55</v>
      </c>
      <c r="BB75" s="108">
        <v>578483.55</v>
      </c>
      <c r="BC75" s="108">
        <v>1633533.83</v>
      </c>
      <c r="BD75" s="108">
        <v>1294842.82</v>
      </c>
      <c r="BE75" s="108">
        <v>1476773.14</v>
      </c>
      <c r="BF75" s="108">
        <v>827604.36</v>
      </c>
      <c r="BG75" s="108">
        <v>2357906.96</v>
      </c>
      <c r="BH75" s="108">
        <v>1954446.96</v>
      </c>
      <c r="BI75" s="108">
        <v>931461.3</v>
      </c>
      <c r="BJ75" s="108">
        <v>379832.88</v>
      </c>
      <c r="BK75" s="108">
        <v>598636.14</v>
      </c>
      <c r="BL75" s="108">
        <v>794866.28</v>
      </c>
      <c r="BM75" s="108">
        <v>458984.74</v>
      </c>
      <c r="BN75" s="108">
        <v>421495.82</v>
      </c>
      <c r="BO75" s="108">
        <v>539961.29</v>
      </c>
      <c r="BP75" s="108">
        <v>770073.58</v>
      </c>
      <c r="BQ75" s="108">
        <v>395911.65</v>
      </c>
      <c r="BR75" s="108">
        <v>285661.59</v>
      </c>
      <c r="BS75" s="108">
        <v>215379.12</v>
      </c>
      <c r="BT75" s="108">
        <v>327722.98</v>
      </c>
      <c r="BU75" s="108">
        <v>179826.71</v>
      </c>
      <c r="BV75" s="108">
        <v>271206.16</v>
      </c>
      <c r="BW75" s="108">
        <v>225154.55</v>
      </c>
      <c r="BX75" s="108">
        <v>411617.76</v>
      </c>
      <c r="BY75" s="108">
        <v>107018.98</v>
      </c>
      <c r="BZ75" s="108">
        <v>376807.42</v>
      </c>
      <c r="CA75" s="108">
        <v>66739.44</v>
      </c>
      <c r="CB75" s="108">
        <v>169758.78</v>
      </c>
      <c r="CC75" s="108">
        <v>170032.91</v>
      </c>
      <c r="CD75" s="108">
        <v>1176442.27</v>
      </c>
      <c r="CE75" s="108">
        <v>250067.61</v>
      </c>
      <c r="CF75" s="108">
        <v>348395.25</v>
      </c>
      <c r="CG75" s="108">
        <v>406096.72</v>
      </c>
      <c r="CH75" s="108">
        <v>279207.66</v>
      </c>
      <c r="CI75" s="108">
        <v>320721.27</v>
      </c>
      <c r="CJ75" s="108">
        <v>133981.89</v>
      </c>
      <c r="CK75" s="108">
        <v>170135.54</v>
      </c>
      <c r="CL75" s="108">
        <v>356827.44</v>
      </c>
      <c r="CM75" s="108">
        <v>397488.35</v>
      </c>
      <c r="CN75" s="108">
        <v>154232.69</v>
      </c>
      <c r="CO75" s="108">
        <v>225814.74</v>
      </c>
      <c r="CP75" s="108">
        <v>285214.14</v>
      </c>
      <c r="CQ75" s="108">
        <v>209703.33</v>
      </c>
      <c r="CR75" s="108">
        <v>150671.44</v>
      </c>
      <c r="CS75" s="108">
        <v>141054.79</v>
      </c>
      <c r="CT75" s="108">
        <v>142424.14</v>
      </c>
      <c r="CU75" s="108">
        <v>176517.89</v>
      </c>
      <c r="CV75" s="108">
        <v>167784.03</v>
      </c>
      <c r="CW75" s="108">
        <v>159995.93</v>
      </c>
      <c r="CX75" s="108">
        <v>210861.63</v>
      </c>
      <c r="CY75" s="108">
        <v>200897.94</v>
      </c>
      <c r="CZ75" s="108">
        <v>169022.63</v>
      </c>
      <c r="DA75" s="108">
        <v>198460.1</v>
      </c>
      <c r="DB75" s="108">
        <v>359282.61</v>
      </c>
      <c r="DC75" s="108">
        <v>730842.03</v>
      </c>
      <c r="DD75" s="108">
        <v>317619.54</v>
      </c>
      <c r="DE75" s="108">
        <v>1092549.79</v>
      </c>
      <c r="DF75" s="108">
        <v>151663.33</v>
      </c>
      <c r="DG75" s="108">
        <v>757682.65</v>
      </c>
      <c r="DH75" s="108">
        <v>247034.64</v>
      </c>
      <c r="DI75" s="108">
        <v>310980.28</v>
      </c>
      <c r="DJ75" s="108">
        <v>173922.04</v>
      </c>
      <c r="DK75" s="108">
        <v>517738.13</v>
      </c>
      <c r="DL75" s="108">
        <v>537199.42</v>
      </c>
      <c r="DM75" s="108">
        <v>378902.33</v>
      </c>
      <c r="DN75" s="108">
        <v>11241.34</v>
      </c>
      <c r="DO75" s="108">
        <v>481699.34</v>
      </c>
      <c r="DP75" s="108">
        <v>425518.4</v>
      </c>
      <c r="DQ75" s="108">
        <v>442711.18</v>
      </c>
      <c r="DR75" s="108">
        <v>202510.68</v>
      </c>
    </row>
    <row r="76" spans="1:122">
      <c r="A76" s="106" t="s">
        <v>175</v>
      </c>
      <c r="B76" s="107" t="s">
        <v>176</v>
      </c>
      <c r="C76" s="107">
        <v>0</v>
      </c>
      <c r="D76" s="107">
        <v>0</v>
      </c>
      <c r="E76" s="107">
        <v>0</v>
      </c>
      <c r="F76" s="107">
        <v>0</v>
      </c>
      <c r="G76" s="107">
        <v>0</v>
      </c>
      <c r="H76" s="107">
        <v>0</v>
      </c>
      <c r="I76" s="107">
        <v>0</v>
      </c>
      <c r="J76" s="107">
        <v>0</v>
      </c>
      <c r="K76" s="107">
        <v>0</v>
      </c>
      <c r="L76" s="107">
        <v>0</v>
      </c>
      <c r="M76" s="107">
        <v>0</v>
      </c>
      <c r="N76" s="107">
        <v>0</v>
      </c>
      <c r="O76" s="107">
        <v>0</v>
      </c>
      <c r="P76" s="107">
        <v>0</v>
      </c>
      <c r="Q76" s="107">
        <v>0</v>
      </c>
      <c r="R76" s="107">
        <v>0</v>
      </c>
      <c r="S76" s="107">
        <v>0</v>
      </c>
      <c r="T76" s="107">
        <v>0</v>
      </c>
      <c r="U76" s="107">
        <v>0</v>
      </c>
      <c r="V76" s="107">
        <v>0</v>
      </c>
      <c r="W76" s="107">
        <v>0</v>
      </c>
      <c r="X76" s="107">
        <v>0</v>
      </c>
      <c r="Y76" s="107">
        <v>0</v>
      </c>
      <c r="Z76" s="107">
        <v>0</v>
      </c>
      <c r="AA76" s="107">
        <v>0</v>
      </c>
      <c r="AB76" s="107">
        <v>0</v>
      </c>
      <c r="AC76" s="107">
        <v>0</v>
      </c>
      <c r="AD76" s="107">
        <v>0</v>
      </c>
      <c r="AE76" s="107">
        <v>0</v>
      </c>
      <c r="AF76" s="107">
        <v>0</v>
      </c>
      <c r="AG76" s="107">
        <v>0</v>
      </c>
      <c r="AH76" s="107">
        <v>0</v>
      </c>
      <c r="AI76" s="107">
        <v>0</v>
      </c>
      <c r="AJ76" s="107">
        <v>0</v>
      </c>
      <c r="AK76" s="107">
        <v>0</v>
      </c>
      <c r="AL76" s="107">
        <v>0</v>
      </c>
      <c r="AM76" s="107">
        <v>0</v>
      </c>
      <c r="AN76" s="107">
        <v>0</v>
      </c>
      <c r="AO76" s="107">
        <v>0</v>
      </c>
      <c r="AP76" s="107">
        <v>0</v>
      </c>
      <c r="AQ76" s="107">
        <v>0</v>
      </c>
      <c r="AR76" s="107">
        <v>0</v>
      </c>
      <c r="AS76" s="107">
        <v>0</v>
      </c>
      <c r="AT76" s="107">
        <v>0</v>
      </c>
      <c r="AU76" s="107">
        <v>0</v>
      </c>
      <c r="AV76" s="107">
        <v>0</v>
      </c>
      <c r="AW76" s="107">
        <v>0</v>
      </c>
      <c r="AX76" s="107">
        <v>0</v>
      </c>
      <c r="AY76" s="107">
        <v>0</v>
      </c>
      <c r="AZ76" s="107">
        <v>0</v>
      </c>
      <c r="BA76" s="107">
        <v>0</v>
      </c>
      <c r="BB76" s="107">
        <v>0</v>
      </c>
      <c r="BC76" s="107">
        <v>0</v>
      </c>
      <c r="BD76" s="107">
        <v>0</v>
      </c>
      <c r="BE76" s="107">
        <v>0</v>
      </c>
      <c r="BF76" s="107">
        <v>0</v>
      </c>
      <c r="BG76" s="107">
        <v>0</v>
      </c>
      <c r="BH76" s="107">
        <v>0</v>
      </c>
      <c r="BI76" s="107">
        <v>0</v>
      </c>
      <c r="BJ76" s="107">
        <v>0</v>
      </c>
      <c r="BK76" s="107">
        <v>0</v>
      </c>
      <c r="BL76" s="107">
        <v>0</v>
      </c>
      <c r="BM76" s="107">
        <v>0</v>
      </c>
      <c r="BN76" s="107">
        <v>0</v>
      </c>
      <c r="BO76" s="107">
        <v>0</v>
      </c>
      <c r="BP76" s="107">
        <v>0</v>
      </c>
      <c r="BQ76" s="107">
        <v>0</v>
      </c>
      <c r="BR76" s="107">
        <v>0</v>
      </c>
      <c r="BS76" s="107">
        <v>0</v>
      </c>
      <c r="BT76" s="107">
        <v>0</v>
      </c>
      <c r="BU76" s="107">
        <v>0</v>
      </c>
      <c r="BV76" s="107">
        <v>0</v>
      </c>
      <c r="BW76" s="107">
        <v>0</v>
      </c>
      <c r="BX76" s="107">
        <v>0</v>
      </c>
      <c r="BY76" s="107">
        <v>0</v>
      </c>
      <c r="BZ76" s="107">
        <v>0</v>
      </c>
      <c r="CA76" s="107">
        <v>0</v>
      </c>
      <c r="CB76" s="107">
        <v>0</v>
      </c>
      <c r="CC76" s="107">
        <v>0</v>
      </c>
      <c r="CD76" s="107">
        <v>0</v>
      </c>
      <c r="CE76" s="107">
        <v>0</v>
      </c>
      <c r="CF76" s="107">
        <v>0</v>
      </c>
      <c r="CG76" s="107">
        <v>0</v>
      </c>
      <c r="CH76" s="107">
        <v>0</v>
      </c>
      <c r="CI76" s="107">
        <v>0</v>
      </c>
      <c r="CJ76" s="107">
        <v>0</v>
      </c>
      <c r="CK76" s="107">
        <v>0</v>
      </c>
      <c r="CL76" s="107">
        <v>0</v>
      </c>
      <c r="CM76" s="107">
        <v>0</v>
      </c>
      <c r="CN76" s="107">
        <v>0</v>
      </c>
      <c r="CO76" s="107">
        <v>0</v>
      </c>
      <c r="CP76" s="107">
        <v>0</v>
      </c>
      <c r="CQ76" s="107">
        <v>0</v>
      </c>
      <c r="CR76" s="107">
        <v>0</v>
      </c>
      <c r="CS76" s="107">
        <v>0</v>
      </c>
      <c r="CT76" s="107">
        <v>0</v>
      </c>
      <c r="CU76" s="107">
        <v>0</v>
      </c>
      <c r="CV76" s="107">
        <v>0</v>
      </c>
      <c r="CW76" s="107">
        <v>0</v>
      </c>
      <c r="CX76" s="107">
        <v>0</v>
      </c>
      <c r="CY76" s="107">
        <v>0</v>
      </c>
      <c r="CZ76" s="107">
        <v>0</v>
      </c>
      <c r="DA76" s="107">
        <v>0</v>
      </c>
      <c r="DB76" s="107">
        <v>0</v>
      </c>
      <c r="DC76" s="107">
        <v>0</v>
      </c>
      <c r="DD76" s="107">
        <v>0</v>
      </c>
      <c r="DE76" s="107">
        <v>0</v>
      </c>
      <c r="DF76" s="107">
        <v>0</v>
      </c>
      <c r="DG76" s="107">
        <v>0</v>
      </c>
      <c r="DH76" s="107">
        <v>0</v>
      </c>
      <c r="DI76" s="107">
        <v>0</v>
      </c>
      <c r="DJ76" s="107">
        <v>0</v>
      </c>
      <c r="DK76" s="107">
        <v>0</v>
      </c>
      <c r="DL76" s="107">
        <v>0</v>
      </c>
      <c r="DM76" s="107">
        <v>0</v>
      </c>
      <c r="DN76" s="107">
        <v>0</v>
      </c>
      <c r="DO76" s="107">
        <v>0</v>
      </c>
      <c r="DP76" s="107">
        <v>0</v>
      </c>
      <c r="DQ76" s="107">
        <v>0</v>
      </c>
      <c r="DR76" s="107">
        <v>0</v>
      </c>
    </row>
    <row r="77" spans="1:122">
      <c r="A77" s="106"/>
      <c r="B77" s="107" t="s">
        <v>177</v>
      </c>
      <c r="C77" s="107">
        <v>0</v>
      </c>
      <c r="D77" s="107">
        <v>0</v>
      </c>
      <c r="E77" s="107">
        <v>0</v>
      </c>
      <c r="F77" s="107">
        <v>0</v>
      </c>
      <c r="G77" s="107">
        <v>0</v>
      </c>
      <c r="H77" s="107">
        <v>0</v>
      </c>
      <c r="I77" s="107">
        <v>0</v>
      </c>
      <c r="J77" s="107">
        <v>0</v>
      </c>
      <c r="K77" s="107">
        <v>0</v>
      </c>
      <c r="L77" s="107">
        <v>0</v>
      </c>
      <c r="M77" s="107">
        <v>0</v>
      </c>
      <c r="N77" s="107">
        <v>0</v>
      </c>
      <c r="O77" s="107">
        <v>0</v>
      </c>
      <c r="P77" s="107">
        <v>0</v>
      </c>
      <c r="Q77" s="107">
        <v>0</v>
      </c>
      <c r="R77" s="107">
        <v>0</v>
      </c>
      <c r="S77" s="107">
        <v>0</v>
      </c>
      <c r="T77" s="107">
        <v>0</v>
      </c>
      <c r="U77" s="107">
        <v>0</v>
      </c>
      <c r="V77" s="107">
        <v>0</v>
      </c>
      <c r="W77" s="107">
        <v>0</v>
      </c>
      <c r="X77" s="107">
        <v>0</v>
      </c>
      <c r="Y77" s="107">
        <v>0</v>
      </c>
      <c r="Z77" s="107">
        <v>0</v>
      </c>
      <c r="AA77" s="107">
        <v>0</v>
      </c>
      <c r="AB77" s="107">
        <v>0</v>
      </c>
      <c r="AC77" s="107">
        <v>0</v>
      </c>
      <c r="AD77" s="107">
        <v>0</v>
      </c>
      <c r="AE77" s="107">
        <v>0</v>
      </c>
      <c r="AF77" s="107">
        <v>0</v>
      </c>
      <c r="AG77" s="107">
        <v>0</v>
      </c>
      <c r="AH77" s="107">
        <v>0</v>
      </c>
      <c r="AI77" s="107">
        <v>0</v>
      </c>
      <c r="AJ77" s="107">
        <v>0</v>
      </c>
      <c r="AK77" s="107">
        <v>0</v>
      </c>
      <c r="AL77" s="107">
        <v>0</v>
      </c>
      <c r="AM77" s="107">
        <v>0</v>
      </c>
      <c r="AN77" s="107">
        <v>0</v>
      </c>
      <c r="AO77" s="107">
        <v>0</v>
      </c>
      <c r="AP77" s="107">
        <v>0</v>
      </c>
      <c r="AQ77" s="107">
        <v>0</v>
      </c>
      <c r="AR77" s="107">
        <v>0</v>
      </c>
      <c r="AS77" s="107">
        <v>0</v>
      </c>
      <c r="AT77" s="107">
        <v>0</v>
      </c>
      <c r="AU77" s="107">
        <v>0</v>
      </c>
      <c r="AV77" s="107">
        <v>0</v>
      </c>
      <c r="AW77" s="107">
        <v>0</v>
      </c>
      <c r="AX77" s="107">
        <v>0</v>
      </c>
      <c r="AY77" s="107">
        <v>0</v>
      </c>
      <c r="AZ77" s="107">
        <v>0</v>
      </c>
      <c r="BA77" s="107">
        <v>0</v>
      </c>
      <c r="BB77" s="107">
        <v>0</v>
      </c>
      <c r="BC77" s="107">
        <v>0</v>
      </c>
      <c r="BD77" s="107">
        <v>0</v>
      </c>
      <c r="BE77" s="107">
        <v>0</v>
      </c>
      <c r="BF77" s="107">
        <v>0</v>
      </c>
      <c r="BG77" s="107">
        <v>0</v>
      </c>
      <c r="BH77" s="107">
        <v>0</v>
      </c>
      <c r="BI77" s="107">
        <v>0</v>
      </c>
      <c r="BJ77" s="107">
        <v>0</v>
      </c>
      <c r="BK77" s="107">
        <v>0</v>
      </c>
      <c r="BL77" s="107">
        <v>0</v>
      </c>
      <c r="BM77" s="107">
        <v>0</v>
      </c>
      <c r="BN77" s="107">
        <v>0</v>
      </c>
      <c r="BO77" s="107">
        <v>0</v>
      </c>
      <c r="BP77" s="107">
        <v>0</v>
      </c>
      <c r="BQ77" s="107">
        <v>0</v>
      </c>
      <c r="BR77" s="107">
        <v>0</v>
      </c>
      <c r="BS77" s="107">
        <v>0</v>
      </c>
      <c r="BT77" s="107">
        <v>0</v>
      </c>
      <c r="BU77" s="107">
        <v>0</v>
      </c>
      <c r="BV77" s="107">
        <v>0</v>
      </c>
      <c r="BW77" s="107">
        <v>0</v>
      </c>
      <c r="BX77" s="107">
        <v>0</v>
      </c>
      <c r="BY77" s="107">
        <v>0</v>
      </c>
      <c r="BZ77" s="107">
        <v>0</v>
      </c>
      <c r="CA77" s="107">
        <v>0</v>
      </c>
      <c r="CB77" s="107">
        <v>0</v>
      </c>
      <c r="CC77" s="107">
        <v>0</v>
      </c>
      <c r="CD77" s="107">
        <v>0</v>
      </c>
      <c r="CE77" s="107">
        <v>0</v>
      </c>
      <c r="CF77" s="107">
        <v>0</v>
      </c>
      <c r="CG77" s="107">
        <v>0</v>
      </c>
      <c r="CH77" s="107">
        <v>0</v>
      </c>
      <c r="CI77" s="107">
        <v>0</v>
      </c>
      <c r="CJ77" s="107">
        <v>0</v>
      </c>
      <c r="CK77" s="107">
        <v>0</v>
      </c>
      <c r="CL77" s="107">
        <v>0</v>
      </c>
      <c r="CM77" s="107">
        <v>0</v>
      </c>
      <c r="CN77" s="107">
        <v>0</v>
      </c>
      <c r="CO77" s="107">
        <v>0</v>
      </c>
      <c r="CP77" s="107">
        <v>0</v>
      </c>
      <c r="CQ77" s="107">
        <v>0</v>
      </c>
      <c r="CR77" s="107">
        <v>0</v>
      </c>
      <c r="CS77" s="107">
        <v>0</v>
      </c>
      <c r="CT77" s="107">
        <v>0</v>
      </c>
      <c r="CU77" s="107">
        <v>0</v>
      </c>
      <c r="CV77" s="107">
        <v>0</v>
      </c>
      <c r="CW77" s="107">
        <v>0</v>
      </c>
      <c r="CX77" s="107">
        <v>0</v>
      </c>
      <c r="CY77" s="107">
        <v>0</v>
      </c>
      <c r="CZ77" s="107">
        <v>0</v>
      </c>
      <c r="DA77" s="107">
        <v>0</v>
      </c>
      <c r="DB77" s="107">
        <v>0</v>
      </c>
      <c r="DC77" s="107">
        <v>0</v>
      </c>
      <c r="DD77" s="107">
        <v>0</v>
      </c>
      <c r="DE77" s="107">
        <v>0</v>
      </c>
      <c r="DF77" s="107">
        <v>0</v>
      </c>
      <c r="DG77" s="107">
        <v>0</v>
      </c>
      <c r="DH77" s="107">
        <v>0</v>
      </c>
      <c r="DI77" s="107">
        <v>0</v>
      </c>
      <c r="DJ77" s="107">
        <v>0</v>
      </c>
      <c r="DK77" s="107">
        <v>0</v>
      </c>
      <c r="DL77" s="107">
        <v>0</v>
      </c>
      <c r="DM77" s="107">
        <v>0</v>
      </c>
      <c r="DN77" s="107">
        <v>0</v>
      </c>
      <c r="DO77" s="107">
        <v>0</v>
      </c>
      <c r="DP77" s="107">
        <v>0</v>
      </c>
      <c r="DQ77" s="107">
        <v>0</v>
      </c>
      <c r="DR77" s="107">
        <v>0</v>
      </c>
    </row>
    <row r="78" spans="1:122">
      <c r="A78" s="106"/>
      <c r="B78" s="107" t="s">
        <v>178</v>
      </c>
      <c r="C78" s="107">
        <v>3954054.92</v>
      </c>
      <c r="D78" s="107">
        <v>1543575.08</v>
      </c>
      <c r="E78" s="107">
        <v>0</v>
      </c>
      <c r="F78" s="107">
        <v>45423.3</v>
      </c>
      <c r="G78" s="107">
        <v>0</v>
      </c>
      <c r="H78" s="107">
        <v>28466.02</v>
      </c>
      <c r="I78" s="107">
        <v>0</v>
      </c>
      <c r="J78" s="107">
        <v>1545.28</v>
      </c>
      <c r="K78" s="107">
        <v>0</v>
      </c>
      <c r="L78" s="107">
        <v>0</v>
      </c>
      <c r="M78" s="107">
        <v>0</v>
      </c>
      <c r="N78" s="107">
        <v>0</v>
      </c>
      <c r="O78" s="107">
        <v>0</v>
      </c>
      <c r="P78" s="107">
        <v>0</v>
      </c>
      <c r="Q78" s="107">
        <v>0</v>
      </c>
      <c r="R78" s="107">
        <v>0</v>
      </c>
      <c r="S78" s="107">
        <v>0</v>
      </c>
      <c r="T78" s="107">
        <v>0</v>
      </c>
      <c r="U78" s="107">
        <v>1423514.46</v>
      </c>
      <c r="V78" s="107">
        <v>150508.06</v>
      </c>
      <c r="W78" s="107">
        <v>631934.59</v>
      </c>
      <c r="X78" s="107">
        <v>129088.13</v>
      </c>
      <c r="Y78" s="107">
        <v>16966.6</v>
      </c>
      <c r="Z78" s="107">
        <v>31212.36</v>
      </c>
      <c r="AA78" s="107">
        <v>8991.09</v>
      </c>
      <c r="AB78" s="107">
        <v>71840.46</v>
      </c>
      <c r="AC78" s="107">
        <v>21497.55</v>
      </c>
      <c r="AD78" s="107">
        <v>61441.33</v>
      </c>
      <c r="AE78" s="107">
        <v>0</v>
      </c>
      <c r="AF78" s="107">
        <v>308574.2</v>
      </c>
      <c r="AG78" s="107">
        <v>105588.71</v>
      </c>
      <c r="AH78" s="107">
        <v>69729.26</v>
      </c>
      <c r="AI78" s="107">
        <v>86601.09</v>
      </c>
      <c r="AJ78" s="107">
        <v>39484.48</v>
      </c>
      <c r="AK78" s="107">
        <v>56927.93</v>
      </c>
      <c r="AL78" s="107">
        <v>32675.72</v>
      </c>
      <c r="AM78" s="107">
        <v>45087.93</v>
      </c>
      <c r="AN78" s="107">
        <v>69415.67</v>
      </c>
      <c r="AO78" s="107">
        <v>62542.75</v>
      </c>
      <c r="AP78" s="107">
        <v>0</v>
      </c>
      <c r="AQ78" s="107">
        <v>87777.78</v>
      </c>
      <c r="AR78" s="107">
        <v>26768.06</v>
      </c>
      <c r="AS78" s="107">
        <v>32988.65</v>
      </c>
      <c r="AT78" s="107">
        <v>51045.83</v>
      </c>
      <c r="AU78" s="107">
        <v>1047887.79</v>
      </c>
      <c r="AV78" s="107">
        <v>47283.13</v>
      </c>
      <c r="AW78" s="107">
        <v>50453.1</v>
      </c>
      <c r="AX78" s="107">
        <v>58940.88</v>
      </c>
      <c r="AY78" s="107">
        <v>42117.94</v>
      </c>
      <c r="AZ78" s="107">
        <v>44239.59</v>
      </c>
      <c r="BA78" s="107">
        <v>46096.38</v>
      </c>
      <c r="BB78" s="107">
        <v>19815.03</v>
      </c>
      <c r="BC78" s="107">
        <v>50823.67</v>
      </c>
      <c r="BD78" s="107">
        <v>24467.89</v>
      </c>
      <c r="BE78" s="107">
        <v>19895.27</v>
      </c>
      <c r="BF78" s="107">
        <v>25615.21</v>
      </c>
      <c r="BG78" s="107">
        <v>36803.38</v>
      </c>
      <c r="BH78" s="107">
        <v>16325.87</v>
      </c>
      <c r="BI78" s="107">
        <v>18249.33</v>
      </c>
      <c r="BJ78" s="107">
        <v>23255.21</v>
      </c>
      <c r="BK78" s="107">
        <v>22727.98</v>
      </c>
      <c r="BL78" s="107">
        <v>23843.24</v>
      </c>
      <c r="BM78" s="107">
        <v>15153.39</v>
      </c>
      <c r="BN78" s="107">
        <v>16223.22</v>
      </c>
      <c r="BO78" s="107">
        <v>20138.33</v>
      </c>
      <c r="BP78" s="107">
        <v>24710.11</v>
      </c>
      <c r="BQ78" s="107">
        <v>10077.85</v>
      </c>
      <c r="BR78" s="107">
        <v>10959.48</v>
      </c>
      <c r="BS78" s="107">
        <v>10809.62</v>
      </c>
      <c r="BT78" s="107">
        <v>14168.94</v>
      </c>
      <c r="BU78" s="107">
        <v>11656.95</v>
      </c>
      <c r="BV78" s="107">
        <v>14921.62</v>
      </c>
      <c r="BW78" s="107">
        <v>10428.04</v>
      </c>
      <c r="BX78" s="107">
        <v>24020.21</v>
      </c>
      <c r="BY78" s="107">
        <v>6945.16</v>
      </c>
      <c r="BZ78" s="107">
        <v>10643.91</v>
      </c>
      <c r="CA78" s="107">
        <v>5606.47</v>
      </c>
      <c r="CB78" s="107">
        <v>6797.38</v>
      </c>
      <c r="CC78" s="107">
        <v>7341.62</v>
      </c>
      <c r="CD78" s="107">
        <v>12315.7</v>
      </c>
      <c r="CE78" s="107">
        <v>20247.5</v>
      </c>
      <c r="CF78" s="107">
        <v>4845.34</v>
      </c>
      <c r="CG78" s="107">
        <v>5152.39</v>
      </c>
      <c r="CH78" s="107">
        <v>3227.13</v>
      </c>
      <c r="CI78" s="107">
        <v>6617.77</v>
      </c>
      <c r="CJ78" s="107">
        <v>3666.65</v>
      </c>
      <c r="CK78" s="107">
        <v>5691.88</v>
      </c>
      <c r="CL78" s="107">
        <v>10262.49</v>
      </c>
      <c r="CM78" s="107">
        <v>8606.21</v>
      </c>
      <c r="CN78" s="107">
        <v>7228.29</v>
      </c>
      <c r="CO78" s="107">
        <v>7450.39</v>
      </c>
      <c r="CP78" s="107">
        <v>8797.8</v>
      </c>
      <c r="CQ78" s="107">
        <v>7914.83</v>
      </c>
      <c r="CR78" s="107">
        <v>5151.85</v>
      </c>
      <c r="CS78" s="107">
        <v>10055.67</v>
      </c>
      <c r="CT78" s="107">
        <v>5599.84</v>
      </c>
      <c r="CU78" s="107">
        <v>5576.49</v>
      </c>
      <c r="CV78" s="107">
        <v>6724.04</v>
      </c>
      <c r="CW78" s="107">
        <v>5002.08</v>
      </c>
      <c r="CX78" s="107">
        <v>4077.81</v>
      </c>
      <c r="CY78" s="107">
        <v>9335.96</v>
      </c>
      <c r="CZ78" s="107">
        <v>4482.51</v>
      </c>
      <c r="DA78" s="107">
        <v>7838.94</v>
      </c>
      <c r="DB78" s="107">
        <v>6826.29</v>
      </c>
      <c r="DC78" s="107">
        <v>13482.34</v>
      </c>
      <c r="DD78" s="107">
        <v>12460.47</v>
      </c>
      <c r="DE78" s="107">
        <v>6770.29</v>
      </c>
      <c r="DF78" s="107">
        <v>5713.22</v>
      </c>
      <c r="DG78" s="107">
        <v>14544.19</v>
      </c>
      <c r="DH78" s="107">
        <v>7413.17</v>
      </c>
      <c r="DI78" s="107">
        <v>3398.92</v>
      </c>
      <c r="DJ78" s="107">
        <v>2453.84</v>
      </c>
      <c r="DK78" s="107">
        <v>1889.21</v>
      </c>
      <c r="DL78" s="107">
        <v>2984.94</v>
      </c>
      <c r="DM78" s="107">
        <v>122.6</v>
      </c>
      <c r="DN78" s="107">
        <v>2274.89</v>
      </c>
      <c r="DO78" s="107">
        <v>0</v>
      </c>
      <c r="DP78" s="107">
        <v>93.99</v>
      </c>
      <c r="DQ78" s="107">
        <v>34.47</v>
      </c>
      <c r="DR78" s="107">
        <v>0</v>
      </c>
    </row>
    <row r="79" spans="1:122">
      <c r="A79" s="106"/>
      <c r="B79" s="107" t="s">
        <v>179</v>
      </c>
      <c r="C79" s="107">
        <v>145473.32</v>
      </c>
      <c r="D79" s="107">
        <v>0</v>
      </c>
      <c r="E79" s="107">
        <v>0</v>
      </c>
      <c r="F79" s="107">
        <v>0</v>
      </c>
      <c r="G79" s="107">
        <v>0</v>
      </c>
      <c r="H79" s="107">
        <v>0</v>
      </c>
      <c r="I79" s="107">
        <v>0</v>
      </c>
      <c r="J79" s="107">
        <v>0</v>
      </c>
      <c r="K79" s="107">
        <v>0</v>
      </c>
      <c r="L79" s="107">
        <v>0</v>
      </c>
      <c r="M79" s="107">
        <v>0</v>
      </c>
      <c r="N79" s="107">
        <v>0</v>
      </c>
      <c r="O79" s="107">
        <v>0</v>
      </c>
      <c r="P79" s="107">
        <v>0</v>
      </c>
      <c r="Q79" s="107">
        <v>0</v>
      </c>
      <c r="R79" s="107">
        <v>0</v>
      </c>
      <c r="S79" s="107">
        <v>0</v>
      </c>
      <c r="T79" s="107">
        <v>0</v>
      </c>
      <c r="U79" s="107">
        <v>145473.32</v>
      </c>
      <c r="V79" s="107">
        <v>0</v>
      </c>
      <c r="W79" s="107">
        <v>0</v>
      </c>
      <c r="X79" s="107">
        <v>0</v>
      </c>
      <c r="Y79" s="107">
        <v>0</v>
      </c>
      <c r="Z79" s="107">
        <v>0</v>
      </c>
      <c r="AA79" s="107">
        <v>0</v>
      </c>
      <c r="AB79" s="107">
        <v>0</v>
      </c>
      <c r="AC79" s="107">
        <v>0</v>
      </c>
      <c r="AD79" s="107">
        <v>0</v>
      </c>
      <c r="AE79" s="107">
        <v>0</v>
      </c>
      <c r="AF79" s="107">
        <v>0</v>
      </c>
      <c r="AG79" s="107">
        <v>0</v>
      </c>
      <c r="AH79" s="107">
        <v>0</v>
      </c>
      <c r="AI79" s="107">
        <v>0</v>
      </c>
      <c r="AJ79" s="107">
        <v>0</v>
      </c>
      <c r="AK79" s="107">
        <v>0</v>
      </c>
      <c r="AL79" s="107">
        <v>0</v>
      </c>
      <c r="AM79" s="107">
        <v>0</v>
      </c>
      <c r="AN79" s="107">
        <v>0</v>
      </c>
      <c r="AO79" s="107">
        <v>0</v>
      </c>
      <c r="AP79" s="107">
        <v>0</v>
      </c>
      <c r="AQ79" s="107">
        <v>0</v>
      </c>
      <c r="AR79" s="107">
        <v>0</v>
      </c>
      <c r="AS79" s="107">
        <v>0</v>
      </c>
      <c r="AT79" s="107">
        <v>0</v>
      </c>
      <c r="AU79" s="107">
        <v>145473.32</v>
      </c>
      <c r="AV79" s="107">
        <v>0</v>
      </c>
      <c r="AW79" s="107">
        <v>0</v>
      </c>
      <c r="AX79" s="107">
        <v>0</v>
      </c>
      <c r="AY79" s="107">
        <v>0</v>
      </c>
      <c r="AZ79" s="107">
        <v>0</v>
      </c>
      <c r="BA79" s="107">
        <v>0</v>
      </c>
      <c r="BB79" s="107">
        <v>0</v>
      </c>
      <c r="BC79" s="107">
        <v>0</v>
      </c>
      <c r="BD79" s="107">
        <v>0</v>
      </c>
      <c r="BE79" s="107">
        <v>0</v>
      </c>
      <c r="BF79" s="107">
        <v>0</v>
      </c>
      <c r="BG79" s="107">
        <v>0</v>
      </c>
      <c r="BH79" s="107">
        <v>0</v>
      </c>
      <c r="BI79" s="107">
        <v>0</v>
      </c>
      <c r="BJ79" s="107">
        <v>0</v>
      </c>
      <c r="BK79" s="107">
        <v>0</v>
      </c>
      <c r="BL79" s="107">
        <v>0</v>
      </c>
      <c r="BM79" s="107">
        <v>9960</v>
      </c>
      <c r="BN79" s="107">
        <v>0</v>
      </c>
      <c r="BO79" s="107">
        <v>0</v>
      </c>
      <c r="BP79" s="107">
        <v>0</v>
      </c>
      <c r="BQ79" s="107">
        <v>0</v>
      </c>
      <c r="BR79" s="107">
        <v>0</v>
      </c>
      <c r="BS79" s="107">
        <v>0</v>
      </c>
      <c r="BT79" s="107">
        <v>0</v>
      </c>
      <c r="BU79" s="107">
        <v>0</v>
      </c>
      <c r="BV79" s="107">
        <v>24485.25</v>
      </c>
      <c r="BW79" s="107">
        <v>0</v>
      </c>
      <c r="BX79" s="107">
        <v>0</v>
      </c>
      <c r="BY79" s="107">
        <v>0</v>
      </c>
      <c r="BZ79" s="107">
        <v>0</v>
      </c>
      <c r="CA79" s="107">
        <v>0</v>
      </c>
      <c r="CB79" s="107">
        <v>0</v>
      </c>
      <c r="CC79" s="107">
        <v>0</v>
      </c>
      <c r="CD79" s="107">
        <v>0</v>
      </c>
      <c r="CE79" s="107">
        <v>0</v>
      </c>
      <c r="CF79" s="107">
        <v>0</v>
      </c>
      <c r="CG79" s="107">
        <v>9959</v>
      </c>
      <c r="CH79" s="107">
        <v>0</v>
      </c>
      <c r="CI79" s="107">
        <v>0</v>
      </c>
      <c r="CJ79" s="107">
        <v>0</v>
      </c>
      <c r="CK79" s="107">
        <v>0</v>
      </c>
      <c r="CL79" s="107">
        <v>0</v>
      </c>
      <c r="CM79" s="107">
        <v>0</v>
      </c>
      <c r="CN79" s="107">
        <v>0</v>
      </c>
      <c r="CO79" s="107">
        <v>0</v>
      </c>
      <c r="CP79" s="107">
        <v>0</v>
      </c>
      <c r="CQ79" s="107">
        <v>0</v>
      </c>
      <c r="CR79" s="107">
        <v>0</v>
      </c>
      <c r="CS79" s="107">
        <v>0</v>
      </c>
      <c r="CT79" s="107">
        <v>0</v>
      </c>
      <c r="CU79" s="107">
        <v>0</v>
      </c>
      <c r="CV79" s="107">
        <v>0</v>
      </c>
      <c r="CW79" s="107">
        <v>0</v>
      </c>
      <c r="CX79" s="107">
        <v>0</v>
      </c>
      <c r="CY79" s="107">
        <v>0</v>
      </c>
      <c r="CZ79" s="107">
        <v>0</v>
      </c>
      <c r="DA79" s="107">
        <v>0</v>
      </c>
      <c r="DB79" s="107">
        <v>0</v>
      </c>
      <c r="DC79" s="107">
        <v>0</v>
      </c>
      <c r="DD79" s="107">
        <v>0</v>
      </c>
      <c r="DE79" s="107">
        <v>0</v>
      </c>
      <c r="DF79" s="107">
        <v>0</v>
      </c>
      <c r="DG79" s="107">
        <v>0</v>
      </c>
      <c r="DH79" s="107">
        <v>0</v>
      </c>
      <c r="DI79" s="107">
        <v>0</v>
      </c>
      <c r="DJ79" s="107">
        <v>0</v>
      </c>
      <c r="DK79" s="107">
        <v>0</v>
      </c>
      <c r="DL79" s="107">
        <v>0</v>
      </c>
      <c r="DM79" s="107">
        <v>22640</v>
      </c>
      <c r="DN79" s="107">
        <v>9170.34</v>
      </c>
      <c r="DO79" s="107">
        <v>10844.14</v>
      </c>
      <c r="DP79" s="107">
        <v>31614.96</v>
      </c>
      <c r="DQ79" s="107">
        <v>17777.63</v>
      </c>
      <c r="DR79" s="107">
        <v>9022</v>
      </c>
    </row>
    <row r="80" s="100" customFormat="1" spans="1:122">
      <c r="A80" s="106"/>
      <c r="B80" s="108" t="s">
        <v>122</v>
      </c>
      <c r="C80" s="108">
        <v>4099528.24</v>
      </c>
      <c r="D80" s="108">
        <v>1543575.08</v>
      </c>
      <c r="E80" s="108">
        <v>0</v>
      </c>
      <c r="F80" s="108">
        <v>45423.3</v>
      </c>
      <c r="G80" s="108">
        <v>0</v>
      </c>
      <c r="H80" s="108">
        <v>28466.02</v>
      </c>
      <c r="I80" s="108">
        <v>0</v>
      </c>
      <c r="J80" s="108">
        <v>1545.28</v>
      </c>
      <c r="K80" s="108">
        <v>0</v>
      </c>
      <c r="L80" s="108">
        <v>0</v>
      </c>
      <c r="M80" s="108">
        <v>0</v>
      </c>
      <c r="N80" s="108">
        <v>0</v>
      </c>
      <c r="O80" s="108">
        <v>0</v>
      </c>
      <c r="P80" s="108">
        <v>0</v>
      </c>
      <c r="Q80" s="108">
        <v>0</v>
      </c>
      <c r="R80" s="108">
        <v>0</v>
      </c>
      <c r="S80" s="108">
        <v>0</v>
      </c>
      <c r="T80" s="108">
        <v>0</v>
      </c>
      <c r="U80" s="108">
        <v>1568987.78</v>
      </c>
      <c r="V80" s="108">
        <v>150508.06</v>
      </c>
      <c r="W80" s="108">
        <v>631934.59</v>
      </c>
      <c r="X80" s="108">
        <v>129088.13</v>
      </c>
      <c r="Y80" s="108">
        <v>16966.6</v>
      </c>
      <c r="Z80" s="108">
        <v>31212.36</v>
      </c>
      <c r="AA80" s="108">
        <v>8991.09</v>
      </c>
      <c r="AB80" s="108">
        <v>71840.46</v>
      </c>
      <c r="AC80" s="108">
        <v>21497.55</v>
      </c>
      <c r="AD80" s="108">
        <v>61441.33</v>
      </c>
      <c r="AE80" s="108">
        <v>0</v>
      </c>
      <c r="AF80" s="108">
        <v>308574.2</v>
      </c>
      <c r="AG80" s="108">
        <v>105588.71</v>
      </c>
      <c r="AH80" s="108">
        <v>69729.26</v>
      </c>
      <c r="AI80" s="108">
        <v>86601.09</v>
      </c>
      <c r="AJ80" s="108">
        <v>39484.48</v>
      </c>
      <c r="AK80" s="108">
        <v>56927.93</v>
      </c>
      <c r="AL80" s="108">
        <v>32675.72</v>
      </c>
      <c r="AM80" s="108">
        <v>45087.93</v>
      </c>
      <c r="AN80" s="108">
        <v>69415.67</v>
      </c>
      <c r="AO80" s="108">
        <v>62542.75</v>
      </c>
      <c r="AP80" s="108">
        <v>0</v>
      </c>
      <c r="AQ80" s="108">
        <v>87777.78</v>
      </c>
      <c r="AR80" s="108">
        <v>26768.06</v>
      </c>
      <c r="AS80" s="108">
        <v>32988.65</v>
      </c>
      <c r="AT80" s="108">
        <v>51045.83</v>
      </c>
      <c r="AU80" s="108">
        <v>1193361.11</v>
      </c>
      <c r="AV80" s="108">
        <v>47283.13</v>
      </c>
      <c r="AW80" s="108">
        <v>50453.1</v>
      </c>
      <c r="AX80" s="108">
        <v>58940.88</v>
      </c>
      <c r="AY80" s="108">
        <v>42117.94</v>
      </c>
      <c r="AZ80" s="108">
        <v>44239.59</v>
      </c>
      <c r="BA80" s="108">
        <v>46096.38</v>
      </c>
      <c r="BB80" s="108">
        <v>19815.03</v>
      </c>
      <c r="BC80" s="108">
        <v>50823.67</v>
      </c>
      <c r="BD80" s="108">
        <v>24467.89</v>
      </c>
      <c r="BE80" s="108">
        <v>19895.27</v>
      </c>
      <c r="BF80" s="108">
        <v>25615.21</v>
      </c>
      <c r="BG80" s="108">
        <v>36803.38</v>
      </c>
      <c r="BH80" s="108">
        <v>16325.87</v>
      </c>
      <c r="BI80" s="108">
        <v>18249.33</v>
      </c>
      <c r="BJ80" s="108">
        <v>23255.21</v>
      </c>
      <c r="BK80" s="108">
        <v>22727.98</v>
      </c>
      <c r="BL80" s="108">
        <v>23843.24</v>
      </c>
      <c r="BM80" s="108">
        <v>25113.39</v>
      </c>
      <c r="BN80" s="108">
        <v>16223.22</v>
      </c>
      <c r="BO80" s="108">
        <v>20138.33</v>
      </c>
      <c r="BP80" s="108">
        <v>24710.11</v>
      </c>
      <c r="BQ80" s="108">
        <v>10077.85</v>
      </c>
      <c r="BR80" s="108">
        <v>10959.48</v>
      </c>
      <c r="BS80" s="108">
        <v>10809.62</v>
      </c>
      <c r="BT80" s="108">
        <v>14168.94</v>
      </c>
      <c r="BU80" s="108">
        <v>11656.95</v>
      </c>
      <c r="BV80" s="108">
        <v>39406.87</v>
      </c>
      <c r="BW80" s="108">
        <v>10428.04</v>
      </c>
      <c r="BX80" s="108">
        <v>24020.21</v>
      </c>
      <c r="BY80" s="108">
        <v>6945.16</v>
      </c>
      <c r="BZ80" s="108">
        <v>10643.91</v>
      </c>
      <c r="CA80" s="108">
        <v>5606.47</v>
      </c>
      <c r="CB80" s="108">
        <v>6797.38</v>
      </c>
      <c r="CC80" s="108">
        <v>7341.62</v>
      </c>
      <c r="CD80" s="108">
        <v>12315.7</v>
      </c>
      <c r="CE80" s="108">
        <v>20247.5</v>
      </c>
      <c r="CF80" s="108">
        <v>4845.34</v>
      </c>
      <c r="CG80" s="108">
        <v>15111.39</v>
      </c>
      <c r="CH80" s="108">
        <v>3227.13</v>
      </c>
      <c r="CI80" s="108">
        <v>6617.77</v>
      </c>
      <c r="CJ80" s="108">
        <v>3666.65</v>
      </c>
      <c r="CK80" s="108">
        <v>5691.88</v>
      </c>
      <c r="CL80" s="108">
        <v>10262.49</v>
      </c>
      <c r="CM80" s="108">
        <v>8606.21</v>
      </c>
      <c r="CN80" s="108">
        <v>7228.29</v>
      </c>
      <c r="CO80" s="108">
        <v>7450.39</v>
      </c>
      <c r="CP80" s="108">
        <v>8797.8</v>
      </c>
      <c r="CQ80" s="108">
        <v>7914.83</v>
      </c>
      <c r="CR80" s="108">
        <v>5151.85</v>
      </c>
      <c r="CS80" s="108">
        <v>10055.67</v>
      </c>
      <c r="CT80" s="108">
        <v>5599.84</v>
      </c>
      <c r="CU80" s="108">
        <v>5576.49</v>
      </c>
      <c r="CV80" s="108">
        <v>6724.04</v>
      </c>
      <c r="CW80" s="108">
        <v>5002.08</v>
      </c>
      <c r="CX80" s="108">
        <v>4077.81</v>
      </c>
      <c r="CY80" s="108">
        <v>9335.96</v>
      </c>
      <c r="CZ80" s="108">
        <v>4482.51</v>
      </c>
      <c r="DA80" s="108">
        <v>7838.94</v>
      </c>
      <c r="DB80" s="108">
        <v>6826.29</v>
      </c>
      <c r="DC80" s="108">
        <v>13482.34</v>
      </c>
      <c r="DD80" s="108">
        <v>12460.47</v>
      </c>
      <c r="DE80" s="108">
        <v>6770.29</v>
      </c>
      <c r="DF80" s="108">
        <v>5713.22</v>
      </c>
      <c r="DG80" s="108">
        <v>14544.19</v>
      </c>
      <c r="DH80" s="108">
        <v>7413.17</v>
      </c>
      <c r="DI80" s="108">
        <v>3398.92</v>
      </c>
      <c r="DJ80" s="108">
        <v>2453.84</v>
      </c>
      <c r="DK80" s="108">
        <v>1889.21</v>
      </c>
      <c r="DL80" s="108">
        <v>2984.94</v>
      </c>
      <c r="DM80" s="108">
        <v>22762.6</v>
      </c>
      <c r="DN80" s="108">
        <v>11445.23</v>
      </c>
      <c r="DO80" s="108">
        <v>10844.14</v>
      </c>
      <c r="DP80" s="108">
        <v>31708.95</v>
      </c>
      <c r="DQ80" s="108">
        <v>17812.1</v>
      </c>
      <c r="DR80" s="108">
        <v>9022</v>
      </c>
    </row>
    <row r="81" s="100" customFormat="1" ht="14.25" spans="1:122">
      <c r="A81" s="111" t="s">
        <v>2</v>
      </c>
      <c r="B81" s="112" t="s">
        <v>2</v>
      </c>
      <c r="C81" s="108">
        <v>693889999.16</v>
      </c>
      <c r="D81" s="108">
        <v>150934455.3</v>
      </c>
      <c r="E81" s="108">
        <v>7127097.31</v>
      </c>
      <c r="F81" s="108">
        <v>1154479.27</v>
      </c>
      <c r="G81" s="108">
        <v>320112.58</v>
      </c>
      <c r="H81" s="108">
        <v>6011953.88</v>
      </c>
      <c r="I81" s="108">
        <v>7528631.67</v>
      </c>
      <c r="J81" s="108">
        <v>13252905.18</v>
      </c>
      <c r="K81" s="108">
        <v>6575518.73</v>
      </c>
      <c r="L81" s="108">
        <v>16364750.37</v>
      </c>
      <c r="M81" s="108">
        <v>3334010.34</v>
      </c>
      <c r="N81" s="108">
        <v>4551187.61</v>
      </c>
      <c r="O81" s="108">
        <v>2792134.17</v>
      </c>
      <c r="P81" s="108">
        <v>3518450.04</v>
      </c>
      <c r="Q81" s="108">
        <v>19342.27</v>
      </c>
      <c r="R81" s="108">
        <v>0</v>
      </c>
      <c r="S81" s="108">
        <v>3112844.17</v>
      </c>
      <c r="T81" s="108">
        <v>2579840.6</v>
      </c>
      <c r="U81" s="108">
        <v>307318366.93</v>
      </c>
      <c r="V81" s="108">
        <v>34338753.76</v>
      </c>
      <c r="W81" s="108">
        <v>109919664.21</v>
      </c>
      <c r="X81" s="108">
        <v>13135500.77</v>
      </c>
      <c r="Y81" s="108">
        <v>12231013.26</v>
      </c>
      <c r="Z81" s="108">
        <v>7366224.35</v>
      </c>
      <c r="AA81" s="108">
        <v>2289925.43</v>
      </c>
      <c r="AB81" s="108">
        <v>9223088.34</v>
      </c>
      <c r="AC81" s="108">
        <v>3228502.38</v>
      </c>
      <c r="AD81" s="108">
        <v>3999420.71</v>
      </c>
      <c r="AE81" s="108">
        <v>1795021.7</v>
      </c>
      <c r="AF81" s="108">
        <v>60961056.16</v>
      </c>
      <c r="AG81" s="108">
        <v>18401733.43</v>
      </c>
      <c r="AH81" s="108">
        <v>5502224.81</v>
      </c>
      <c r="AI81" s="108">
        <v>19260207.4</v>
      </c>
      <c r="AJ81" s="108">
        <v>4418844.1</v>
      </c>
      <c r="AK81" s="108">
        <v>4891029.09</v>
      </c>
      <c r="AL81" s="108">
        <v>3825627.58</v>
      </c>
      <c r="AM81" s="108">
        <v>36588877.35</v>
      </c>
      <c r="AN81" s="108">
        <v>12471469.67</v>
      </c>
      <c r="AO81" s="108">
        <v>4370285.94</v>
      </c>
      <c r="AP81" s="108">
        <v>5630158.26</v>
      </c>
      <c r="AQ81" s="108">
        <v>57109924.43</v>
      </c>
      <c r="AR81" s="108">
        <v>3536238.22</v>
      </c>
      <c r="AS81" s="108">
        <v>2993584.93</v>
      </c>
      <c r="AT81" s="108">
        <v>8882066.65</v>
      </c>
      <c r="AU81" s="108">
        <v>175735761.48</v>
      </c>
      <c r="AV81" s="108">
        <v>6915175.92</v>
      </c>
      <c r="AW81" s="108">
        <v>7174955.46</v>
      </c>
      <c r="AX81" s="108">
        <v>7338588.56</v>
      </c>
      <c r="AY81" s="108">
        <v>6111983.86</v>
      </c>
      <c r="AZ81" s="108">
        <v>7096910.53</v>
      </c>
      <c r="BA81" s="108">
        <v>7397867.54</v>
      </c>
      <c r="BB81" s="108">
        <v>2658637.85</v>
      </c>
      <c r="BC81" s="108">
        <v>8073287.43</v>
      </c>
      <c r="BD81" s="108">
        <v>4239658.22</v>
      </c>
      <c r="BE81" s="108">
        <v>4054320.56</v>
      </c>
      <c r="BF81" s="108">
        <v>4536195.77</v>
      </c>
      <c r="BG81" s="108">
        <v>6311177.68</v>
      </c>
      <c r="BH81" s="108">
        <v>4533974.93</v>
      </c>
      <c r="BI81" s="108">
        <v>3533035.44</v>
      </c>
      <c r="BJ81" s="108">
        <v>2955647.37</v>
      </c>
      <c r="BK81" s="108">
        <v>3140528.73</v>
      </c>
      <c r="BL81" s="108">
        <v>3943903.9</v>
      </c>
      <c r="BM81" s="108">
        <v>2315930.19</v>
      </c>
      <c r="BN81" s="108">
        <v>2243799.57</v>
      </c>
      <c r="BO81" s="108">
        <v>2927039.8</v>
      </c>
      <c r="BP81" s="108">
        <v>3913194.73</v>
      </c>
      <c r="BQ81" s="108">
        <v>1842694.07</v>
      </c>
      <c r="BR81" s="108">
        <v>1474088.53</v>
      </c>
      <c r="BS81" s="108">
        <v>1443423.85</v>
      </c>
      <c r="BT81" s="108">
        <v>1888779.49</v>
      </c>
      <c r="BU81" s="108">
        <v>1619494.16</v>
      </c>
      <c r="BV81" s="108">
        <v>2257998.59</v>
      </c>
      <c r="BW81" s="108">
        <v>1446143.11</v>
      </c>
      <c r="BX81" s="108">
        <v>2694604.86</v>
      </c>
      <c r="BY81" s="108">
        <v>913113.65</v>
      </c>
      <c r="BZ81" s="108">
        <v>1506332.71</v>
      </c>
      <c r="CA81" s="108">
        <v>598440.48</v>
      </c>
      <c r="CB81" s="108">
        <v>1133146.19</v>
      </c>
      <c r="CC81" s="108">
        <v>1163675.08</v>
      </c>
      <c r="CD81" s="108">
        <v>3081818.06</v>
      </c>
      <c r="CE81" s="108">
        <v>3541125.88</v>
      </c>
      <c r="CF81" s="108">
        <v>949899.84</v>
      </c>
      <c r="CG81" s="108">
        <v>1148875.08</v>
      </c>
      <c r="CH81" s="108">
        <v>844310.13</v>
      </c>
      <c r="CI81" s="108">
        <v>1013685.83</v>
      </c>
      <c r="CJ81" s="108">
        <v>635109.38</v>
      </c>
      <c r="CK81" s="108">
        <v>1347175.84</v>
      </c>
      <c r="CL81" s="108">
        <v>1561839.25</v>
      </c>
      <c r="CM81" s="108">
        <v>1179656.96</v>
      </c>
      <c r="CN81" s="108">
        <v>1274173.36</v>
      </c>
      <c r="CO81" s="108">
        <v>1171560.5</v>
      </c>
      <c r="CP81" s="108">
        <v>1335663.96</v>
      </c>
      <c r="CQ81" s="108">
        <v>822981.19</v>
      </c>
      <c r="CR81" s="108">
        <v>931059.72</v>
      </c>
      <c r="CS81" s="108">
        <v>1348293.41</v>
      </c>
      <c r="CT81" s="108">
        <v>783560.54</v>
      </c>
      <c r="CU81" s="108">
        <v>966571.07</v>
      </c>
      <c r="CV81" s="108">
        <v>812501.4</v>
      </c>
      <c r="CW81" s="108">
        <v>1228982.13</v>
      </c>
      <c r="CX81" s="108">
        <v>710641.19</v>
      </c>
      <c r="CY81" s="108">
        <v>1395339.27</v>
      </c>
      <c r="CZ81" s="108">
        <v>979415.71</v>
      </c>
      <c r="DA81" s="108">
        <v>1257740.1</v>
      </c>
      <c r="DB81" s="108">
        <v>1263798.84</v>
      </c>
      <c r="DC81" s="108">
        <v>2480136.79</v>
      </c>
      <c r="DD81" s="108">
        <v>1470949.67</v>
      </c>
      <c r="DE81" s="108">
        <v>1946283.89</v>
      </c>
      <c r="DF81" s="108">
        <v>833151.34</v>
      </c>
      <c r="DG81" s="108">
        <v>2834460.75</v>
      </c>
      <c r="DH81" s="108">
        <v>1189206.93</v>
      </c>
      <c r="DI81" s="108">
        <v>1145446.45</v>
      </c>
      <c r="DJ81" s="108">
        <v>1144229.17</v>
      </c>
      <c r="DK81" s="108">
        <v>1010081.32</v>
      </c>
      <c r="DL81" s="108">
        <v>2480805.31</v>
      </c>
      <c r="DM81" s="108">
        <v>1255928.68</v>
      </c>
      <c r="DN81" s="108">
        <v>316435.93</v>
      </c>
      <c r="DO81" s="108">
        <v>1341252.54</v>
      </c>
      <c r="DP81" s="108">
        <v>1117442.83</v>
      </c>
      <c r="DQ81" s="108">
        <v>1554963.5</v>
      </c>
      <c r="DR81" s="108">
        <v>631458.93</v>
      </c>
    </row>
    <row r="82" spans="1:46">
      <c r="A82" s="101">
        <f>2:82</f>
        <v>0</v>
      </c>
      <c r="E82" s="102">
        <f>VLOOKUP(E2,[1]Sheet1!$A:$C,3,0)</f>
        <v>10</v>
      </c>
      <c r="F82" s="102">
        <v>4</v>
      </c>
      <c r="G82" s="102">
        <f>VLOOKUP(G2,[1]Sheet1!$A:$C,3,0)</f>
        <v>1</v>
      </c>
      <c r="H82" s="102">
        <f>VLOOKUP(H2,[1]Sheet1!$A:$C,3,0)</f>
        <v>12</v>
      </c>
      <c r="I82" s="102">
        <f>VLOOKUP(I2,[1]Sheet1!$A:$C,3,0)</f>
        <v>31</v>
      </c>
      <c r="J82" s="102">
        <f>VLOOKUP(J2,[1]Sheet1!$A:$C,3,0)</f>
        <v>22</v>
      </c>
      <c r="K82" s="102">
        <f>VLOOKUP(K2,[1]Sheet1!$A:$C,3,0)</f>
        <v>31</v>
      </c>
      <c r="L82" s="102">
        <f>VLOOKUP(L2,[1]Sheet1!$A:$C,3,0)</f>
        <v>41</v>
      </c>
      <c r="M82" s="102">
        <f>VLOOKUP(M2,[1]Sheet1!$A:$C,3,0)</f>
        <v>12</v>
      </c>
      <c r="N82" s="102">
        <f>VLOOKUP(N2,[1]Sheet1!$A:$C,3,0)</f>
        <v>19</v>
      </c>
      <c r="O82" s="102">
        <f>VLOOKUP(O2,[1]Sheet1!$A:$C,3,0)</f>
        <v>14</v>
      </c>
      <c r="P82" s="102">
        <f>VLOOKUP(P2,[1]Sheet1!$A:$C,3,0)</f>
        <v>14</v>
      </c>
      <c r="S82" s="102">
        <f>VLOOKUP(S2,[1]Sheet1!$A:$C,3,0)</f>
        <v>12</v>
      </c>
      <c r="T82" s="102">
        <f>VLOOKUP(T2,[1]Sheet1!$A:$C,3,0)</f>
        <v>10</v>
      </c>
      <c r="Y82" s="102">
        <v>8</v>
      </c>
      <c r="Z82" s="102">
        <f>VLOOKUP(Z2,[1]Sheet1!$A:$C,3,0)</f>
        <v>16</v>
      </c>
      <c r="AA82" s="102">
        <v>5</v>
      </c>
      <c r="AB82" s="102">
        <f>VLOOKUP(AB2,[1]Sheet1!$A:$C,3,0)</f>
        <v>18</v>
      </c>
      <c r="AC82" s="102">
        <f>VLOOKUP(AC2,[1]Sheet1!$A:$C,3,0)</f>
        <v>8</v>
      </c>
      <c r="AD82" s="102">
        <f>VLOOKUP(AD2,[1]Sheet1!$A:$C,3,0)</f>
        <v>15</v>
      </c>
      <c r="AE82" s="102">
        <f>VLOOKUP(AE2,[1]Sheet1!$A:$C,3,0)</f>
        <v>9</v>
      </c>
      <c r="AF82" s="102">
        <f>VLOOKUP(AF2,[1]Sheet1!$A:$C,3,0)</f>
        <v>47</v>
      </c>
      <c r="AG82" s="102">
        <f>VLOOKUP(AG2,[1]Sheet1!$A:$C,3,0)</f>
        <v>26</v>
      </c>
      <c r="AH82" s="102">
        <f>VLOOKUP(AH2,[1]Sheet1!$A:$C,3,0)</f>
        <v>23</v>
      </c>
      <c r="AI82" s="102">
        <f>VLOOKUP(AI2,[1]Sheet1!$A:$C,3,0)</f>
        <v>5</v>
      </c>
      <c r="AJ82" s="102">
        <f>VLOOKUP(AJ2,[1]Sheet1!$A:$C,3,0)</f>
        <v>22</v>
      </c>
      <c r="AK82" s="102">
        <f>VLOOKUP(AK2,[1]Sheet1!$A:$C,3,0)</f>
        <v>22</v>
      </c>
      <c r="AL82" s="102">
        <f>VLOOKUP(AL2,[1]Sheet1!$A:$C,3,0)</f>
        <v>10</v>
      </c>
      <c r="AM82" s="102">
        <f>VLOOKUP(AM2,[1]Sheet1!$A:$C,3,0)</f>
        <v>13</v>
      </c>
      <c r="AN82" s="102">
        <f>VLOOKUP(AN2,[1]Sheet1!$A:$C,3,0)</f>
        <v>41</v>
      </c>
      <c r="AO82" s="102">
        <f>VLOOKUP(AO2,[1]Sheet1!$A:$C,3,0)</f>
        <v>21</v>
      </c>
      <c r="AQ82" s="102">
        <f>VLOOKUP(AQ2,[1]Sheet1!$A:$C,3,0)</f>
        <v>28</v>
      </c>
      <c r="AR82" s="102">
        <f>VLOOKUP(AR2,[1]Sheet1!$A:$C,3,0)</f>
        <v>5</v>
      </c>
      <c r="AS82" s="102">
        <f>VLOOKUP(AS2,[1]Sheet1!$A:$C,3,0)</f>
        <v>6</v>
      </c>
      <c r="AT82" s="102">
        <f>VLOOKUP(AT2,[1]Sheet1!$A:$C,3,0)</f>
        <v>34</v>
      </c>
    </row>
    <row r="83" ht="14.25" spans="1:1">
      <c r="A83" s="113" t="s">
        <v>340</v>
      </c>
    </row>
    <row r="84" s="99" customFormat="1" spans="1:122">
      <c r="A84" s="105" t="s">
        <v>99</v>
      </c>
      <c r="B84" s="103" t="s">
        <v>100</v>
      </c>
      <c r="C84" s="103" t="s">
        <v>2</v>
      </c>
      <c r="D84" s="104" t="s">
        <v>328</v>
      </c>
      <c r="E84" s="104" t="s">
        <v>329</v>
      </c>
      <c r="F84" s="104" t="s">
        <v>330</v>
      </c>
      <c r="G84" s="104" t="s">
        <v>331</v>
      </c>
      <c r="H84" s="104" t="s">
        <v>332</v>
      </c>
      <c r="I84" s="104" t="s">
        <v>333</v>
      </c>
      <c r="J84" s="104" t="s">
        <v>334</v>
      </c>
      <c r="K84" s="104" t="s">
        <v>335</v>
      </c>
      <c r="L84" s="104" t="s">
        <v>336</v>
      </c>
      <c r="M84" s="104" t="s">
        <v>337</v>
      </c>
      <c r="N84" s="104" t="s">
        <v>338</v>
      </c>
      <c r="O84" s="104" t="s">
        <v>339</v>
      </c>
      <c r="P84" s="104" t="s">
        <v>191</v>
      </c>
      <c r="Q84" s="104" t="s">
        <v>192</v>
      </c>
      <c r="R84" s="104" t="s">
        <v>193</v>
      </c>
      <c r="S84" s="104" t="s">
        <v>194</v>
      </c>
      <c r="T84" s="104" t="s">
        <v>5</v>
      </c>
      <c r="U84" s="109" t="s">
        <v>6</v>
      </c>
      <c r="V84" s="109" t="s">
        <v>195</v>
      </c>
      <c r="W84" s="109" t="s">
        <v>196</v>
      </c>
      <c r="X84" s="109" t="s">
        <v>197</v>
      </c>
      <c r="Y84" s="109" t="s">
        <v>17</v>
      </c>
      <c r="Z84" s="109" t="s">
        <v>12</v>
      </c>
      <c r="AA84" s="109" t="s">
        <v>58</v>
      </c>
      <c r="AB84" s="109" t="s">
        <v>15</v>
      </c>
      <c r="AC84" s="109" t="s">
        <v>16</v>
      </c>
      <c r="AD84" s="109" t="s">
        <v>24</v>
      </c>
      <c r="AE84" s="109" t="s">
        <v>23</v>
      </c>
      <c r="AF84" s="109" t="s">
        <v>19</v>
      </c>
      <c r="AG84" s="104" t="s">
        <v>20</v>
      </c>
      <c r="AH84" s="104" t="s">
        <v>21</v>
      </c>
      <c r="AI84" s="104" t="s">
        <v>22</v>
      </c>
      <c r="AJ84" s="104" t="s">
        <v>10</v>
      </c>
      <c r="AK84" s="104" t="s">
        <v>8</v>
      </c>
      <c r="AL84" s="104" t="s">
        <v>9</v>
      </c>
      <c r="AM84" s="104" t="s">
        <v>198</v>
      </c>
      <c r="AN84" s="104" t="s">
        <v>199</v>
      </c>
      <c r="AO84" s="104" t="s">
        <v>200</v>
      </c>
      <c r="AP84" s="104"/>
      <c r="AQ84" s="104" t="s">
        <v>202</v>
      </c>
      <c r="AR84" s="104" t="s">
        <v>203</v>
      </c>
      <c r="AS84" s="104" t="s">
        <v>204</v>
      </c>
      <c r="AT84" s="104" t="s">
        <v>205</v>
      </c>
      <c r="AU84" s="104" t="s">
        <v>206</v>
      </c>
      <c r="AV84" s="104" t="s">
        <v>207</v>
      </c>
      <c r="AW84" s="104" t="s">
        <v>208</v>
      </c>
      <c r="AX84" s="104" t="s">
        <v>209</v>
      </c>
      <c r="AY84" s="104" t="s">
        <v>210</v>
      </c>
      <c r="AZ84" s="104" t="s">
        <v>211</v>
      </c>
      <c r="BA84" s="104" t="s">
        <v>212</v>
      </c>
      <c r="BB84" s="104" t="s">
        <v>213</v>
      </c>
      <c r="BC84" s="104" t="s">
        <v>214</v>
      </c>
      <c r="BD84" s="104" t="s">
        <v>215</v>
      </c>
      <c r="BE84" s="104" t="s">
        <v>216</v>
      </c>
      <c r="BF84" s="104" t="s">
        <v>217</v>
      </c>
      <c r="BG84" s="104" t="s">
        <v>218</v>
      </c>
      <c r="BH84" s="104" t="s">
        <v>304</v>
      </c>
      <c r="BI84" s="104" t="s">
        <v>220</v>
      </c>
      <c r="BJ84" s="104" t="s">
        <v>221</v>
      </c>
      <c r="BK84" s="104" t="s">
        <v>222</v>
      </c>
      <c r="BL84" s="104" t="s">
        <v>223</v>
      </c>
      <c r="BM84" s="104" t="s">
        <v>224</v>
      </c>
      <c r="BN84" s="104" t="s">
        <v>225</v>
      </c>
      <c r="BO84" s="104" t="s">
        <v>226</v>
      </c>
      <c r="BP84" s="104" t="s">
        <v>227</v>
      </c>
      <c r="BQ84" s="104" t="s">
        <v>228</v>
      </c>
      <c r="BR84" s="104" t="s">
        <v>229</v>
      </c>
      <c r="BS84" s="104" t="s">
        <v>230</v>
      </c>
      <c r="BT84" s="104" t="s">
        <v>231</v>
      </c>
      <c r="BU84" s="104" t="s">
        <v>232</v>
      </c>
      <c r="BV84" s="104" t="s">
        <v>233</v>
      </c>
      <c r="BW84" s="104" t="s">
        <v>234</v>
      </c>
      <c r="BX84" s="104" t="s">
        <v>235</v>
      </c>
      <c r="BY84" s="104" t="s">
        <v>236</v>
      </c>
      <c r="BZ84" s="104" t="s">
        <v>237</v>
      </c>
      <c r="CA84" s="104" t="s">
        <v>238</v>
      </c>
      <c r="CB84" s="104" t="s">
        <v>239</v>
      </c>
      <c r="CC84" s="104" t="s">
        <v>240</v>
      </c>
      <c r="CD84" s="104" t="s">
        <v>241</v>
      </c>
      <c r="CE84" s="104" t="s">
        <v>242</v>
      </c>
      <c r="CF84" s="104" t="s">
        <v>243</v>
      </c>
      <c r="CG84" s="104" t="s">
        <v>244</v>
      </c>
      <c r="CH84" s="104" t="s">
        <v>245</v>
      </c>
      <c r="CI84" s="104" t="s">
        <v>246</v>
      </c>
      <c r="CJ84" s="104" t="s">
        <v>247</v>
      </c>
      <c r="CK84" s="104" t="s">
        <v>248</v>
      </c>
      <c r="CL84" s="104" t="s">
        <v>249</v>
      </c>
      <c r="CM84" s="104" t="s">
        <v>250</v>
      </c>
      <c r="CN84" s="104" t="s">
        <v>251</v>
      </c>
      <c r="CO84" s="104" t="s">
        <v>252</v>
      </c>
      <c r="CP84" s="104" t="s">
        <v>253</v>
      </c>
      <c r="CQ84" s="104" t="s">
        <v>254</v>
      </c>
      <c r="CR84" s="104" t="s">
        <v>255</v>
      </c>
      <c r="CS84" s="104" t="s">
        <v>256</v>
      </c>
      <c r="CT84" s="104" t="s">
        <v>257</v>
      </c>
      <c r="CU84" s="104" t="s">
        <v>258</v>
      </c>
      <c r="CV84" s="104" t="s">
        <v>259</v>
      </c>
      <c r="CW84" s="104" t="s">
        <v>260</v>
      </c>
      <c r="CX84" s="104" t="s">
        <v>261</v>
      </c>
      <c r="CY84" s="104" t="s">
        <v>262</v>
      </c>
      <c r="CZ84" s="104" t="s">
        <v>263</v>
      </c>
      <c r="DA84" s="104" t="s">
        <v>264</v>
      </c>
      <c r="DB84" s="104" t="s">
        <v>265</v>
      </c>
      <c r="DC84" s="104" t="s">
        <v>266</v>
      </c>
      <c r="DD84" s="104" t="s">
        <v>267</v>
      </c>
      <c r="DE84" s="104" t="s">
        <v>268</v>
      </c>
      <c r="DF84" s="104" t="s">
        <v>269</v>
      </c>
      <c r="DG84" s="104" t="s">
        <v>270</v>
      </c>
      <c r="DH84" s="104" t="s">
        <v>271</v>
      </c>
      <c r="DI84" s="104" t="s">
        <v>272</v>
      </c>
      <c r="DJ84" s="104" t="s">
        <v>273</v>
      </c>
      <c r="DK84" s="104" t="s">
        <v>274</v>
      </c>
      <c r="DL84" s="110" t="s">
        <v>275</v>
      </c>
      <c r="DM84" s="99" t="s">
        <v>276</v>
      </c>
      <c r="DN84" s="99" t="s">
        <v>277</v>
      </c>
      <c r="DO84" s="99" t="s">
        <v>278</v>
      </c>
      <c r="DP84" s="99" t="s">
        <v>279</v>
      </c>
      <c r="DQ84" s="99" t="s">
        <v>280</v>
      </c>
      <c r="DR84" s="99" t="s">
        <v>281</v>
      </c>
    </row>
    <row r="85" spans="1:122">
      <c r="A85" s="106" t="s">
        <v>101</v>
      </c>
      <c r="B85" s="107" t="s">
        <v>102</v>
      </c>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c r="AE85" s="107"/>
      <c r="AF85" s="107"/>
      <c r="AG85" s="107"/>
      <c r="AH85" s="107"/>
      <c r="AI85" s="107"/>
      <c r="AJ85" s="107"/>
      <c r="AK85" s="107"/>
      <c r="AL85" s="107"/>
      <c r="AM85" s="107"/>
      <c r="AN85" s="107"/>
      <c r="AO85" s="107"/>
      <c r="AP85" s="107"/>
      <c r="AQ85" s="107"/>
      <c r="AR85" s="107"/>
      <c r="AS85" s="107"/>
      <c r="AT85" s="107"/>
      <c r="AU85" s="107"/>
      <c r="AV85" s="107"/>
      <c r="AW85" s="107"/>
      <c r="AX85" s="107"/>
      <c r="AY85" s="107"/>
      <c r="AZ85" s="107"/>
      <c r="BA85" s="107"/>
      <c r="BB85" s="107"/>
      <c r="BC85" s="107"/>
      <c r="BD85" s="107"/>
      <c r="BE85" s="107"/>
      <c r="BF85" s="107"/>
      <c r="BG85" s="107"/>
      <c r="BH85" s="107"/>
      <c r="BI85" s="107"/>
      <c r="BJ85" s="107"/>
      <c r="BK85" s="107"/>
      <c r="BL85" s="107"/>
      <c r="BM85" s="107"/>
      <c r="BN85" s="107"/>
      <c r="BO85" s="107"/>
      <c r="BP85" s="107"/>
      <c r="BQ85" s="107"/>
      <c r="BR85" s="107"/>
      <c r="BS85" s="107"/>
      <c r="BT85" s="107"/>
      <c r="BU85" s="107"/>
      <c r="BV85" s="107"/>
      <c r="BW85" s="107"/>
      <c r="BX85" s="107"/>
      <c r="BY85" s="107"/>
      <c r="BZ85" s="107"/>
      <c r="CA85" s="107"/>
      <c r="CB85" s="107"/>
      <c r="CC85" s="107"/>
      <c r="CD85" s="107"/>
      <c r="CE85" s="107"/>
      <c r="CF85" s="107"/>
      <c r="CG85" s="107"/>
      <c r="CH85" s="107"/>
      <c r="CI85" s="107"/>
      <c r="CJ85" s="107"/>
      <c r="CK85" s="107"/>
      <c r="CL85" s="107"/>
      <c r="CM85" s="107"/>
      <c r="CN85" s="107"/>
      <c r="CO85" s="107"/>
      <c r="CP85" s="107"/>
      <c r="CQ85" s="107"/>
      <c r="CR85" s="107"/>
      <c r="CS85" s="107"/>
      <c r="CT85" s="107"/>
      <c r="CU85" s="107"/>
      <c r="CV85" s="107"/>
      <c r="CW85" s="107"/>
      <c r="CX85" s="107"/>
      <c r="CY85" s="107"/>
      <c r="CZ85" s="107"/>
      <c r="DA85" s="107"/>
      <c r="DB85" s="107"/>
      <c r="DC85" s="107"/>
      <c r="DD85" s="107"/>
      <c r="DE85" s="107"/>
      <c r="DF85" s="107"/>
      <c r="DG85" s="107"/>
      <c r="DH85" s="107"/>
      <c r="DI85" s="107"/>
      <c r="DJ85" s="107"/>
      <c r="DK85" s="107"/>
      <c r="DL85" s="107"/>
      <c r="DM85" s="107"/>
      <c r="DN85" s="107"/>
      <c r="DO85" s="107"/>
      <c r="DP85" s="107"/>
      <c r="DQ85" s="107"/>
      <c r="DR85" s="107"/>
    </row>
    <row r="86" spans="1:122">
      <c r="A86" s="106"/>
      <c r="B86" s="107" t="s">
        <v>103</v>
      </c>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c r="AG86" s="107"/>
      <c r="AH86" s="107"/>
      <c r="AI86" s="107"/>
      <c r="AJ86" s="107"/>
      <c r="AK86" s="107"/>
      <c r="AL86" s="107"/>
      <c r="AM86" s="107"/>
      <c r="AN86" s="107"/>
      <c r="AO86" s="107"/>
      <c r="AP86" s="107"/>
      <c r="AQ86" s="107"/>
      <c r="AR86" s="107"/>
      <c r="AS86" s="107"/>
      <c r="AT86" s="107"/>
      <c r="AU86" s="107"/>
      <c r="AV86" s="107"/>
      <c r="AW86" s="107"/>
      <c r="AX86" s="107"/>
      <c r="AY86" s="107"/>
      <c r="AZ86" s="107"/>
      <c r="BA86" s="107"/>
      <c r="BB86" s="107"/>
      <c r="BC86" s="107"/>
      <c r="BD86" s="107"/>
      <c r="BE86" s="107"/>
      <c r="BF86" s="107"/>
      <c r="BG86" s="107"/>
      <c r="BH86" s="107"/>
      <c r="BI86" s="107"/>
      <c r="BJ86" s="107"/>
      <c r="BK86" s="107"/>
      <c r="BL86" s="107"/>
      <c r="BM86" s="107"/>
      <c r="BN86" s="107"/>
      <c r="BO86" s="107"/>
      <c r="BP86" s="107"/>
      <c r="BQ86" s="107"/>
      <c r="BR86" s="107"/>
      <c r="BS86" s="107"/>
      <c r="BT86" s="107"/>
      <c r="BU86" s="107"/>
      <c r="BV86" s="107"/>
      <c r="BW86" s="107"/>
      <c r="BX86" s="107"/>
      <c r="BY86" s="107"/>
      <c r="BZ86" s="107"/>
      <c r="CA86" s="107"/>
      <c r="CB86" s="107"/>
      <c r="CC86" s="107"/>
      <c r="CD86" s="107"/>
      <c r="CE86" s="107"/>
      <c r="CF86" s="107"/>
      <c r="CG86" s="107"/>
      <c r="CH86" s="107"/>
      <c r="CI86" s="107"/>
      <c r="CJ86" s="107"/>
      <c r="CK86" s="107"/>
      <c r="CL86" s="107"/>
      <c r="CM86" s="107"/>
      <c r="CN86" s="107"/>
      <c r="CO86" s="107"/>
      <c r="CP86" s="107"/>
      <c r="CQ86" s="107"/>
      <c r="CR86" s="107"/>
      <c r="CS86" s="107"/>
      <c r="CT86" s="107"/>
      <c r="CU86" s="107"/>
      <c r="CV86" s="107"/>
      <c r="CW86" s="107"/>
      <c r="CX86" s="107"/>
      <c r="CY86" s="107"/>
      <c r="CZ86" s="107"/>
      <c r="DA86" s="107"/>
      <c r="DB86" s="107"/>
      <c r="DC86" s="107"/>
      <c r="DD86" s="107"/>
      <c r="DE86" s="107"/>
      <c r="DF86" s="107"/>
      <c r="DG86" s="107"/>
      <c r="DH86" s="107"/>
      <c r="DI86" s="107"/>
      <c r="DJ86" s="107"/>
      <c r="DK86" s="107"/>
      <c r="DL86" s="107"/>
      <c r="DM86" s="107"/>
      <c r="DN86" s="107"/>
      <c r="DO86" s="107"/>
      <c r="DP86" s="107"/>
      <c r="DQ86" s="107"/>
      <c r="DR86" s="107"/>
    </row>
    <row r="87" spans="1:122">
      <c r="A87" s="106"/>
      <c r="B87" s="107" t="s">
        <v>104</v>
      </c>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107"/>
      <c r="AK87" s="107"/>
      <c r="AL87" s="107"/>
      <c r="AM87" s="107"/>
      <c r="AN87" s="107"/>
      <c r="AO87" s="107"/>
      <c r="AP87" s="107"/>
      <c r="AQ87" s="107"/>
      <c r="AR87" s="107"/>
      <c r="AS87" s="107"/>
      <c r="AT87" s="107"/>
      <c r="AU87" s="107"/>
      <c r="AV87" s="107"/>
      <c r="AW87" s="107"/>
      <c r="AX87" s="107"/>
      <c r="AY87" s="107"/>
      <c r="AZ87" s="107"/>
      <c r="BA87" s="107"/>
      <c r="BB87" s="107"/>
      <c r="BC87" s="107"/>
      <c r="BD87" s="107"/>
      <c r="BE87" s="107"/>
      <c r="BF87" s="107"/>
      <c r="BG87" s="107"/>
      <c r="BH87" s="107"/>
      <c r="BI87" s="107"/>
      <c r="BJ87" s="107"/>
      <c r="BK87" s="107"/>
      <c r="BL87" s="107"/>
      <c r="BM87" s="107"/>
      <c r="BN87" s="107"/>
      <c r="BO87" s="107"/>
      <c r="BP87" s="107"/>
      <c r="BQ87" s="107"/>
      <c r="BR87" s="107"/>
      <c r="BS87" s="107"/>
      <c r="BT87" s="107"/>
      <c r="BU87" s="107"/>
      <c r="BV87" s="107"/>
      <c r="BW87" s="107"/>
      <c r="BX87" s="107"/>
      <c r="BY87" s="107"/>
      <c r="BZ87" s="107"/>
      <c r="CA87" s="107"/>
      <c r="CB87" s="107"/>
      <c r="CC87" s="107"/>
      <c r="CD87" s="107"/>
      <c r="CE87" s="107"/>
      <c r="CF87" s="107"/>
      <c r="CG87" s="107"/>
      <c r="CH87" s="107"/>
      <c r="CI87" s="107"/>
      <c r="CJ87" s="107"/>
      <c r="CK87" s="107"/>
      <c r="CL87" s="107"/>
      <c r="CM87" s="107"/>
      <c r="CN87" s="107"/>
      <c r="CO87" s="107"/>
      <c r="CP87" s="107"/>
      <c r="CQ87" s="107"/>
      <c r="CR87" s="107"/>
      <c r="CS87" s="107"/>
      <c r="CT87" s="107"/>
      <c r="CU87" s="107"/>
      <c r="CV87" s="107"/>
      <c r="CW87" s="107"/>
      <c r="CX87" s="107"/>
      <c r="CY87" s="107"/>
      <c r="CZ87" s="107"/>
      <c r="DA87" s="107"/>
      <c r="DB87" s="107"/>
      <c r="DC87" s="107"/>
      <c r="DD87" s="107"/>
      <c r="DE87" s="107"/>
      <c r="DF87" s="107"/>
      <c r="DG87" s="107"/>
      <c r="DH87" s="107"/>
      <c r="DI87" s="107"/>
      <c r="DJ87" s="107"/>
      <c r="DK87" s="107"/>
      <c r="DL87" s="107"/>
      <c r="DM87" s="107"/>
      <c r="DN87" s="107"/>
      <c r="DO87" s="107"/>
      <c r="DP87" s="107"/>
      <c r="DQ87" s="107"/>
      <c r="DR87" s="107"/>
    </row>
    <row r="88" spans="1:122">
      <c r="A88" s="106"/>
      <c r="B88" s="107" t="s">
        <v>105</v>
      </c>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c r="BE88" s="107"/>
      <c r="BF88" s="107"/>
      <c r="BG88" s="107"/>
      <c r="BH88" s="107"/>
      <c r="BI88" s="107"/>
      <c r="BJ88" s="107"/>
      <c r="BK88" s="107"/>
      <c r="BL88" s="107"/>
      <c r="BM88" s="107"/>
      <c r="BN88" s="107"/>
      <c r="BO88" s="107"/>
      <c r="BP88" s="107"/>
      <c r="BQ88" s="107"/>
      <c r="BR88" s="107"/>
      <c r="BS88" s="107"/>
      <c r="BT88" s="107"/>
      <c r="BU88" s="107"/>
      <c r="BV88" s="107"/>
      <c r="BW88" s="107"/>
      <c r="BX88" s="107"/>
      <c r="BY88" s="107"/>
      <c r="BZ88" s="107"/>
      <c r="CA88" s="107"/>
      <c r="CB88" s="107"/>
      <c r="CC88" s="107"/>
      <c r="CD88" s="107"/>
      <c r="CE88" s="107"/>
      <c r="CF88" s="107"/>
      <c r="CG88" s="107"/>
      <c r="CH88" s="107"/>
      <c r="CI88" s="107"/>
      <c r="CJ88" s="107"/>
      <c r="CK88" s="107"/>
      <c r="CL88" s="107"/>
      <c r="CM88" s="107"/>
      <c r="CN88" s="107"/>
      <c r="CO88" s="107"/>
      <c r="CP88" s="107"/>
      <c r="CQ88" s="107"/>
      <c r="CR88" s="107"/>
      <c r="CS88" s="107"/>
      <c r="CT88" s="107"/>
      <c r="CU88" s="107"/>
      <c r="CV88" s="107"/>
      <c r="CW88" s="107"/>
      <c r="CX88" s="107"/>
      <c r="CY88" s="107"/>
      <c r="CZ88" s="107"/>
      <c r="DA88" s="107"/>
      <c r="DB88" s="107"/>
      <c r="DC88" s="107"/>
      <c r="DD88" s="107"/>
      <c r="DE88" s="107"/>
      <c r="DF88" s="107"/>
      <c r="DG88" s="107"/>
      <c r="DH88" s="107"/>
      <c r="DI88" s="107"/>
      <c r="DJ88" s="107"/>
      <c r="DK88" s="107"/>
      <c r="DL88" s="107"/>
      <c r="DM88" s="107"/>
      <c r="DN88" s="107"/>
      <c r="DO88" s="107"/>
      <c r="DP88" s="107"/>
      <c r="DQ88" s="107"/>
      <c r="DR88" s="107"/>
    </row>
    <row r="89" spans="1:122">
      <c r="A89" s="106"/>
      <c r="B89" s="107" t="s">
        <v>106</v>
      </c>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c r="BE89" s="107"/>
      <c r="BF89" s="107"/>
      <c r="BG89" s="107"/>
      <c r="BH89" s="107"/>
      <c r="BI89" s="107"/>
      <c r="BJ89" s="107"/>
      <c r="BK89" s="107"/>
      <c r="BL89" s="107"/>
      <c r="BM89" s="107"/>
      <c r="BN89" s="107"/>
      <c r="BO89" s="107"/>
      <c r="BP89" s="107"/>
      <c r="BQ89" s="107"/>
      <c r="BR89" s="107"/>
      <c r="BS89" s="107"/>
      <c r="BT89" s="107"/>
      <c r="BU89" s="107"/>
      <c r="BV89" s="107"/>
      <c r="BW89" s="107"/>
      <c r="BX89" s="107"/>
      <c r="BY89" s="107"/>
      <c r="BZ89" s="107"/>
      <c r="CA89" s="107"/>
      <c r="CB89" s="107"/>
      <c r="CC89" s="107"/>
      <c r="CD89" s="107"/>
      <c r="CE89" s="107"/>
      <c r="CF89" s="107"/>
      <c r="CG89" s="107"/>
      <c r="CH89" s="107"/>
      <c r="CI89" s="107"/>
      <c r="CJ89" s="107"/>
      <c r="CK89" s="107"/>
      <c r="CL89" s="107"/>
      <c r="CM89" s="107"/>
      <c r="CN89" s="107"/>
      <c r="CO89" s="107"/>
      <c r="CP89" s="107"/>
      <c r="CQ89" s="107"/>
      <c r="CR89" s="107"/>
      <c r="CS89" s="107"/>
      <c r="CT89" s="107"/>
      <c r="CU89" s="107"/>
      <c r="CV89" s="107"/>
      <c r="CW89" s="107"/>
      <c r="CX89" s="107"/>
      <c r="CY89" s="107"/>
      <c r="CZ89" s="107"/>
      <c r="DA89" s="107"/>
      <c r="DB89" s="107"/>
      <c r="DC89" s="107"/>
      <c r="DD89" s="107"/>
      <c r="DE89" s="107"/>
      <c r="DF89" s="107"/>
      <c r="DG89" s="107"/>
      <c r="DH89" s="107"/>
      <c r="DI89" s="107"/>
      <c r="DJ89" s="107"/>
      <c r="DK89" s="107"/>
      <c r="DL89" s="107"/>
      <c r="DM89" s="107"/>
      <c r="DN89" s="107"/>
      <c r="DO89" s="107"/>
      <c r="DP89" s="107"/>
      <c r="DQ89" s="107"/>
      <c r="DR89" s="107"/>
    </row>
    <row r="90" spans="1:122">
      <c r="A90" s="106"/>
      <c r="B90" s="107" t="s">
        <v>107</v>
      </c>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07"/>
      <c r="BH90" s="107"/>
      <c r="BI90" s="107"/>
      <c r="BJ90" s="107"/>
      <c r="BK90" s="107"/>
      <c r="BL90" s="107"/>
      <c r="BM90" s="107"/>
      <c r="BN90" s="107"/>
      <c r="BO90" s="107"/>
      <c r="BP90" s="107"/>
      <c r="BQ90" s="107"/>
      <c r="BR90" s="107"/>
      <c r="BS90" s="107"/>
      <c r="BT90" s="107"/>
      <c r="BU90" s="107"/>
      <c r="BV90" s="107"/>
      <c r="BW90" s="107"/>
      <c r="BX90" s="107"/>
      <c r="BY90" s="107"/>
      <c r="BZ90" s="107"/>
      <c r="CA90" s="107"/>
      <c r="CB90" s="107"/>
      <c r="CC90" s="107"/>
      <c r="CD90" s="107"/>
      <c r="CE90" s="107"/>
      <c r="CF90" s="107"/>
      <c r="CG90" s="107"/>
      <c r="CH90" s="107"/>
      <c r="CI90" s="107"/>
      <c r="CJ90" s="107"/>
      <c r="CK90" s="107"/>
      <c r="CL90" s="107"/>
      <c r="CM90" s="107"/>
      <c r="CN90" s="107"/>
      <c r="CO90" s="107"/>
      <c r="CP90" s="107"/>
      <c r="CQ90" s="107"/>
      <c r="CR90" s="107"/>
      <c r="CS90" s="107"/>
      <c r="CT90" s="107"/>
      <c r="CU90" s="107"/>
      <c r="CV90" s="107"/>
      <c r="CW90" s="107"/>
      <c r="CX90" s="107"/>
      <c r="CY90" s="107"/>
      <c r="CZ90" s="107"/>
      <c r="DA90" s="107"/>
      <c r="DB90" s="107"/>
      <c r="DC90" s="107"/>
      <c r="DD90" s="107"/>
      <c r="DE90" s="107"/>
      <c r="DF90" s="107"/>
      <c r="DG90" s="107"/>
      <c r="DH90" s="107"/>
      <c r="DI90" s="107"/>
      <c r="DJ90" s="107"/>
      <c r="DK90" s="107"/>
      <c r="DL90" s="107"/>
      <c r="DM90" s="107"/>
      <c r="DN90" s="107"/>
      <c r="DO90" s="107"/>
      <c r="DP90" s="107"/>
      <c r="DQ90" s="107"/>
      <c r="DR90" s="107"/>
    </row>
    <row r="91" spans="1:122">
      <c r="A91" s="106"/>
      <c r="B91" s="107" t="s">
        <v>108</v>
      </c>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c r="BE91" s="107"/>
      <c r="BF91" s="107"/>
      <c r="BG91" s="107"/>
      <c r="BH91" s="107"/>
      <c r="BI91" s="107"/>
      <c r="BJ91" s="107"/>
      <c r="BK91" s="107"/>
      <c r="BL91" s="107"/>
      <c r="BM91" s="107"/>
      <c r="BN91" s="107"/>
      <c r="BO91" s="107"/>
      <c r="BP91" s="107"/>
      <c r="BQ91" s="107"/>
      <c r="BR91" s="107"/>
      <c r="BS91" s="107"/>
      <c r="BT91" s="107"/>
      <c r="BU91" s="107"/>
      <c r="BV91" s="107"/>
      <c r="BW91" s="107"/>
      <c r="BX91" s="107"/>
      <c r="BY91" s="107"/>
      <c r="BZ91" s="107"/>
      <c r="CA91" s="107"/>
      <c r="CB91" s="107"/>
      <c r="CC91" s="107"/>
      <c r="CD91" s="107"/>
      <c r="CE91" s="107"/>
      <c r="CF91" s="107"/>
      <c r="CG91" s="107"/>
      <c r="CH91" s="107"/>
      <c r="CI91" s="107"/>
      <c r="CJ91" s="107"/>
      <c r="CK91" s="107"/>
      <c r="CL91" s="107"/>
      <c r="CM91" s="107"/>
      <c r="CN91" s="107"/>
      <c r="CO91" s="107"/>
      <c r="CP91" s="107"/>
      <c r="CQ91" s="107"/>
      <c r="CR91" s="107"/>
      <c r="CS91" s="107"/>
      <c r="CT91" s="107"/>
      <c r="CU91" s="107"/>
      <c r="CV91" s="107"/>
      <c r="CW91" s="107"/>
      <c r="CX91" s="107"/>
      <c r="CY91" s="107"/>
      <c r="CZ91" s="107"/>
      <c r="DA91" s="107"/>
      <c r="DB91" s="107"/>
      <c r="DC91" s="107"/>
      <c r="DD91" s="107"/>
      <c r="DE91" s="107"/>
      <c r="DF91" s="107"/>
      <c r="DG91" s="107"/>
      <c r="DH91" s="107"/>
      <c r="DI91" s="107"/>
      <c r="DJ91" s="107"/>
      <c r="DK91" s="107"/>
      <c r="DL91" s="107"/>
      <c r="DM91" s="107"/>
      <c r="DN91" s="107"/>
      <c r="DO91" s="107"/>
      <c r="DP91" s="107"/>
      <c r="DQ91" s="107"/>
      <c r="DR91" s="107"/>
    </row>
    <row r="92" spans="1:122">
      <c r="A92" s="106"/>
      <c r="B92" s="107" t="s">
        <v>109</v>
      </c>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c r="BE92" s="107"/>
      <c r="BF92" s="107"/>
      <c r="BG92" s="107"/>
      <c r="BH92" s="107"/>
      <c r="BI92" s="107"/>
      <c r="BJ92" s="107"/>
      <c r="BK92" s="107"/>
      <c r="BL92" s="107"/>
      <c r="BM92" s="107"/>
      <c r="BN92" s="107"/>
      <c r="BO92" s="107"/>
      <c r="BP92" s="107"/>
      <c r="BQ92" s="107"/>
      <c r="BR92" s="107"/>
      <c r="BS92" s="107"/>
      <c r="BT92" s="107"/>
      <c r="BU92" s="107"/>
      <c r="BV92" s="107"/>
      <c r="BW92" s="107"/>
      <c r="BX92" s="107"/>
      <c r="BY92" s="107"/>
      <c r="BZ92" s="107"/>
      <c r="CA92" s="107"/>
      <c r="CB92" s="107"/>
      <c r="CC92" s="107"/>
      <c r="CD92" s="107"/>
      <c r="CE92" s="107"/>
      <c r="CF92" s="107"/>
      <c r="CG92" s="107"/>
      <c r="CH92" s="107"/>
      <c r="CI92" s="107"/>
      <c r="CJ92" s="107"/>
      <c r="CK92" s="107"/>
      <c r="CL92" s="107"/>
      <c r="CM92" s="107"/>
      <c r="CN92" s="107"/>
      <c r="CO92" s="107"/>
      <c r="CP92" s="107"/>
      <c r="CQ92" s="107"/>
      <c r="CR92" s="107"/>
      <c r="CS92" s="107"/>
      <c r="CT92" s="107"/>
      <c r="CU92" s="107"/>
      <c r="CV92" s="107"/>
      <c r="CW92" s="107"/>
      <c r="CX92" s="107"/>
      <c r="CY92" s="107"/>
      <c r="CZ92" s="107"/>
      <c r="DA92" s="107"/>
      <c r="DB92" s="107"/>
      <c r="DC92" s="107"/>
      <c r="DD92" s="107"/>
      <c r="DE92" s="107"/>
      <c r="DF92" s="107"/>
      <c r="DG92" s="107"/>
      <c r="DH92" s="107"/>
      <c r="DI92" s="107"/>
      <c r="DJ92" s="107"/>
      <c r="DK92" s="107"/>
      <c r="DL92" s="107"/>
      <c r="DM92" s="107"/>
      <c r="DN92" s="107"/>
      <c r="DO92" s="107"/>
      <c r="DP92" s="107"/>
      <c r="DQ92" s="107"/>
      <c r="DR92" s="107"/>
    </row>
    <row r="93" spans="1:122">
      <c r="A93" s="106"/>
      <c r="B93" s="107" t="s">
        <v>181</v>
      </c>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c r="BE93" s="107"/>
      <c r="BF93" s="107"/>
      <c r="BG93" s="107"/>
      <c r="BH93" s="107"/>
      <c r="BI93" s="107"/>
      <c r="BJ93" s="107"/>
      <c r="BK93" s="107"/>
      <c r="BL93" s="107"/>
      <c r="BM93" s="107"/>
      <c r="BN93" s="107"/>
      <c r="BO93" s="107"/>
      <c r="BP93" s="107"/>
      <c r="BQ93" s="107"/>
      <c r="BR93" s="107"/>
      <c r="BS93" s="107"/>
      <c r="BT93" s="107"/>
      <c r="BU93" s="107"/>
      <c r="BV93" s="107"/>
      <c r="BW93" s="107"/>
      <c r="BX93" s="107"/>
      <c r="BY93" s="107"/>
      <c r="BZ93" s="107"/>
      <c r="CA93" s="107"/>
      <c r="CB93" s="107"/>
      <c r="CC93" s="107"/>
      <c r="CD93" s="107"/>
      <c r="CE93" s="107"/>
      <c r="CF93" s="107"/>
      <c r="CG93" s="107"/>
      <c r="CH93" s="107"/>
      <c r="CI93" s="107"/>
      <c r="CJ93" s="107"/>
      <c r="CK93" s="107"/>
      <c r="CL93" s="107"/>
      <c r="CM93" s="107"/>
      <c r="CN93" s="107"/>
      <c r="CO93" s="107"/>
      <c r="CP93" s="107"/>
      <c r="CQ93" s="107"/>
      <c r="CR93" s="107"/>
      <c r="CS93" s="107"/>
      <c r="CT93" s="107"/>
      <c r="CU93" s="107"/>
      <c r="CV93" s="107"/>
      <c r="CW93" s="107"/>
      <c r="CX93" s="107"/>
      <c r="CY93" s="107"/>
      <c r="CZ93" s="107"/>
      <c r="DA93" s="107"/>
      <c r="DB93" s="107"/>
      <c r="DC93" s="107"/>
      <c r="DD93" s="107"/>
      <c r="DE93" s="107"/>
      <c r="DF93" s="107"/>
      <c r="DG93" s="107"/>
      <c r="DH93" s="107"/>
      <c r="DI93" s="107"/>
      <c r="DJ93" s="107"/>
      <c r="DK93" s="107"/>
      <c r="DL93" s="107"/>
      <c r="DM93" s="107"/>
      <c r="DN93" s="107"/>
      <c r="DO93" s="107"/>
      <c r="DP93" s="107"/>
      <c r="DQ93" s="107"/>
      <c r="DR93" s="107"/>
    </row>
    <row r="94" spans="1:122">
      <c r="A94" s="106"/>
      <c r="B94" s="107" t="s">
        <v>111</v>
      </c>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c r="BE94" s="107"/>
      <c r="BF94" s="107"/>
      <c r="BG94" s="107"/>
      <c r="BH94" s="107"/>
      <c r="BI94" s="107"/>
      <c r="BJ94" s="107"/>
      <c r="BK94" s="107"/>
      <c r="BL94" s="107"/>
      <c r="BM94" s="107"/>
      <c r="BN94" s="107"/>
      <c r="BO94" s="107"/>
      <c r="BP94" s="107"/>
      <c r="BQ94" s="107"/>
      <c r="BR94" s="107"/>
      <c r="BS94" s="107"/>
      <c r="BT94" s="107"/>
      <c r="BU94" s="107"/>
      <c r="BV94" s="107"/>
      <c r="BW94" s="107"/>
      <c r="BX94" s="107"/>
      <c r="BY94" s="107"/>
      <c r="BZ94" s="107"/>
      <c r="CA94" s="107"/>
      <c r="CB94" s="107"/>
      <c r="CC94" s="107"/>
      <c r="CD94" s="107"/>
      <c r="CE94" s="107"/>
      <c r="CF94" s="107"/>
      <c r="CG94" s="107"/>
      <c r="CH94" s="107"/>
      <c r="CI94" s="107"/>
      <c r="CJ94" s="107"/>
      <c r="CK94" s="107"/>
      <c r="CL94" s="107"/>
      <c r="CM94" s="107"/>
      <c r="CN94" s="107"/>
      <c r="CO94" s="107"/>
      <c r="CP94" s="107"/>
      <c r="CQ94" s="107"/>
      <c r="CR94" s="107"/>
      <c r="CS94" s="107"/>
      <c r="CT94" s="107"/>
      <c r="CU94" s="107"/>
      <c r="CV94" s="107"/>
      <c r="CW94" s="107"/>
      <c r="CX94" s="107"/>
      <c r="CY94" s="107"/>
      <c r="CZ94" s="107"/>
      <c r="DA94" s="107"/>
      <c r="DB94" s="107"/>
      <c r="DC94" s="107"/>
      <c r="DD94" s="107"/>
      <c r="DE94" s="107"/>
      <c r="DF94" s="107"/>
      <c r="DG94" s="107"/>
      <c r="DH94" s="107"/>
      <c r="DI94" s="107"/>
      <c r="DJ94" s="107"/>
      <c r="DK94" s="107"/>
      <c r="DL94" s="107"/>
      <c r="DM94" s="107"/>
      <c r="DN94" s="107"/>
      <c r="DO94" s="107"/>
      <c r="DP94" s="107"/>
      <c r="DQ94" s="107"/>
      <c r="DR94" s="107"/>
    </row>
    <row r="95" spans="1:122">
      <c r="A95" s="106"/>
      <c r="B95" s="107" t="s">
        <v>112</v>
      </c>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c r="BE95" s="107"/>
      <c r="BF95" s="107"/>
      <c r="BG95" s="107"/>
      <c r="BH95" s="107"/>
      <c r="BI95" s="107"/>
      <c r="BJ95" s="107"/>
      <c r="BK95" s="107"/>
      <c r="BL95" s="107"/>
      <c r="BM95" s="107"/>
      <c r="BN95" s="107"/>
      <c r="BO95" s="107"/>
      <c r="BP95" s="107"/>
      <c r="BQ95" s="107"/>
      <c r="BR95" s="107"/>
      <c r="BS95" s="107"/>
      <c r="BT95" s="107"/>
      <c r="BU95" s="107"/>
      <c r="BV95" s="107"/>
      <c r="BW95" s="107"/>
      <c r="BX95" s="107"/>
      <c r="BY95" s="107"/>
      <c r="BZ95" s="107"/>
      <c r="CA95" s="107"/>
      <c r="CB95" s="107"/>
      <c r="CC95" s="107"/>
      <c r="CD95" s="107"/>
      <c r="CE95" s="107"/>
      <c r="CF95" s="107"/>
      <c r="CG95" s="107"/>
      <c r="CH95" s="107"/>
      <c r="CI95" s="107"/>
      <c r="CJ95" s="107"/>
      <c r="CK95" s="107"/>
      <c r="CL95" s="107"/>
      <c r="CM95" s="107"/>
      <c r="CN95" s="107"/>
      <c r="CO95" s="107"/>
      <c r="CP95" s="107"/>
      <c r="CQ95" s="107"/>
      <c r="CR95" s="107"/>
      <c r="CS95" s="107"/>
      <c r="CT95" s="107"/>
      <c r="CU95" s="107"/>
      <c r="CV95" s="107"/>
      <c r="CW95" s="107"/>
      <c r="CX95" s="107"/>
      <c r="CY95" s="107"/>
      <c r="CZ95" s="107"/>
      <c r="DA95" s="107"/>
      <c r="DB95" s="107"/>
      <c r="DC95" s="107"/>
      <c r="DD95" s="107"/>
      <c r="DE95" s="107"/>
      <c r="DF95" s="107"/>
      <c r="DG95" s="107"/>
      <c r="DH95" s="107"/>
      <c r="DI95" s="107"/>
      <c r="DJ95" s="107"/>
      <c r="DK95" s="107"/>
      <c r="DL95" s="107"/>
      <c r="DM95" s="107"/>
      <c r="DN95" s="107"/>
      <c r="DO95" s="107"/>
      <c r="DP95" s="107"/>
      <c r="DQ95" s="107"/>
      <c r="DR95" s="107"/>
    </row>
    <row r="96" spans="1:122">
      <c r="A96" s="106"/>
      <c r="B96" s="107" t="s">
        <v>113</v>
      </c>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c r="BE96" s="107"/>
      <c r="BF96" s="107"/>
      <c r="BG96" s="107"/>
      <c r="BH96" s="107"/>
      <c r="BI96" s="107"/>
      <c r="BJ96" s="107"/>
      <c r="BK96" s="107"/>
      <c r="BL96" s="107"/>
      <c r="BM96" s="107"/>
      <c r="BN96" s="107"/>
      <c r="BO96" s="107"/>
      <c r="BP96" s="107"/>
      <c r="BQ96" s="107"/>
      <c r="BR96" s="107"/>
      <c r="BS96" s="107"/>
      <c r="BT96" s="107"/>
      <c r="BU96" s="107"/>
      <c r="BV96" s="107"/>
      <c r="BW96" s="107"/>
      <c r="BX96" s="107"/>
      <c r="BY96" s="107"/>
      <c r="BZ96" s="107"/>
      <c r="CA96" s="107"/>
      <c r="CB96" s="107"/>
      <c r="CC96" s="107"/>
      <c r="CD96" s="107"/>
      <c r="CE96" s="107"/>
      <c r="CF96" s="107"/>
      <c r="CG96" s="107"/>
      <c r="CH96" s="107"/>
      <c r="CI96" s="107"/>
      <c r="CJ96" s="107"/>
      <c r="CK96" s="107"/>
      <c r="CL96" s="107"/>
      <c r="CM96" s="107"/>
      <c r="CN96" s="107"/>
      <c r="CO96" s="107"/>
      <c r="CP96" s="107"/>
      <c r="CQ96" s="107"/>
      <c r="CR96" s="107"/>
      <c r="CS96" s="107"/>
      <c r="CT96" s="107"/>
      <c r="CU96" s="107"/>
      <c r="CV96" s="107"/>
      <c r="CW96" s="107"/>
      <c r="CX96" s="107"/>
      <c r="CY96" s="107"/>
      <c r="CZ96" s="107"/>
      <c r="DA96" s="107"/>
      <c r="DB96" s="107"/>
      <c r="DC96" s="107"/>
      <c r="DD96" s="107"/>
      <c r="DE96" s="107"/>
      <c r="DF96" s="107"/>
      <c r="DG96" s="107"/>
      <c r="DH96" s="107"/>
      <c r="DI96" s="107"/>
      <c r="DJ96" s="107"/>
      <c r="DK96" s="107"/>
      <c r="DL96" s="107"/>
      <c r="DM96" s="107"/>
      <c r="DN96" s="107"/>
      <c r="DO96" s="107"/>
      <c r="DP96" s="107"/>
      <c r="DQ96" s="107"/>
      <c r="DR96" s="107"/>
    </row>
    <row r="97" spans="1:122">
      <c r="A97" s="106"/>
      <c r="B97" s="107" t="s">
        <v>114</v>
      </c>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c r="BE97" s="107"/>
      <c r="BF97" s="107"/>
      <c r="BG97" s="107"/>
      <c r="BH97" s="107"/>
      <c r="BI97" s="107"/>
      <c r="BJ97" s="107"/>
      <c r="BK97" s="107"/>
      <c r="BL97" s="107"/>
      <c r="BM97" s="107"/>
      <c r="BN97" s="107"/>
      <c r="BO97" s="107"/>
      <c r="BP97" s="107"/>
      <c r="BQ97" s="107"/>
      <c r="BR97" s="107"/>
      <c r="BS97" s="107"/>
      <c r="BT97" s="107"/>
      <c r="BU97" s="107"/>
      <c r="BV97" s="107"/>
      <c r="BW97" s="107"/>
      <c r="BX97" s="107"/>
      <c r="BY97" s="107"/>
      <c r="BZ97" s="107"/>
      <c r="CA97" s="107"/>
      <c r="CB97" s="107"/>
      <c r="CC97" s="107"/>
      <c r="CD97" s="107"/>
      <c r="CE97" s="107"/>
      <c r="CF97" s="107"/>
      <c r="CG97" s="107"/>
      <c r="CH97" s="107"/>
      <c r="CI97" s="107"/>
      <c r="CJ97" s="107"/>
      <c r="CK97" s="107"/>
      <c r="CL97" s="107"/>
      <c r="CM97" s="107"/>
      <c r="CN97" s="107"/>
      <c r="CO97" s="107"/>
      <c r="CP97" s="107"/>
      <c r="CQ97" s="107"/>
      <c r="CR97" s="107"/>
      <c r="CS97" s="107"/>
      <c r="CT97" s="107"/>
      <c r="CU97" s="107"/>
      <c r="CV97" s="107"/>
      <c r="CW97" s="107"/>
      <c r="CX97" s="107"/>
      <c r="CY97" s="107"/>
      <c r="CZ97" s="107"/>
      <c r="DA97" s="107"/>
      <c r="DB97" s="107"/>
      <c r="DC97" s="107"/>
      <c r="DD97" s="107"/>
      <c r="DE97" s="107"/>
      <c r="DF97" s="107"/>
      <c r="DG97" s="107"/>
      <c r="DH97" s="107"/>
      <c r="DI97" s="107"/>
      <c r="DJ97" s="107"/>
      <c r="DK97" s="107"/>
      <c r="DL97" s="107"/>
      <c r="DM97" s="107"/>
      <c r="DN97" s="107"/>
      <c r="DO97" s="107"/>
      <c r="DP97" s="107"/>
      <c r="DQ97" s="107"/>
      <c r="DR97" s="107"/>
    </row>
    <row r="98" spans="1:122">
      <c r="A98" s="106"/>
      <c r="B98" s="107" t="s">
        <v>115</v>
      </c>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c r="BE98" s="107"/>
      <c r="BF98" s="107"/>
      <c r="BG98" s="107"/>
      <c r="BH98" s="107"/>
      <c r="BI98" s="107"/>
      <c r="BJ98" s="107"/>
      <c r="BK98" s="107"/>
      <c r="BL98" s="107"/>
      <c r="BM98" s="107"/>
      <c r="BN98" s="107"/>
      <c r="BO98" s="107"/>
      <c r="BP98" s="107"/>
      <c r="BQ98" s="107"/>
      <c r="BR98" s="107"/>
      <c r="BS98" s="107"/>
      <c r="BT98" s="107"/>
      <c r="BU98" s="107"/>
      <c r="BV98" s="107"/>
      <c r="BW98" s="107"/>
      <c r="BX98" s="107"/>
      <c r="BY98" s="107"/>
      <c r="BZ98" s="107"/>
      <c r="CA98" s="107"/>
      <c r="CB98" s="107"/>
      <c r="CC98" s="107"/>
      <c r="CD98" s="107"/>
      <c r="CE98" s="107"/>
      <c r="CF98" s="107"/>
      <c r="CG98" s="107"/>
      <c r="CH98" s="107"/>
      <c r="CI98" s="107"/>
      <c r="CJ98" s="107"/>
      <c r="CK98" s="107"/>
      <c r="CL98" s="107"/>
      <c r="CM98" s="107"/>
      <c r="CN98" s="107"/>
      <c r="CO98" s="107"/>
      <c r="CP98" s="107"/>
      <c r="CQ98" s="107"/>
      <c r="CR98" s="107"/>
      <c r="CS98" s="107"/>
      <c r="CT98" s="107"/>
      <c r="CU98" s="107"/>
      <c r="CV98" s="107"/>
      <c r="CW98" s="107"/>
      <c r="CX98" s="107"/>
      <c r="CY98" s="107"/>
      <c r="CZ98" s="107"/>
      <c r="DA98" s="107"/>
      <c r="DB98" s="107"/>
      <c r="DC98" s="107"/>
      <c r="DD98" s="107"/>
      <c r="DE98" s="107"/>
      <c r="DF98" s="107"/>
      <c r="DG98" s="107"/>
      <c r="DH98" s="107"/>
      <c r="DI98" s="107"/>
      <c r="DJ98" s="107"/>
      <c r="DK98" s="107"/>
      <c r="DL98" s="107"/>
      <c r="DM98" s="107"/>
      <c r="DN98" s="107"/>
      <c r="DO98" s="107"/>
      <c r="DP98" s="107"/>
      <c r="DQ98" s="107"/>
      <c r="DR98" s="107"/>
    </row>
    <row r="99" spans="1:122">
      <c r="A99" s="106"/>
      <c r="B99" s="107" t="s">
        <v>116</v>
      </c>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c r="BE99" s="107"/>
      <c r="BF99" s="107"/>
      <c r="BG99" s="107"/>
      <c r="BH99" s="107"/>
      <c r="BI99" s="107"/>
      <c r="BJ99" s="107"/>
      <c r="BK99" s="107"/>
      <c r="BL99" s="107"/>
      <c r="BM99" s="107"/>
      <c r="BN99" s="107"/>
      <c r="BO99" s="107"/>
      <c r="BP99" s="107"/>
      <c r="BQ99" s="107"/>
      <c r="BR99" s="107"/>
      <c r="BS99" s="107"/>
      <c r="BT99" s="107"/>
      <c r="BU99" s="107"/>
      <c r="BV99" s="107"/>
      <c r="BW99" s="107"/>
      <c r="BX99" s="107"/>
      <c r="BY99" s="107"/>
      <c r="BZ99" s="107"/>
      <c r="CA99" s="107"/>
      <c r="CB99" s="107"/>
      <c r="CC99" s="107"/>
      <c r="CD99" s="107"/>
      <c r="CE99" s="107"/>
      <c r="CF99" s="107"/>
      <c r="CG99" s="107"/>
      <c r="CH99" s="107"/>
      <c r="CI99" s="107"/>
      <c r="CJ99" s="107"/>
      <c r="CK99" s="107"/>
      <c r="CL99" s="107"/>
      <c r="CM99" s="107"/>
      <c r="CN99" s="107"/>
      <c r="CO99" s="107"/>
      <c r="CP99" s="107"/>
      <c r="CQ99" s="107"/>
      <c r="CR99" s="107"/>
      <c r="CS99" s="107"/>
      <c r="CT99" s="107"/>
      <c r="CU99" s="107"/>
      <c r="CV99" s="107"/>
      <c r="CW99" s="107"/>
      <c r="CX99" s="107"/>
      <c r="CY99" s="107"/>
      <c r="CZ99" s="107"/>
      <c r="DA99" s="107"/>
      <c r="DB99" s="107"/>
      <c r="DC99" s="107"/>
      <c r="DD99" s="107"/>
      <c r="DE99" s="107"/>
      <c r="DF99" s="107"/>
      <c r="DG99" s="107"/>
      <c r="DH99" s="107"/>
      <c r="DI99" s="107"/>
      <c r="DJ99" s="107"/>
      <c r="DK99" s="107"/>
      <c r="DL99" s="107"/>
      <c r="DM99" s="107"/>
      <c r="DN99" s="107"/>
      <c r="DO99" s="107"/>
      <c r="DP99" s="107"/>
      <c r="DQ99" s="107"/>
      <c r="DR99" s="107"/>
    </row>
    <row r="100" spans="1:122">
      <c r="A100" s="106"/>
      <c r="B100" s="107" t="s">
        <v>117</v>
      </c>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c r="BE100" s="107"/>
      <c r="BF100" s="107"/>
      <c r="BG100" s="107"/>
      <c r="BH100" s="107"/>
      <c r="BI100" s="107"/>
      <c r="BJ100" s="107"/>
      <c r="BK100" s="107"/>
      <c r="BL100" s="107"/>
      <c r="BM100" s="107"/>
      <c r="BN100" s="107"/>
      <c r="BO100" s="107"/>
      <c r="BP100" s="107"/>
      <c r="BQ100" s="107"/>
      <c r="BR100" s="107"/>
      <c r="BS100" s="107"/>
      <c r="BT100" s="107"/>
      <c r="BU100" s="107"/>
      <c r="BV100" s="107"/>
      <c r="BW100" s="107"/>
      <c r="BX100" s="107"/>
      <c r="BY100" s="107"/>
      <c r="BZ100" s="107"/>
      <c r="CA100" s="107"/>
      <c r="CB100" s="107"/>
      <c r="CC100" s="107"/>
      <c r="CD100" s="107"/>
      <c r="CE100" s="107"/>
      <c r="CF100" s="107"/>
      <c r="CG100" s="107"/>
      <c r="CH100" s="107"/>
      <c r="CI100" s="107"/>
      <c r="CJ100" s="107"/>
      <c r="CK100" s="107"/>
      <c r="CL100" s="107"/>
      <c r="CM100" s="107"/>
      <c r="CN100" s="107"/>
      <c r="CO100" s="107"/>
      <c r="CP100" s="107"/>
      <c r="CQ100" s="107"/>
      <c r="CR100" s="107"/>
      <c r="CS100" s="107"/>
      <c r="CT100" s="107"/>
      <c r="CU100" s="107"/>
      <c r="CV100" s="107"/>
      <c r="CW100" s="107"/>
      <c r="CX100" s="107"/>
      <c r="CY100" s="107"/>
      <c r="CZ100" s="107"/>
      <c r="DA100" s="107"/>
      <c r="DB100" s="107"/>
      <c r="DC100" s="107"/>
      <c r="DD100" s="107"/>
      <c r="DE100" s="107"/>
      <c r="DF100" s="107"/>
      <c r="DG100" s="107"/>
      <c r="DH100" s="107"/>
      <c r="DI100" s="107"/>
      <c r="DJ100" s="107"/>
      <c r="DK100" s="107"/>
      <c r="DL100" s="107"/>
      <c r="DM100" s="107"/>
      <c r="DN100" s="107"/>
      <c r="DO100" s="107"/>
      <c r="DP100" s="107"/>
      <c r="DQ100" s="107"/>
      <c r="DR100" s="107"/>
    </row>
    <row r="101" spans="1:122">
      <c r="A101" s="106"/>
      <c r="B101" s="107" t="s">
        <v>118</v>
      </c>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c r="BE101" s="107"/>
      <c r="BF101" s="107"/>
      <c r="BG101" s="107"/>
      <c r="BH101" s="107"/>
      <c r="BI101" s="107"/>
      <c r="BJ101" s="107"/>
      <c r="BK101" s="107"/>
      <c r="BL101" s="107"/>
      <c r="BM101" s="107"/>
      <c r="BN101" s="107"/>
      <c r="BO101" s="107"/>
      <c r="BP101" s="107"/>
      <c r="BQ101" s="107"/>
      <c r="BR101" s="107"/>
      <c r="BS101" s="107"/>
      <c r="BT101" s="107"/>
      <c r="BU101" s="107"/>
      <c r="BV101" s="107"/>
      <c r="BW101" s="107"/>
      <c r="BX101" s="107"/>
      <c r="BY101" s="107"/>
      <c r="BZ101" s="107"/>
      <c r="CA101" s="107"/>
      <c r="CB101" s="107"/>
      <c r="CC101" s="107"/>
      <c r="CD101" s="107"/>
      <c r="CE101" s="107"/>
      <c r="CF101" s="107"/>
      <c r="CG101" s="107"/>
      <c r="CH101" s="107"/>
      <c r="CI101" s="107"/>
      <c r="CJ101" s="107"/>
      <c r="CK101" s="107"/>
      <c r="CL101" s="107"/>
      <c r="CM101" s="107"/>
      <c r="CN101" s="107"/>
      <c r="CO101" s="107"/>
      <c r="CP101" s="107"/>
      <c r="CQ101" s="107"/>
      <c r="CR101" s="107"/>
      <c r="CS101" s="107"/>
      <c r="CT101" s="107"/>
      <c r="CU101" s="107"/>
      <c r="CV101" s="107"/>
      <c r="CW101" s="107"/>
      <c r="CX101" s="107"/>
      <c r="CY101" s="107"/>
      <c r="CZ101" s="107"/>
      <c r="DA101" s="107"/>
      <c r="DB101" s="107"/>
      <c r="DC101" s="107"/>
      <c r="DD101" s="107"/>
      <c r="DE101" s="107"/>
      <c r="DF101" s="107"/>
      <c r="DG101" s="107"/>
      <c r="DH101" s="107"/>
      <c r="DI101" s="107"/>
      <c r="DJ101" s="107"/>
      <c r="DK101" s="107"/>
      <c r="DL101" s="107"/>
      <c r="DM101" s="107"/>
      <c r="DN101" s="107"/>
      <c r="DO101" s="107"/>
      <c r="DP101" s="107"/>
      <c r="DQ101" s="107"/>
      <c r="DR101" s="107"/>
    </row>
    <row r="102" spans="1:122">
      <c r="A102" s="106"/>
      <c r="B102" s="107" t="s">
        <v>119</v>
      </c>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c r="BE102" s="107"/>
      <c r="BF102" s="107"/>
      <c r="BG102" s="107"/>
      <c r="BH102" s="107"/>
      <c r="BI102" s="107"/>
      <c r="BJ102" s="107"/>
      <c r="BK102" s="107"/>
      <c r="BL102" s="107"/>
      <c r="BM102" s="107"/>
      <c r="BN102" s="107"/>
      <c r="BO102" s="107"/>
      <c r="BP102" s="107"/>
      <c r="BQ102" s="107"/>
      <c r="BR102" s="107"/>
      <c r="BS102" s="107"/>
      <c r="BT102" s="107"/>
      <c r="BU102" s="107"/>
      <c r="BV102" s="107"/>
      <c r="BW102" s="107"/>
      <c r="BX102" s="107"/>
      <c r="BY102" s="107"/>
      <c r="BZ102" s="107"/>
      <c r="CA102" s="107"/>
      <c r="CB102" s="107"/>
      <c r="CC102" s="107"/>
      <c r="CD102" s="107"/>
      <c r="CE102" s="107"/>
      <c r="CF102" s="107"/>
      <c r="CG102" s="107"/>
      <c r="CH102" s="107"/>
      <c r="CI102" s="107"/>
      <c r="CJ102" s="107"/>
      <c r="CK102" s="107"/>
      <c r="CL102" s="107"/>
      <c r="CM102" s="107"/>
      <c r="CN102" s="107"/>
      <c r="CO102" s="107"/>
      <c r="CP102" s="107"/>
      <c r="CQ102" s="107"/>
      <c r="CR102" s="107"/>
      <c r="CS102" s="107"/>
      <c r="CT102" s="107"/>
      <c r="CU102" s="107"/>
      <c r="CV102" s="107"/>
      <c r="CW102" s="107"/>
      <c r="CX102" s="107"/>
      <c r="CY102" s="107"/>
      <c r="CZ102" s="107"/>
      <c r="DA102" s="107"/>
      <c r="DB102" s="107"/>
      <c r="DC102" s="107"/>
      <c r="DD102" s="107"/>
      <c r="DE102" s="107"/>
      <c r="DF102" s="107"/>
      <c r="DG102" s="107"/>
      <c r="DH102" s="107"/>
      <c r="DI102" s="107"/>
      <c r="DJ102" s="107"/>
      <c r="DK102" s="107"/>
      <c r="DL102" s="107"/>
      <c r="DM102" s="107"/>
      <c r="DN102" s="107"/>
      <c r="DO102" s="107"/>
      <c r="DP102" s="107"/>
      <c r="DQ102" s="107"/>
      <c r="DR102" s="107"/>
    </row>
    <row r="103" spans="1:122">
      <c r="A103" s="106"/>
      <c r="B103" s="107" t="s">
        <v>120</v>
      </c>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c r="BE103" s="107"/>
      <c r="BF103" s="107"/>
      <c r="BG103" s="107"/>
      <c r="BH103" s="107"/>
      <c r="BI103" s="107"/>
      <c r="BJ103" s="107"/>
      <c r="BK103" s="107"/>
      <c r="BL103" s="107"/>
      <c r="BM103" s="107"/>
      <c r="BN103" s="107"/>
      <c r="BO103" s="107"/>
      <c r="BP103" s="107"/>
      <c r="BQ103" s="107"/>
      <c r="BR103" s="107"/>
      <c r="BS103" s="107"/>
      <c r="BT103" s="107"/>
      <c r="BU103" s="107"/>
      <c r="BV103" s="107"/>
      <c r="BW103" s="107"/>
      <c r="BX103" s="107"/>
      <c r="BY103" s="107"/>
      <c r="BZ103" s="107"/>
      <c r="CA103" s="107"/>
      <c r="CB103" s="107"/>
      <c r="CC103" s="107"/>
      <c r="CD103" s="107"/>
      <c r="CE103" s="107"/>
      <c r="CF103" s="107"/>
      <c r="CG103" s="107"/>
      <c r="CH103" s="107"/>
      <c r="CI103" s="107"/>
      <c r="CJ103" s="107"/>
      <c r="CK103" s="107"/>
      <c r="CL103" s="107"/>
      <c r="CM103" s="107"/>
      <c r="CN103" s="107"/>
      <c r="CO103" s="107"/>
      <c r="CP103" s="107"/>
      <c r="CQ103" s="107"/>
      <c r="CR103" s="107"/>
      <c r="CS103" s="107"/>
      <c r="CT103" s="107"/>
      <c r="CU103" s="107"/>
      <c r="CV103" s="107"/>
      <c r="CW103" s="107"/>
      <c r="CX103" s="107"/>
      <c r="CY103" s="107"/>
      <c r="CZ103" s="107"/>
      <c r="DA103" s="107"/>
      <c r="DB103" s="107"/>
      <c r="DC103" s="107"/>
      <c r="DD103" s="107"/>
      <c r="DE103" s="107"/>
      <c r="DF103" s="107"/>
      <c r="DG103" s="107"/>
      <c r="DH103" s="107"/>
      <c r="DI103" s="107"/>
      <c r="DJ103" s="107"/>
      <c r="DK103" s="107"/>
      <c r="DL103" s="107"/>
      <c r="DM103" s="107"/>
      <c r="DN103" s="107"/>
      <c r="DO103" s="107"/>
      <c r="DP103" s="107"/>
      <c r="DQ103" s="107"/>
      <c r="DR103" s="107"/>
    </row>
    <row r="104" spans="1:122">
      <c r="A104" s="106"/>
      <c r="B104" s="107" t="s">
        <v>121</v>
      </c>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c r="BE104" s="107"/>
      <c r="BF104" s="107"/>
      <c r="BG104" s="107"/>
      <c r="BH104" s="107"/>
      <c r="BI104" s="107"/>
      <c r="BJ104" s="107"/>
      <c r="BK104" s="107"/>
      <c r="BL104" s="107"/>
      <c r="BM104" s="107"/>
      <c r="BN104" s="107"/>
      <c r="BO104" s="107"/>
      <c r="BP104" s="107"/>
      <c r="BQ104" s="107"/>
      <c r="BR104" s="107"/>
      <c r="BS104" s="107"/>
      <c r="BT104" s="107"/>
      <c r="BU104" s="107"/>
      <c r="BV104" s="107"/>
      <c r="BW104" s="107"/>
      <c r="BX104" s="107"/>
      <c r="BY104" s="107"/>
      <c r="BZ104" s="107"/>
      <c r="CA104" s="107"/>
      <c r="CB104" s="107"/>
      <c r="CC104" s="107"/>
      <c r="CD104" s="107"/>
      <c r="CE104" s="107"/>
      <c r="CF104" s="107"/>
      <c r="CG104" s="107"/>
      <c r="CH104" s="107"/>
      <c r="CI104" s="107"/>
      <c r="CJ104" s="107"/>
      <c r="CK104" s="107"/>
      <c r="CL104" s="107"/>
      <c r="CM104" s="107"/>
      <c r="CN104" s="107"/>
      <c r="CO104" s="107"/>
      <c r="CP104" s="107"/>
      <c r="CQ104" s="107"/>
      <c r="CR104" s="107"/>
      <c r="CS104" s="107"/>
      <c r="CT104" s="107"/>
      <c r="CU104" s="107"/>
      <c r="CV104" s="107"/>
      <c r="CW104" s="107"/>
      <c r="CX104" s="107"/>
      <c r="CY104" s="107"/>
      <c r="CZ104" s="107"/>
      <c r="DA104" s="107"/>
      <c r="DB104" s="107"/>
      <c r="DC104" s="107"/>
      <c r="DD104" s="107"/>
      <c r="DE104" s="107"/>
      <c r="DF104" s="107"/>
      <c r="DG104" s="107"/>
      <c r="DH104" s="107"/>
      <c r="DI104" s="107"/>
      <c r="DJ104" s="107"/>
      <c r="DK104" s="107"/>
      <c r="DL104" s="107"/>
      <c r="DM104" s="107"/>
      <c r="DN104" s="107"/>
      <c r="DO104" s="107"/>
      <c r="DP104" s="107"/>
      <c r="DQ104" s="107"/>
      <c r="DR104" s="107"/>
    </row>
    <row r="105" s="100" customFormat="1" spans="1:122">
      <c r="A105" s="106"/>
      <c r="B105" s="108" t="s">
        <v>122</v>
      </c>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c r="BG105" s="108"/>
      <c r="BH105" s="108"/>
      <c r="BI105" s="108"/>
      <c r="BJ105" s="108"/>
      <c r="BK105" s="108"/>
      <c r="BL105" s="108"/>
      <c r="BM105" s="108"/>
      <c r="BN105" s="108"/>
      <c r="BO105" s="108"/>
      <c r="BP105" s="108"/>
      <c r="BQ105" s="108"/>
      <c r="BR105" s="108"/>
      <c r="BS105" s="108"/>
      <c r="BT105" s="108"/>
      <c r="BU105" s="108"/>
      <c r="BV105" s="108"/>
      <c r="BW105" s="108"/>
      <c r="BX105" s="108"/>
      <c r="BY105" s="108"/>
      <c r="BZ105" s="108"/>
      <c r="CA105" s="108"/>
      <c r="CB105" s="108"/>
      <c r="CC105" s="108"/>
      <c r="CD105" s="108"/>
      <c r="CE105" s="108"/>
      <c r="CF105" s="108"/>
      <c r="CG105" s="108"/>
      <c r="CH105" s="108"/>
      <c r="CI105" s="108"/>
      <c r="CJ105" s="108"/>
      <c r="CK105" s="108"/>
      <c r="CL105" s="108"/>
      <c r="CM105" s="108"/>
      <c r="CN105" s="108"/>
      <c r="CO105" s="108"/>
      <c r="CP105" s="108"/>
      <c r="CQ105" s="108"/>
      <c r="CR105" s="108"/>
      <c r="CS105" s="108"/>
      <c r="CT105" s="108"/>
      <c r="CU105" s="108"/>
      <c r="CV105" s="108"/>
      <c r="CW105" s="108"/>
      <c r="CX105" s="108"/>
      <c r="CY105" s="108"/>
      <c r="CZ105" s="108"/>
      <c r="DA105" s="108"/>
      <c r="DB105" s="108"/>
      <c r="DC105" s="108"/>
      <c r="DD105" s="108"/>
      <c r="DE105" s="108"/>
      <c r="DF105" s="108"/>
      <c r="DG105" s="108"/>
      <c r="DH105" s="108"/>
      <c r="DI105" s="108"/>
      <c r="DJ105" s="108"/>
      <c r="DK105" s="108"/>
      <c r="DL105" s="108"/>
      <c r="DM105" s="108"/>
      <c r="DN105" s="108"/>
      <c r="DO105" s="108"/>
      <c r="DP105" s="108"/>
      <c r="DQ105" s="108"/>
      <c r="DR105" s="108"/>
    </row>
    <row r="106" spans="1:122">
      <c r="A106" s="106" t="s">
        <v>123</v>
      </c>
      <c r="B106" s="107" t="s">
        <v>124</v>
      </c>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c r="BE106" s="107"/>
      <c r="BF106" s="107"/>
      <c r="BG106" s="107"/>
      <c r="BH106" s="107"/>
      <c r="BI106" s="107"/>
      <c r="BJ106" s="107"/>
      <c r="BK106" s="107"/>
      <c r="BL106" s="107"/>
      <c r="BM106" s="107"/>
      <c r="BN106" s="107"/>
      <c r="BO106" s="107"/>
      <c r="BP106" s="107"/>
      <c r="BQ106" s="107"/>
      <c r="BR106" s="107"/>
      <c r="BS106" s="107"/>
      <c r="BT106" s="107"/>
      <c r="BU106" s="107"/>
      <c r="BV106" s="107"/>
      <c r="BW106" s="107"/>
      <c r="BX106" s="107"/>
      <c r="BY106" s="107"/>
      <c r="BZ106" s="107"/>
      <c r="CA106" s="107"/>
      <c r="CB106" s="107"/>
      <c r="CC106" s="107"/>
      <c r="CD106" s="107"/>
      <c r="CE106" s="107"/>
      <c r="CF106" s="107"/>
      <c r="CG106" s="107"/>
      <c r="CH106" s="107"/>
      <c r="CI106" s="107"/>
      <c r="CJ106" s="107"/>
      <c r="CK106" s="107"/>
      <c r="CL106" s="107"/>
      <c r="CM106" s="107"/>
      <c r="CN106" s="107"/>
      <c r="CO106" s="107"/>
      <c r="CP106" s="107"/>
      <c r="CQ106" s="107"/>
      <c r="CR106" s="107"/>
      <c r="CS106" s="107"/>
      <c r="CT106" s="107"/>
      <c r="CU106" s="107"/>
      <c r="CV106" s="107"/>
      <c r="CW106" s="107"/>
      <c r="CX106" s="107"/>
      <c r="CY106" s="107"/>
      <c r="CZ106" s="107"/>
      <c r="DA106" s="107"/>
      <c r="DB106" s="107"/>
      <c r="DC106" s="107"/>
      <c r="DD106" s="107"/>
      <c r="DE106" s="107"/>
      <c r="DF106" s="107"/>
      <c r="DG106" s="107"/>
      <c r="DH106" s="107"/>
      <c r="DI106" s="107"/>
      <c r="DJ106" s="107"/>
      <c r="DK106" s="107"/>
      <c r="DL106" s="107"/>
      <c r="DM106" s="107"/>
      <c r="DN106" s="107"/>
      <c r="DO106" s="107"/>
      <c r="DP106" s="107"/>
      <c r="DQ106" s="107"/>
      <c r="DR106" s="107"/>
    </row>
    <row r="107" spans="1:122">
      <c r="A107" s="106"/>
      <c r="B107" s="107" t="s">
        <v>125</v>
      </c>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c r="BE107" s="107"/>
      <c r="BF107" s="107"/>
      <c r="BG107" s="107"/>
      <c r="BH107" s="107"/>
      <c r="BI107" s="107"/>
      <c r="BJ107" s="107"/>
      <c r="BK107" s="107"/>
      <c r="BL107" s="107"/>
      <c r="BM107" s="107"/>
      <c r="BN107" s="107"/>
      <c r="BO107" s="107"/>
      <c r="BP107" s="107"/>
      <c r="BQ107" s="107"/>
      <c r="BR107" s="107"/>
      <c r="BS107" s="107"/>
      <c r="BT107" s="107"/>
      <c r="BU107" s="107"/>
      <c r="BV107" s="107"/>
      <c r="BW107" s="107"/>
      <c r="BX107" s="107"/>
      <c r="BY107" s="107"/>
      <c r="BZ107" s="107"/>
      <c r="CA107" s="107"/>
      <c r="CB107" s="107"/>
      <c r="CC107" s="107"/>
      <c r="CD107" s="107"/>
      <c r="CE107" s="107"/>
      <c r="CF107" s="107"/>
      <c r="CG107" s="107"/>
      <c r="CH107" s="107"/>
      <c r="CI107" s="107"/>
      <c r="CJ107" s="107"/>
      <c r="CK107" s="107"/>
      <c r="CL107" s="107"/>
      <c r="CM107" s="107"/>
      <c r="CN107" s="107"/>
      <c r="CO107" s="107"/>
      <c r="CP107" s="107"/>
      <c r="CQ107" s="107"/>
      <c r="CR107" s="107"/>
      <c r="CS107" s="107"/>
      <c r="CT107" s="107"/>
      <c r="CU107" s="107"/>
      <c r="CV107" s="107"/>
      <c r="CW107" s="107"/>
      <c r="CX107" s="107"/>
      <c r="CY107" s="107"/>
      <c r="CZ107" s="107"/>
      <c r="DA107" s="107"/>
      <c r="DB107" s="107"/>
      <c r="DC107" s="107"/>
      <c r="DD107" s="107"/>
      <c r="DE107" s="107"/>
      <c r="DF107" s="107"/>
      <c r="DG107" s="107"/>
      <c r="DH107" s="107"/>
      <c r="DI107" s="107"/>
      <c r="DJ107" s="107"/>
      <c r="DK107" s="107"/>
      <c r="DL107" s="107"/>
      <c r="DM107" s="107"/>
      <c r="DN107" s="107"/>
      <c r="DO107" s="107"/>
      <c r="DP107" s="107"/>
      <c r="DQ107" s="107"/>
      <c r="DR107" s="107"/>
    </row>
    <row r="108" spans="1:122">
      <c r="A108" s="106"/>
      <c r="B108" s="107" t="s">
        <v>126</v>
      </c>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c r="BE108" s="107"/>
      <c r="BF108" s="107"/>
      <c r="BG108" s="107"/>
      <c r="BH108" s="107"/>
      <c r="BI108" s="107"/>
      <c r="BJ108" s="107"/>
      <c r="BK108" s="107"/>
      <c r="BL108" s="107"/>
      <c r="BM108" s="107"/>
      <c r="BN108" s="107"/>
      <c r="BO108" s="107"/>
      <c r="BP108" s="107"/>
      <c r="BQ108" s="107"/>
      <c r="BR108" s="107"/>
      <c r="BS108" s="107"/>
      <c r="BT108" s="107"/>
      <c r="BU108" s="107"/>
      <c r="BV108" s="107"/>
      <c r="BW108" s="107"/>
      <c r="BX108" s="107"/>
      <c r="BY108" s="107"/>
      <c r="BZ108" s="107"/>
      <c r="CA108" s="107"/>
      <c r="CB108" s="107"/>
      <c r="CC108" s="107"/>
      <c r="CD108" s="107"/>
      <c r="CE108" s="107"/>
      <c r="CF108" s="107"/>
      <c r="CG108" s="107"/>
      <c r="CH108" s="107"/>
      <c r="CI108" s="107"/>
      <c r="CJ108" s="107"/>
      <c r="CK108" s="107"/>
      <c r="CL108" s="107"/>
      <c r="CM108" s="107"/>
      <c r="CN108" s="107"/>
      <c r="CO108" s="107"/>
      <c r="CP108" s="107"/>
      <c r="CQ108" s="107"/>
      <c r="CR108" s="107"/>
      <c r="CS108" s="107"/>
      <c r="CT108" s="107"/>
      <c r="CU108" s="107"/>
      <c r="CV108" s="107"/>
      <c r="CW108" s="107"/>
      <c r="CX108" s="107"/>
      <c r="CY108" s="107"/>
      <c r="CZ108" s="107"/>
      <c r="DA108" s="107"/>
      <c r="DB108" s="107"/>
      <c r="DC108" s="107"/>
      <c r="DD108" s="107"/>
      <c r="DE108" s="107"/>
      <c r="DF108" s="107"/>
      <c r="DG108" s="107"/>
      <c r="DH108" s="107"/>
      <c r="DI108" s="107"/>
      <c r="DJ108" s="107"/>
      <c r="DK108" s="107"/>
      <c r="DL108" s="107"/>
      <c r="DM108" s="107"/>
      <c r="DN108" s="107"/>
      <c r="DO108" s="107"/>
      <c r="DP108" s="107"/>
      <c r="DQ108" s="107"/>
      <c r="DR108" s="107"/>
    </row>
    <row r="109" spans="1:122">
      <c r="A109" s="106"/>
      <c r="B109" s="107" t="s">
        <v>127</v>
      </c>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c r="BE109" s="107"/>
      <c r="BF109" s="107"/>
      <c r="BG109" s="107"/>
      <c r="BH109" s="107"/>
      <c r="BI109" s="107"/>
      <c r="BJ109" s="107"/>
      <c r="BK109" s="107"/>
      <c r="BL109" s="107"/>
      <c r="BM109" s="107"/>
      <c r="BN109" s="107"/>
      <c r="BO109" s="107"/>
      <c r="BP109" s="107"/>
      <c r="BQ109" s="107"/>
      <c r="BR109" s="107"/>
      <c r="BS109" s="107"/>
      <c r="BT109" s="107"/>
      <c r="BU109" s="107"/>
      <c r="BV109" s="107"/>
      <c r="BW109" s="107"/>
      <c r="BX109" s="107"/>
      <c r="BY109" s="107"/>
      <c r="BZ109" s="107"/>
      <c r="CA109" s="107"/>
      <c r="CB109" s="107"/>
      <c r="CC109" s="107"/>
      <c r="CD109" s="107"/>
      <c r="CE109" s="107"/>
      <c r="CF109" s="107"/>
      <c r="CG109" s="107"/>
      <c r="CH109" s="107"/>
      <c r="CI109" s="107"/>
      <c r="CJ109" s="107"/>
      <c r="CK109" s="107"/>
      <c r="CL109" s="107"/>
      <c r="CM109" s="107"/>
      <c r="CN109" s="107"/>
      <c r="CO109" s="107"/>
      <c r="CP109" s="107"/>
      <c r="CQ109" s="107"/>
      <c r="CR109" s="107"/>
      <c r="CS109" s="107"/>
      <c r="CT109" s="107"/>
      <c r="CU109" s="107"/>
      <c r="CV109" s="107"/>
      <c r="CW109" s="107"/>
      <c r="CX109" s="107"/>
      <c r="CY109" s="107"/>
      <c r="CZ109" s="107"/>
      <c r="DA109" s="107"/>
      <c r="DB109" s="107"/>
      <c r="DC109" s="107"/>
      <c r="DD109" s="107"/>
      <c r="DE109" s="107"/>
      <c r="DF109" s="107"/>
      <c r="DG109" s="107"/>
      <c r="DH109" s="107"/>
      <c r="DI109" s="107"/>
      <c r="DJ109" s="107"/>
      <c r="DK109" s="107"/>
      <c r="DL109" s="107"/>
      <c r="DM109" s="107"/>
      <c r="DN109" s="107"/>
      <c r="DO109" s="107"/>
      <c r="DP109" s="107"/>
      <c r="DQ109" s="107"/>
      <c r="DR109" s="107"/>
    </row>
    <row r="110" spans="1:122">
      <c r="A110" s="106"/>
      <c r="B110" s="107" t="s">
        <v>128</v>
      </c>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c r="BE110" s="107"/>
      <c r="BF110" s="107"/>
      <c r="BG110" s="107"/>
      <c r="BH110" s="107"/>
      <c r="BI110" s="107"/>
      <c r="BJ110" s="107"/>
      <c r="BK110" s="107"/>
      <c r="BL110" s="107"/>
      <c r="BM110" s="107"/>
      <c r="BN110" s="107"/>
      <c r="BO110" s="107"/>
      <c r="BP110" s="107"/>
      <c r="BQ110" s="107"/>
      <c r="BR110" s="107"/>
      <c r="BS110" s="107"/>
      <c r="BT110" s="107"/>
      <c r="BU110" s="107"/>
      <c r="BV110" s="107"/>
      <c r="BW110" s="107"/>
      <c r="BX110" s="107"/>
      <c r="BY110" s="107"/>
      <c r="BZ110" s="107"/>
      <c r="CA110" s="107"/>
      <c r="CB110" s="107"/>
      <c r="CC110" s="107"/>
      <c r="CD110" s="107"/>
      <c r="CE110" s="107"/>
      <c r="CF110" s="107"/>
      <c r="CG110" s="107"/>
      <c r="CH110" s="107"/>
      <c r="CI110" s="107"/>
      <c r="CJ110" s="107"/>
      <c r="CK110" s="107"/>
      <c r="CL110" s="107"/>
      <c r="CM110" s="107"/>
      <c r="CN110" s="107"/>
      <c r="CO110" s="107"/>
      <c r="CP110" s="107"/>
      <c r="CQ110" s="107"/>
      <c r="CR110" s="107"/>
      <c r="CS110" s="107"/>
      <c r="CT110" s="107"/>
      <c r="CU110" s="107"/>
      <c r="CV110" s="107"/>
      <c r="CW110" s="107"/>
      <c r="CX110" s="107"/>
      <c r="CY110" s="107"/>
      <c r="CZ110" s="107"/>
      <c r="DA110" s="107"/>
      <c r="DB110" s="107"/>
      <c r="DC110" s="107"/>
      <c r="DD110" s="107"/>
      <c r="DE110" s="107"/>
      <c r="DF110" s="107"/>
      <c r="DG110" s="107"/>
      <c r="DH110" s="107"/>
      <c r="DI110" s="107"/>
      <c r="DJ110" s="107"/>
      <c r="DK110" s="107"/>
      <c r="DL110" s="107"/>
      <c r="DM110" s="107"/>
      <c r="DN110" s="107"/>
      <c r="DO110" s="107"/>
      <c r="DP110" s="107"/>
      <c r="DQ110" s="107"/>
      <c r="DR110" s="107"/>
    </row>
    <row r="111" spans="1:122">
      <c r="A111" s="106"/>
      <c r="B111" s="107" t="s">
        <v>129</v>
      </c>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c r="BB111" s="107"/>
      <c r="BC111" s="107"/>
      <c r="BD111" s="107"/>
      <c r="BE111" s="107"/>
      <c r="BF111" s="107"/>
      <c r="BG111" s="107"/>
      <c r="BH111" s="107"/>
      <c r="BI111" s="107"/>
      <c r="BJ111" s="107"/>
      <c r="BK111" s="107"/>
      <c r="BL111" s="107"/>
      <c r="BM111" s="107"/>
      <c r="BN111" s="107"/>
      <c r="BO111" s="107"/>
      <c r="BP111" s="107"/>
      <c r="BQ111" s="107"/>
      <c r="BR111" s="107"/>
      <c r="BS111" s="107"/>
      <c r="BT111" s="107"/>
      <c r="BU111" s="107"/>
      <c r="BV111" s="107"/>
      <c r="BW111" s="107"/>
      <c r="BX111" s="107"/>
      <c r="BY111" s="107"/>
      <c r="BZ111" s="107"/>
      <c r="CA111" s="107"/>
      <c r="CB111" s="107"/>
      <c r="CC111" s="107"/>
      <c r="CD111" s="107"/>
      <c r="CE111" s="107"/>
      <c r="CF111" s="107"/>
      <c r="CG111" s="107"/>
      <c r="CH111" s="107"/>
      <c r="CI111" s="107"/>
      <c r="CJ111" s="107"/>
      <c r="CK111" s="107"/>
      <c r="CL111" s="107"/>
      <c r="CM111" s="107"/>
      <c r="CN111" s="107"/>
      <c r="CO111" s="107"/>
      <c r="CP111" s="107"/>
      <c r="CQ111" s="107"/>
      <c r="CR111" s="107"/>
      <c r="CS111" s="107"/>
      <c r="CT111" s="107"/>
      <c r="CU111" s="107"/>
      <c r="CV111" s="107"/>
      <c r="CW111" s="107"/>
      <c r="CX111" s="107"/>
      <c r="CY111" s="107"/>
      <c r="CZ111" s="107"/>
      <c r="DA111" s="107"/>
      <c r="DB111" s="107"/>
      <c r="DC111" s="107"/>
      <c r="DD111" s="107"/>
      <c r="DE111" s="107"/>
      <c r="DF111" s="107"/>
      <c r="DG111" s="107"/>
      <c r="DH111" s="107"/>
      <c r="DI111" s="107"/>
      <c r="DJ111" s="107"/>
      <c r="DK111" s="107"/>
      <c r="DL111" s="107"/>
      <c r="DM111" s="107"/>
      <c r="DN111" s="107"/>
      <c r="DO111" s="107"/>
      <c r="DP111" s="107"/>
      <c r="DQ111" s="107"/>
      <c r="DR111" s="107"/>
    </row>
    <row r="112" spans="1:122">
      <c r="A112" s="106"/>
      <c r="B112" s="107" t="s">
        <v>130</v>
      </c>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c r="BB112" s="107"/>
      <c r="BC112" s="107"/>
      <c r="BD112" s="107"/>
      <c r="BE112" s="107"/>
      <c r="BF112" s="107"/>
      <c r="BG112" s="107"/>
      <c r="BH112" s="107"/>
      <c r="BI112" s="107"/>
      <c r="BJ112" s="107"/>
      <c r="BK112" s="107"/>
      <c r="BL112" s="107"/>
      <c r="BM112" s="107"/>
      <c r="BN112" s="107"/>
      <c r="BO112" s="107"/>
      <c r="BP112" s="107"/>
      <c r="BQ112" s="107"/>
      <c r="BR112" s="107"/>
      <c r="BS112" s="107"/>
      <c r="BT112" s="107"/>
      <c r="BU112" s="107"/>
      <c r="BV112" s="107"/>
      <c r="BW112" s="107"/>
      <c r="BX112" s="107"/>
      <c r="BY112" s="107"/>
      <c r="BZ112" s="107"/>
      <c r="CA112" s="107"/>
      <c r="CB112" s="107"/>
      <c r="CC112" s="107"/>
      <c r="CD112" s="107"/>
      <c r="CE112" s="107"/>
      <c r="CF112" s="107"/>
      <c r="CG112" s="107"/>
      <c r="CH112" s="107"/>
      <c r="CI112" s="107"/>
      <c r="CJ112" s="107"/>
      <c r="CK112" s="107"/>
      <c r="CL112" s="107"/>
      <c r="CM112" s="107"/>
      <c r="CN112" s="107"/>
      <c r="CO112" s="107"/>
      <c r="CP112" s="107"/>
      <c r="CQ112" s="107"/>
      <c r="CR112" s="107"/>
      <c r="CS112" s="107"/>
      <c r="CT112" s="107"/>
      <c r="CU112" s="107"/>
      <c r="CV112" s="107"/>
      <c r="CW112" s="107"/>
      <c r="CX112" s="107"/>
      <c r="CY112" s="107"/>
      <c r="CZ112" s="107"/>
      <c r="DA112" s="107"/>
      <c r="DB112" s="107"/>
      <c r="DC112" s="107"/>
      <c r="DD112" s="107"/>
      <c r="DE112" s="107"/>
      <c r="DF112" s="107"/>
      <c r="DG112" s="107"/>
      <c r="DH112" s="107"/>
      <c r="DI112" s="107"/>
      <c r="DJ112" s="107"/>
      <c r="DK112" s="107"/>
      <c r="DL112" s="107"/>
      <c r="DM112" s="107"/>
      <c r="DN112" s="107"/>
      <c r="DO112" s="107"/>
      <c r="DP112" s="107"/>
      <c r="DQ112" s="107"/>
      <c r="DR112" s="107"/>
    </row>
    <row r="113" spans="1:122">
      <c r="A113" s="106"/>
      <c r="B113" s="107" t="s">
        <v>131</v>
      </c>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c r="BD113" s="107"/>
      <c r="BE113" s="107"/>
      <c r="BF113" s="107"/>
      <c r="BG113" s="107"/>
      <c r="BH113" s="107"/>
      <c r="BI113" s="107"/>
      <c r="BJ113" s="107"/>
      <c r="BK113" s="107"/>
      <c r="BL113" s="107"/>
      <c r="BM113" s="107"/>
      <c r="BN113" s="107"/>
      <c r="BO113" s="107"/>
      <c r="BP113" s="107"/>
      <c r="BQ113" s="107"/>
      <c r="BR113" s="107"/>
      <c r="BS113" s="107"/>
      <c r="BT113" s="107"/>
      <c r="BU113" s="107"/>
      <c r="BV113" s="107"/>
      <c r="BW113" s="107"/>
      <c r="BX113" s="107"/>
      <c r="BY113" s="107"/>
      <c r="BZ113" s="107"/>
      <c r="CA113" s="107"/>
      <c r="CB113" s="107"/>
      <c r="CC113" s="107"/>
      <c r="CD113" s="107"/>
      <c r="CE113" s="107"/>
      <c r="CF113" s="107"/>
      <c r="CG113" s="107"/>
      <c r="CH113" s="107"/>
      <c r="CI113" s="107"/>
      <c r="CJ113" s="107"/>
      <c r="CK113" s="107"/>
      <c r="CL113" s="107"/>
      <c r="CM113" s="107"/>
      <c r="CN113" s="107"/>
      <c r="CO113" s="107"/>
      <c r="CP113" s="107"/>
      <c r="CQ113" s="107"/>
      <c r="CR113" s="107"/>
      <c r="CS113" s="107"/>
      <c r="CT113" s="107"/>
      <c r="CU113" s="107"/>
      <c r="CV113" s="107"/>
      <c r="CW113" s="107"/>
      <c r="CX113" s="107"/>
      <c r="CY113" s="107"/>
      <c r="CZ113" s="107"/>
      <c r="DA113" s="107"/>
      <c r="DB113" s="107"/>
      <c r="DC113" s="107"/>
      <c r="DD113" s="107"/>
      <c r="DE113" s="107"/>
      <c r="DF113" s="107"/>
      <c r="DG113" s="107"/>
      <c r="DH113" s="107"/>
      <c r="DI113" s="107"/>
      <c r="DJ113" s="107"/>
      <c r="DK113" s="107"/>
      <c r="DL113" s="107"/>
      <c r="DM113" s="107"/>
      <c r="DN113" s="107"/>
      <c r="DO113" s="107"/>
      <c r="DP113" s="107"/>
      <c r="DQ113" s="107"/>
      <c r="DR113" s="107"/>
    </row>
    <row r="114" spans="1:122">
      <c r="A114" s="106"/>
      <c r="B114" s="107" t="s">
        <v>132</v>
      </c>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c r="BE114" s="107"/>
      <c r="BF114" s="107"/>
      <c r="BG114" s="107"/>
      <c r="BH114" s="107"/>
      <c r="BI114" s="107"/>
      <c r="BJ114" s="107"/>
      <c r="BK114" s="107"/>
      <c r="BL114" s="107"/>
      <c r="BM114" s="107"/>
      <c r="BN114" s="107"/>
      <c r="BO114" s="107"/>
      <c r="BP114" s="107"/>
      <c r="BQ114" s="107"/>
      <c r="BR114" s="107"/>
      <c r="BS114" s="107"/>
      <c r="BT114" s="107"/>
      <c r="BU114" s="107"/>
      <c r="BV114" s="107"/>
      <c r="BW114" s="107"/>
      <c r="BX114" s="107"/>
      <c r="BY114" s="107"/>
      <c r="BZ114" s="107"/>
      <c r="CA114" s="107"/>
      <c r="CB114" s="107"/>
      <c r="CC114" s="107"/>
      <c r="CD114" s="107"/>
      <c r="CE114" s="107"/>
      <c r="CF114" s="107"/>
      <c r="CG114" s="107"/>
      <c r="CH114" s="107"/>
      <c r="CI114" s="107"/>
      <c r="CJ114" s="107"/>
      <c r="CK114" s="107"/>
      <c r="CL114" s="107"/>
      <c r="CM114" s="107"/>
      <c r="CN114" s="107"/>
      <c r="CO114" s="107"/>
      <c r="CP114" s="107"/>
      <c r="CQ114" s="107"/>
      <c r="CR114" s="107"/>
      <c r="CS114" s="107"/>
      <c r="CT114" s="107"/>
      <c r="CU114" s="107"/>
      <c r="CV114" s="107"/>
      <c r="CW114" s="107"/>
      <c r="CX114" s="107"/>
      <c r="CY114" s="107"/>
      <c r="CZ114" s="107"/>
      <c r="DA114" s="107"/>
      <c r="DB114" s="107"/>
      <c r="DC114" s="107"/>
      <c r="DD114" s="107"/>
      <c r="DE114" s="107"/>
      <c r="DF114" s="107"/>
      <c r="DG114" s="107"/>
      <c r="DH114" s="107"/>
      <c r="DI114" s="107"/>
      <c r="DJ114" s="107"/>
      <c r="DK114" s="107"/>
      <c r="DL114" s="107"/>
      <c r="DM114" s="107"/>
      <c r="DN114" s="107"/>
      <c r="DO114" s="107"/>
      <c r="DP114" s="107"/>
      <c r="DQ114" s="107"/>
      <c r="DR114" s="107"/>
    </row>
    <row r="115" spans="1:122">
      <c r="A115" s="106"/>
      <c r="B115" s="107" t="s">
        <v>133</v>
      </c>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107"/>
      <c r="AF115" s="107"/>
      <c r="AG115" s="107"/>
      <c r="AH115" s="107"/>
      <c r="AI115" s="107"/>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c r="BD115" s="107"/>
      <c r="BE115" s="107"/>
      <c r="BF115" s="107"/>
      <c r="BG115" s="107"/>
      <c r="BH115" s="107"/>
      <c r="BI115" s="107"/>
      <c r="BJ115" s="107"/>
      <c r="BK115" s="107"/>
      <c r="BL115" s="107"/>
      <c r="BM115" s="107"/>
      <c r="BN115" s="107"/>
      <c r="BO115" s="107"/>
      <c r="BP115" s="107"/>
      <c r="BQ115" s="107"/>
      <c r="BR115" s="107"/>
      <c r="BS115" s="107"/>
      <c r="BT115" s="107"/>
      <c r="BU115" s="107"/>
      <c r="BV115" s="107"/>
      <c r="BW115" s="107"/>
      <c r="BX115" s="107"/>
      <c r="BY115" s="107"/>
      <c r="BZ115" s="107"/>
      <c r="CA115" s="107"/>
      <c r="CB115" s="107"/>
      <c r="CC115" s="107"/>
      <c r="CD115" s="107"/>
      <c r="CE115" s="107"/>
      <c r="CF115" s="107"/>
      <c r="CG115" s="107"/>
      <c r="CH115" s="107"/>
      <c r="CI115" s="107"/>
      <c r="CJ115" s="107"/>
      <c r="CK115" s="107"/>
      <c r="CL115" s="107"/>
      <c r="CM115" s="107"/>
      <c r="CN115" s="107"/>
      <c r="CO115" s="107"/>
      <c r="CP115" s="107"/>
      <c r="CQ115" s="107"/>
      <c r="CR115" s="107"/>
      <c r="CS115" s="107"/>
      <c r="CT115" s="107"/>
      <c r="CU115" s="107"/>
      <c r="CV115" s="107"/>
      <c r="CW115" s="107"/>
      <c r="CX115" s="107"/>
      <c r="CY115" s="107"/>
      <c r="CZ115" s="107"/>
      <c r="DA115" s="107"/>
      <c r="DB115" s="107"/>
      <c r="DC115" s="107"/>
      <c r="DD115" s="107"/>
      <c r="DE115" s="107"/>
      <c r="DF115" s="107"/>
      <c r="DG115" s="107"/>
      <c r="DH115" s="107"/>
      <c r="DI115" s="107"/>
      <c r="DJ115" s="107"/>
      <c r="DK115" s="107"/>
      <c r="DL115" s="107"/>
      <c r="DM115" s="107"/>
      <c r="DN115" s="107"/>
      <c r="DO115" s="107"/>
      <c r="DP115" s="107"/>
      <c r="DQ115" s="107"/>
      <c r="DR115" s="107"/>
    </row>
    <row r="116" spans="1:122">
      <c r="A116" s="106"/>
      <c r="B116" s="107" t="s">
        <v>134</v>
      </c>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c r="AH116" s="107"/>
      <c r="AI116" s="107"/>
      <c r="AJ116" s="107"/>
      <c r="AK116" s="107"/>
      <c r="AL116" s="107"/>
      <c r="AM116" s="107"/>
      <c r="AN116" s="107"/>
      <c r="AO116" s="107"/>
      <c r="AP116" s="107"/>
      <c r="AQ116" s="107"/>
      <c r="AR116" s="107"/>
      <c r="AS116" s="107"/>
      <c r="AT116" s="107"/>
      <c r="AU116" s="107"/>
      <c r="AV116" s="107"/>
      <c r="AW116" s="107"/>
      <c r="AX116" s="107"/>
      <c r="AY116" s="107"/>
      <c r="AZ116" s="107"/>
      <c r="BA116" s="107"/>
      <c r="BB116" s="107"/>
      <c r="BC116" s="107"/>
      <c r="BD116" s="107"/>
      <c r="BE116" s="107"/>
      <c r="BF116" s="107"/>
      <c r="BG116" s="107"/>
      <c r="BH116" s="107"/>
      <c r="BI116" s="107"/>
      <c r="BJ116" s="107"/>
      <c r="BK116" s="107"/>
      <c r="BL116" s="107"/>
      <c r="BM116" s="107"/>
      <c r="BN116" s="107"/>
      <c r="BO116" s="107"/>
      <c r="BP116" s="107"/>
      <c r="BQ116" s="107"/>
      <c r="BR116" s="107"/>
      <c r="BS116" s="107"/>
      <c r="BT116" s="107"/>
      <c r="BU116" s="107"/>
      <c r="BV116" s="107"/>
      <c r="BW116" s="107"/>
      <c r="BX116" s="107"/>
      <c r="BY116" s="107"/>
      <c r="BZ116" s="107"/>
      <c r="CA116" s="107"/>
      <c r="CB116" s="107"/>
      <c r="CC116" s="107"/>
      <c r="CD116" s="107"/>
      <c r="CE116" s="107"/>
      <c r="CF116" s="107"/>
      <c r="CG116" s="107"/>
      <c r="CH116" s="107"/>
      <c r="CI116" s="107"/>
      <c r="CJ116" s="107"/>
      <c r="CK116" s="107"/>
      <c r="CL116" s="107"/>
      <c r="CM116" s="107"/>
      <c r="CN116" s="107"/>
      <c r="CO116" s="107"/>
      <c r="CP116" s="107"/>
      <c r="CQ116" s="107"/>
      <c r="CR116" s="107"/>
      <c r="CS116" s="107"/>
      <c r="CT116" s="107"/>
      <c r="CU116" s="107"/>
      <c r="CV116" s="107"/>
      <c r="CW116" s="107"/>
      <c r="CX116" s="107"/>
      <c r="CY116" s="107"/>
      <c r="CZ116" s="107"/>
      <c r="DA116" s="107"/>
      <c r="DB116" s="107"/>
      <c r="DC116" s="107"/>
      <c r="DD116" s="107"/>
      <c r="DE116" s="107"/>
      <c r="DF116" s="107"/>
      <c r="DG116" s="107"/>
      <c r="DH116" s="107"/>
      <c r="DI116" s="107"/>
      <c r="DJ116" s="107"/>
      <c r="DK116" s="107"/>
      <c r="DL116" s="107"/>
      <c r="DM116" s="107"/>
      <c r="DN116" s="107"/>
      <c r="DO116" s="107"/>
      <c r="DP116" s="107"/>
      <c r="DQ116" s="107"/>
      <c r="DR116" s="107"/>
    </row>
    <row r="117" spans="1:122">
      <c r="A117" s="106"/>
      <c r="B117" s="107" t="s">
        <v>135</v>
      </c>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c r="AE117" s="107"/>
      <c r="AF117" s="107"/>
      <c r="AG117" s="107"/>
      <c r="AH117" s="107"/>
      <c r="AI117" s="107"/>
      <c r="AJ117" s="107"/>
      <c r="AK117" s="107"/>
      <c r="AL117" s="107"/>
      <c r="AM117" s="107"/>
      <c r="AN117" s="107"/>
      <c r="AO117" s="107"/>
      <c r="AP117" s="107"/>
      <c r="AQ117" s="107"/>
      <c r="AR117" s="107"/>
      <c r="AS117" s="107"/>
      <c r="AT117" s="107"/>
      <c r="AU117" s="107"/>
      <c r="AV117" s="107"/>
      <c r="AW117" s="107"/>
      <c r="AX117" s="107"/>
      <c r="AY117" s="107"/>
      <c r="AZ117" s="107"/>
      <c r="BA117" s="107"/>
      <c r="BB117" s="107"/>
      <c r="BC117" s="107"/>
      <c r="BD117" s="107"/>
      <c r="BE117" s="107"/>
      <c r="BF117" s="107"/>
      <c r="BG117" s="107"/>
      <c r="BH117" s="107"/>
      <c r="BI117" s="107"/>
      <c r="BJ117" s="107"/>
      <c r="BK117" s="107"/>
      <c r="BL117" s="107"/>
      <c r="BM117" s="107"/>
      <c r="BN117" s="107"/>
      <c r="BO117" s="107"/>
      <c r="BP117" s="107"/>
      <c r="BQ117" s="107"/>
      <c r="BR117" s="107"/>
      <c r="BS117" s="107"/>
      <c r="BT117" s="107"/>
      <c r="BU117" s="107"/>
      <c r="BV117" s="107"/>
      <c r="BW117" s="107"/>
      <c r="BX117" s="107"/>
      <c r="BY117" s="107"/>
      <c r="BZ117" s="107"/>
      <c r="CA117" s="107"/>
      <c r="CB117" s="107"/>
      <c r="CC117" s="107"/>
      <c r="CD117" s="107"/>
      <c r="CE117" s="107"/>
      <c r="CF117" s="107"/>
      <c r="CG117" s="107"/>
      <c r="CH117" s="107"/>
      <c r="CI117" s="107"/>
      <c r="CJ117" s="107"/>
      <c r="CK117" s="107"/>
      <c r="CL117" s="107"/>
      <c r="CM117" s="107"/>
      <c r="CN117" s="107"/>
      <c r="CO117" s="107"/>
      <c r="CP117" s="107"/>
      <c r="CQ117" s="107"/>
      <c r="CR117" s="107"/>
      <c r="CS117" s="107"/>
      <c r="CT117" s="107"/>
      <c r="CU117" s="107"/>
      <c r="CV117" s="107"/>
      <c r="CW117" s="107"/>
      <c r="CX117" s="107"/>
      <c r="CY117" s="107"/>
      <c r="CZ117" s="107"/>
      <c r="DA117" s="107"/>
      <c r="DB117" s="107"/>
      <c r="DC117" s="107"/>
      <c r="DD117" s="107"/>
      <c r="DE117" s="107"/>
      <c r="DF117" s="107"/>
      <c r="DG117" s="107"/>
      <c r="DH117" s="107"/>
      <c r="DI117" s="107"/>
      <c r="DJ117" s="107"/>
      <c r="DK117" s="107"/>
      <c r="DL117" s="107"/>
      <c r="DM117" s="107"/>
      <c r="DN117" s="107"/>
      <c r="DO117" s="107"/>
      <c r="DP117" s="107"/>
      <c r="DQ117" s="107"/>
      <c r="DR117" s="107"/>
    </row>
    <row r="118" spans="1:122">
      <c r="A118" s="106"/>
      <c r="B118" s="107" t="s">
        <v>136</v>
      </c>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c r="AE118" s="107"/>
      <c r="AF118" s="107"/>
      <c r="AG118" s="107"/>
      <c r="AH118" s="107"/>
      <c r="AI118" s="107"/>
      <c r="AJ118" s="107"/>
      <c r="AK118" s="107"/>
      <c r="AL118" s="107"/>
      <c r="AM118" s="107"/>
      <c r="AN118" s="107"/>
      <c r="AO118" s="107"/>
      <c r="AP118" s="107"/>
      <c r="AQ118" s="107"/>
      <c r="AR118" s="107"/>
      <c r="AS118" s="107"/>
      <c r="AT118" s="107"/>
      <c r="AU118" s="107"/>
      <c r="AV118" s="107"/>
      <c r="AW118" s="107"/>
      <c r="AX118" s="107"/>
      <c r="AY118" s="107"/>
      <c r="AZ118" s="107"/>
      <c r="BA118" s="107"/>
      <c r="BB118" s="107"/>
      <c r="BC118" s="107"/>
      <c r="BD118" s="107"/>
      <c r="BE118" s="107"/>
      <c r="BF118" s="107"/>
      <c r="BG118" s="107"/>
      <c r="BH118" s="107"/>
      <c r="BI118" s="107"/>
      <c r="BJ118" s="107"/>
      <c r="BK118" s="107"/>
      <c r="BL118" s="107"/>
      <c r="BM118" s="107"/>
      <c r="BN118" s="107"/>
      <c r="BO118" s="107"/>
      <c r="BP118" s="107"/>
      <c r="BQ118" s="107"/>
      <c r="BR118" s="107"/>
      <c r="BS118" s="107"/>
      <c r="BT118" s="107"/>
      <c r="BU118" s="107"/>
      <c r="BV118" s="107"/>
      <c r="BW118" s="107"/>
      <c r="BX118" s="107"/>
      <c r="BY118" s="107"/>
      <c r="BZ118" s="107"/>
      <c r="CA118" s="107"/>
      <c r="CB118" s="107"/>
      <c r="CC118" s="107"/>
      <c r="CD118" s="107"/>
      <c r="CE118" s="107"/>
      <c r="CF118" s="107"/>
      <c r="CG118" s="107"/>
      <c r="CH118" s="107"/>
      <c r="CI118" s="107"/>
      <c r="CJ118" s="107"/>
      <c r="CK118" s="107"/>
      <c r="CL118" s="107"/>
      <c r="CM118" s="107"/>
      <c r="CN118" s="107"/>
      <c r="CO118" s="107"/>
      <c r="CP118" s="107"/>
      <c r="CQ118" s="107"/>
      <c r="CR118" s="107"/>
      <c r="CS118" s="107"/>
      <c r="CT118" s="107"/>
      <c r="CU118" s="107"/>
      <c r="CV118" s="107"/>
      <c r="CW118" s="107"/>
      <c r="CX118" s="107"/>
      <c r="CY118" s="107"/>
      <c r="CZ118" s="107"/>
      <c r="DA118" s="107"/>
      <c r="DB118" s="107"/>
      <c r="DC118" s="107"/>
      <c r="DD118" s="107"/>
      <c r="DE118" s="107"/>
      <c r="DF118" s="107"/>
      <c r="DG118" s="107"/>
      <c r="DH118" s="107"/>
      <c r="DI118" s="107"/>
      <c r="DJ118" s="107"/>
      <c r="DK118" s="107"/>
      <c r="DL118" s="107"/>
      <c r="DM118" s="107"/>
      <c r="DN118" s="107"/>
      <c r="DO118" s="107"/>
      <c r="DP118" s="107"/>
      <c r="DQ118" s="107"/>
      <c r="DR118" s="107"/>
    </row>
    <row r="119" s="100" customFormat="1" spans="1:122">
      <c r="A119" s="106"/>
      <c r="B119" s="108" t="s">
        <v>122</v>
      </c>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c r="AA119" s="108"/>
      <c r="AB119" s="108"/>
      <c r="AC119" s="108"/>
      <c r="AD119" s="108"/>
      <c r="AE119" s="108"/>
      <c r="AF119" s="108"/>
      <c r="AG119" s="108"/>
      <c r="AH119" s="108"/>
      <c r="AI119" s="108"/>
      <c r="AJ119" s="108"/>
      <c r="AK119" s="108"/>
      <c r="AL119" s="108"/>
      <c r="AM119" s="108"/>
      <c r="AN119" s="108"/>
      <c r="AO119" s="108"/>
      <c r="AP119" s="108"/>
      <c r="AQ119" s="108"/>
      <c r="AR119" s="108"/>
      <c r="AS119" s="108"/>
      <c r="AT119" s="108"/>
      <c r="AU119" s="108"/>
      <c r="AV119" s="108"/>
      <c r="AW119" s="108"/>
      <c r="AX119" s="108"/>
      <c r="AY119" s="108"/>
      <c r="AZ119" s="108"/>
      <c r="BA119" s="108"/>
      <c r="BB119" s="108"/>
      <c r="BC119" s="108"/>
      <c r="BD119" s="108"/>
      <c r="BE119" s="108"/>
      <c r="BF119" s="108"/>
      <c r="BG119" s="108"/>
      <c r="BH119" s="108"/>
      <c r="BI119" s="108"/>
      <c r="BJ119" s="108"/>
      <c r="BK119" s="108"/>
      <c r="BL119" s="108"/>
      <c r="BM119" s="108"/>
      <c r="BN119" s="108"/>
      <c r="BO119" s="108"/>
      <c r="BP119" s="108"/>
      <c r="BQ119" s="108"/>
      <c r="BR119" s="108"/>
      <c r="BS119" s="108"/>
      <c r="BT119" s="108"/>
      <c r="BU119" s="108"/>
      <c r="BV119" s="108"/>
      <c r="BW119" s="108"/>
      <c r="BX119" s="108"/>
      <c r="BY119" s="108"/>
      <c r="BZ119" s="108"/>
      <c r="CA119" s="108"/>
      <c r="CB119" s="108"/>
      <c r="CC119" s="108"/>
      <c r="CD119" s="108"/>
      <c r="CE119" s="108"/>
      <c r="CF119" s="108"/>
      <c r="CG119" s="108"/>
      <c r="CH119" s="108"/>
      <c r="CI119" s="108"/>
      <c r="CJ119" s="108"/>
      <c r="CK119" s="108"/>
      <c r="CL119" s="108"/>
      <c r="CM119" s="108"/>
      <c r="CN119" s="108"/>
      <c r="CO119" s="108"/>
      <c r="CP119" s="108"/>
      <c r="CQ119" s="108"/>
      <c r="CR119" s="108"/>
      <c r="CS119" s="108"/>
      <c r="CT119" s="108"/>
      <c r="CU119" s="108"/>
      <c r="CV119" s="108"/>
      <c r="CW119" s="108"/>
      <c r="CX119" s="108"/>
      <c r="CY119" s="108"/>
      <c r="CZ119" s="108"/>
      <c r="DA119" s="108"/>
      <c r="DB119" s="108"/>
      <c r="DC119" s="108"/>
      <c r="DD119" s="108"/>
      <c r="DE119" s="108"/>
      <c r="DF119" s="108"/>
      <c r="DG119" s="108"/>
      <c r="DH119" s="108"/>
      <c r="DI119" s="108"/>
      <c r="DJ119" s="108"/>
      <c r="DK119" s="108"/>
      <c r="DL119" s="108"/>
      <c r="DM119" s="108"/>
      <c r="DN119" s="108"/>
      <c r="DO119" s="108"/>
      <c r="DP119" s="108"/>
      <c r="DQ119" s="108"/>
      <c r="DR119" s="108"/>
    </row>
    <row r="120" spans="1:122">
      <c r="A120" s="106" t="s">
        <v>137</v>
      </c>
      <c r="B120" s="107" t="s">
        <v>138</v>
      </c>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c r="BD120" s="107"/>
      <c r="BE120" s="107"/>
      <c r="BF120" s="107"/>
      <c r="BG120" s="107"/>
      <c r="BH120" s="107"/>
      <c r="BI120" s="107"/>
      <c r="BJ120" s="107"/>
      <c r="BK120" s="107"/>
      <c r="BL120" s="107"/>
      <c r="BM120" s="107"/>
      <c r="BN120" s="107"/>
      <c r="BO120" s="107"/>
      <c r="BP120" s="107"/>
      <c r="BQ120" s="107"/>
      <c r="BR120" s="107"/>
      <c r="BS120" s="107"/>
      <c r="BT120" s="107"/>
      <c r="BU120" s="107"/>
      <c r="BV120" s="107"/>
      <c r="BW120" s="107"/>
      <c r="BX120" s="107"/>
      <c r="BY120" s="107"/>
      <c r="BZ120" s="107"/>
      <c r="CA120" s="107"/>
      <c r="CB120" s="107"/>
      <c r="CC120" s="107"/>
      <c r="CD120" s="107"/>
      <c r="CE120" s="107"/>
      <c r="CF120" s="107"/>
      <c r="CG120" s="107"/>
      <c r="CH120" s="107"/>
      <c r="CI120" s="107"/>
      <c r="CJ120" s="107"/>
      <c r="CK120" s="107"/>
      <c r="CL120" s="107"/>
      <c r="CM120" s="107"/>
      <c r="CN120" s="107"/>
      <c r="CO120" s="107"/>
      <c r="CP120" s="107"/>
      <c r="CQ120" s="107"/>
      <c r="CR120" s="107"/>
      <c r="CS120" s="107"/>
      <c r="CT120" s="107"/>
      <c r="CU120" s="107"/>
      <c r="CV120" s="107"/>
      <c r="CW120" s="107"/>
      <c r="CX120" s="107"/>
      <c r="CY120" s="107"/>
      <c r="CZ120" s="107"/>
      <c r="DA120" s="107"/>
      <c r="DB120" s="107"/>
      <c r="DC120" s="107"/>
      <c r="DD120" s="107"/>
      <c r="DE120" s="107"/>
      <c r="DF120" s="107"/>
      <c r="DG120" s="107"/>
      <c r="DH120" s="107"/>
      <c r="DI120" s="107"/>
      <c r="DJ120" s="107"/>
      <c r="DK120" s="107"/>
      <c r="DL120" s="107"/>
      <c r="DM120" s="107"/>
      <c r="DN120" s="107"/>
      <c r="DO120" s="107"/>
      <c r="DP120" s="107"/>
      <c r="DQ120" s="107"/>
      <c r="DR120" s="107"/>
    </row>
    <row r="121" spans="1:122">
      <c r="A121" s="106"/>
      <c r="B121" s="107" t="s">
        <v>139</v>
      </c>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c r="BD121" s="107"/>
      <c r="BE121" s="107"/>
      <c r="BF121" s="107"/>
      <c r="BG121" s="107"/>
      <c r="BH121" s="107"/>
      <c r="BI121" s="107"/>
      <c r="BJ121" s="107"/>
      <c r="BK121" s="107"/>
      <c r="BL121" s="107"/>
      <c r="BM121" s="107"/>
      <c r="BN121" s="107"/>
      <c r="BO121" s="107"/>
      <c r="BP121" s="107"/>
      <c r="BQ121" s="107"/>
      <c r="BR121" s="107"/>
      <c r="BS121" s="107"/>
      <c r="BT121" s="107"/>
      <c r="BU121" s="107"/>
      <c r="BV121" s="107"/>
      <c r="BW121" s="107"/>
      <c r="BX121" s="107"/>
      <c r="BY121" s="107"/>
      <c r="BZ121" s="107"/>
      <c r="CA121" s="107"/>
      <c r="CB121" s="107"/>
      <c r="CC121" s="107"/>
      <c r="CD121" s="107"/>
      <c r="CE121" s="107"/>
      <c r="CF121" s="107"/>
      <c r="CG121" s="107"/>
      <c r="CH121" s="107"/>
      <c r="CI121" s="107"/>
      <c r="CJ121" s="107"/>
      <c r="CK121" s="107"/>
      <c r="CL121" s="107"/>
      <c r="CM121" s="107"/>
      <c r="CN121" s="107"/>
      <c r="CO121" s="107"/>
      <c r="CP121" s="107"/>
      <c r="CQ121" s="107"/>
      <c r="CR121" s="107"/>
      <c r="CS121" s="107"/>
      <c r="CT121" s="107"/>
      <c r="CU121" s="107"/>
      <c r="CV121" s="107"/>
      <c r="CW121" s="107"/>
      <c r="CX121" s="107"/>
      <c r="CY121" s="107"/>
      <c r="CZ121" s="107"/>
      <c r="DA121" s="107"/>
      <c r="DB121" s="107"/>
      <c r="DC121" s="107"/>
      <c r="DD121" s="107"/>
      <c r="DE121" s="107"/>
      <c r="DF121" s="107"/>
      <c r="DG121" s="107"/>
      <c r="DH121" s="107"/>
      <c r="DI121" s="107"/>
      <c r="DJ121" s="107"/>
      <c r="DK121" s="107"/>
      <c r="DL121" s="107"/>
      <c r="DM121" s="107"/>
      <c r="DN121" s="107"/>
      <c r="DO121" s="107"/>
      <c r="DP121" s="107"/>
      <c r="DQ121" s="107"/>
      <c r="DR121" s="107"/>
    </row>
    <row r="122" spans="1:122">
      <c r="A122" s="106"/>
      <c r="B122" s="107" t="s">
        <v>140</v>
      </c>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c r="BE122" s="107"/>
      <c r="BF122" s="107"/>
      <c r="BG122" s="107"/>
      <c r="BH122" s="107"/>
      <c r="BI122" s="107"/>
      <c r="BJ122" s="107"/>
      <c r="BK122" s="107"/>
      <c r="BL122" s="107"/>
      <c r="BM122" s="107"/>
      <c r="BN122" s="107"/>
      <c r="BO122" s="107"/>
      <c r="BP122" s="107"/>
      <c r="BQ122" s="107"/>
      <c r="BR122" s="107"/>
      <c r="BS122" s="107"/>
      <c r="BT122" s="107"/>
      <c r="BU122" s="107"/>
      <c r="BV122" s="107"/>
      <c r="BW122" s="107"/>
      <c r="BX122" s="107"/>
      <c r="BY122" s="107"/>
      <c r="BZ122" s="107"/>
      <c r="CA122" s="107"/>
      <c r="CB122" s="107"/>
      <c r="CC122" s="107"/>
      <c r="CD122" s="107"/>
      <c r="CE122" s="107"/>
      <c r="CF122" s="107"/>
      <c r="CG122" s="107"/>
      <c r="CH122" s="107"/>
      <c r="CI122" s="107"/>
      <c r="CJ122" s="107"/>
      <c r="CK122" s="107"/>
      <c r="CL122" s="107"/>
      <c r="CM122" s="107"/>
      <c r="CN122" s="107"/>
      <c r="CO122" s="107"/>
      <c r="CP122" s="107"/>
      <c r="CQ122" s="107"/>
      <c r="CR122" s="107"/>
      <c r="CS122" s="107"/>
      <c r="CT122" s="107"/>
      <c r="CU122" s="107"/>
      <c r="CV122" s="107"/>
      <c r="CW122" s="107"/>
      <c r="CX122" s="107"/>
      <c r="CY122" s="107"/>
      <c r="CZ122" s="107"/>
      <c r="DA122" s="107"/>
      <c r="DB122" s="107"/>
      <c r="DC122" s="107"/>
      <c r="DD122" s="107"/>
      <c r="DE122" s="107"/>
      <c r="DF122" s="107"/>
      <c r="DG122" s="107"/>
      <c r="DH122" s="107"/>
      <c r="DI122" s="107"/>
      <c r="DJ122" s="107"/>
      <c r="DK122" s="107"/>
      <c r="DL122" s="107"/>
      <c r="DM122" s="107"/>
      <c r="DN122" s="107"/>
      <c r="DO122" s="107"/>
      <c r="DP122" s="107"/>
      <c r="DQ122" s="107"/>
      <c r="DR122" s="107"/>
    </row>
    <row r="123" spans="1:122">
      <c r="A123" s="106"/>
      <c r="B123" s="107" t="s">
        <v>141</v>
      </c>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c r="AE123" s="107"/>
      <c r="AF123" s="107"/>
      <c r="AG123" s="107"/>
      <c r="AH123" s="107"/>
      <c r="AI123" s="107"/>
      <c r="AJ123" s="107"/>
      <c r="AK123" s="107"/>
      <c r="AL123" s="107"/>
      <c r="AM123" s="107"/>
      <c r="AN123" s="107"/>
      <c r="AO123" s="107"/>
      <c r="AP123" s="107"/>
      <c r="AQ123" s="107"/>
      <c r="AR123" s="107"/>
      <c r="AS123" s="107"/>
      <c r="AT123" s="107"/>
      <c r="AU123" s="107"/>
      <c r="AV123" s="107"/>
      <c r="AW123" s="107"/>
      <c r="AX123" s="107"/>
      <c r="AY123" s="107"/>
      <c r="AZ123" s="107"/>
      <c r="BA123" s="107"/>
      <c r="BB123" s="107"/>
      <c r="BC123" s="107"/>
      <c r="BD123" s="107"/>
      <c r="BE123" s="107"/>
      <c r="BF123" s="107"/>
      <c r="BG123" s="107"/>
      <c r="BH123" s="107"/>
      <c r="BI123" s="107"/>
      <c r="BJ123" s="107"/>
      <c r="BK123" s="107"/>
      <c r="BL123" s="107"/>
      <c r="BM123" s="107"/>
      <c r="BN123" s="107"/>
      <c r="BO123" s="107"/>
      <c r="BP123" s="107"/>
      <c r="BQ123" s="107"/>
      <c r="BR123" s="107"/>
      <c r="BS123" s="107"/>
      <c r="BT123" s="107"/>
      <c r="BU123" s="107"/>
      <c r="BV123" s="107"/>
      <c r="BW123" s="107"/>
      <c r="BX123" s="107"/>
      <c r="BY123" s="107"/>
      <c r="BZ123" s="107"/>
      <c r="CA123" s="107"/>
      <c r="CB123" s="107"/>
      <c r="CC123" s="107"/>
      <c r="CD123" s="107"/>
      <c r="CE123" s="107"/>
      <c r="CF123" s="107"/>
      <c r="CG123" s="107"/>
      <c r="CH123" s="107"/>
      <c r="CI123" s="107"/>
      <c r="CJ123" s="107"/>
      <c r="CK123" s="107"/>
      <c r="CL123" s="107"/>
      <c r="CM123" s="107"/>
      <c r="CN123" s="107"/>
      <c r="CO123" s="107"/>
      <c r="CP123" s="107"/>
      <c r="CQ123" s="107"/>
      <c r="CR123" s="107"/>
      <c r="CS123" s="107"/>
      <c r="CT123" s="107"/>
      <c r="CU123" s="107"/>
      <c r="CV123" s="107"/>
      <c r="CW123" s="107"/>
      <c r="CX123" s="107"/>
      <c r="CY123" s="107"/>
      <c r="CZ123" s="107"/>
      <c r="DA123" s="107"/>
      <c r="DB123" s="107"/>
      <c r="DC123" s="107"/>
      <c r="DD123" s="107"/>
      <c r="DE123" s="107"/>
      <c r="DF123" s="107"/>
      <c r="DG123" s="107"/>
      <c r="DH123" s="107"/>
      <c r="DI123" s="107"/>
      <c r="DJ123" s="107"/>
      <c r="DK123" s="107"/>
      <c r="DL123" s="107"/>
      <c r="DM123" s="107"/>
      <c r="DN123" s="107"/>
      <c r="DO123" s="107"/>
      <c r="DP123" s="107"/>
      <c r="DQ123" s="107"/>
      <c r="DR123" s="107"/>
    </row>
    <row r="124" spans="1:122">
      <c r="A124" s="106"/>
      <c r="B124" s="107" t="s">
        <v>142</v>
      </c>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107"/>
      <c r="AF124" s="107"/>
      <c r="AG124" s="107"/>
      <c r="AH124" s="107"/>
      <c r="AI124" s="107"/>
      <c r="AJ124" s="107"/>
      <c r="AK124" s="107"/>
      <c r="AL124" s="107"/>
      <c r="AM124" s="107"/>
      <c r="AN124" s="107"/>
      <c r="AO124" s="107"/>
      <c r="AP124" s="107"/>
      <c r="AQ124" s="107"/>
      <c r="AR124" s="107"/>
      <c r="AS124" s="107"/>
      <c r="AT124" s="107"/>
      <c r="AU124" s="107"/>
      <c r="AV124" s="107"/>
      <c r="AW124" s="107"/>
      <c r="AX124" s="107"/>
      <c r="AY124" s="107"/>
      <c r="AZ124" s="107"/>
      <c r="BA124" s="107"/>
      <c r="BB124" s="107"/>
      <c r="BC124" s="107"/>
      <c r="BD124" s="107"/>
      <c r="BE124" s="107"/>
      <c r="BF124" s="107"/>
      <c r="BG124" s="107"/>
      <c r="BH124" s="107"/>
      <c r="BI124" s="107"/>
      <c r="BJ124" s="107"/>
      <c r="BK124" s="107"/>
      <c r="BL124" s="107"/>
      <c r="BM124" s="107"/>
      <c r="BN124" s="107"/>
      <c r="BO124" s="107"/>
      <c r="BP124" s="107"/>
      <c r="BQ124" s="107"/>
      <c r="BR124" s="107"/>
      <c r="BS124" s="107"/>
      <c r="BT124" s="107"/>
      <c r="BU124" s="107"/>
      <c r="BV124" s="107"/>
      <c r="BW124" s="107"/>
      <c r="BX124" s="107"/>
      <c r="BY124" s="107"/>
      <c r="BZ124" s="107"/>
      <c r="CA124" s="107"/>
      <c r="CB124" s="107"/>
      <c r="CC124" s="107"/>
      <c r="CD124" s="107"/>
      <c r="CE124" s="107"/>
      <c r="CF124" s="107"/>
      <c r="CG124" s="107"/>
      <c r="CH124" s="107"/>
      <c r="CI124" s="107"/>
      <c r="CJ124" s="107"/>
      <c r="CK124" s="107"/>
      <c r="CL124" s="107"/>
      <c r="CM124" s="107"/>
      <c r="CN124" s="107"/>
      <c r="CO124" s="107"/>
      <c r="CP124" s="107"/>
      <c r="CQ124" s="107"/>
      <c r="CR124" s="107"/>
      <c r="CS124" s="107"/>
      <c r="CT124" s="107"/>
      <c r="CU124" s="107"/>
      <c r="CV124" s="107"/>
      <c r="CW124" s="107"/>
      <c r="CX124" s="107"/>
      <c r="CY124" s="107"/>
      <c r="CZ124" s="107"/>
      <c r="DA124" s="107"/>
      <c r="DB124" s="107"/>
      <c r="DC124" s="107"/>
      <c r="DD124" s="107"/>
      <c r="DE124" s="107"/>
      <c r="DF124" s="107"/>
      <c r="DG124" s="107"/>
      <c r="DH124" s="107"/>
      <c r="DI124" s="107"/>
      <c r="DJ124" s="107"/>
      <c r="DK124" s="107"/>
      <c r="DL124" s="107"/>
      <c r="DM124" s="107"/>
      <c r="DN124" s="107"/>
      <c r="DO124" s="107"/>
      <c r="DP124" s="107"/>
      <c r="DQ124" s="107"/>
      <c r="DR124" s="107"/>
    </row>
    <row r="125" spans="1:122">
      <c r="A125" s="106"/>
      <c r="B125" s="107" t="s">
        <v>143</v>
      </c>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c r="AE125" s="107"/>
      <c r="AF125" s="107"/>
      <c r="AG125" s="107"/>
      <c r="AH125" s="107"/>
      <c r="AI125" s="107"/>
      <c r="AJ125" s="107"/>
      <c r="AK125" s="107"/>
      <c r="AL125" s="107"/>
      <c r="AM125" s="107"/>
      <c r="AN125" s="107"/>
      <c r="AO125" s="107"/>
      <c r="AP125" s="107"/>
      <c r="AQ125" s="107"/>
      <c r="AR125" s="107"/>
      <c r="AS125" s="107"/>
      <c r="AT125" s="107"/>
      <c r="AU125" s="107"/>
      <c r="AV125" s="107"/>
      <c r="AW125" s="107"/>
      <c r="AX125" s="107"/>
      <c r="AY125" s="107"/>
      <c r="AZ125" s="107"/>
      <c r="BA125" s="107"/>
      <c r="BB125" s="107"/>
      <c r="BC125" s="107"/>
      <c r="BD125" s="107"/>
      <c r="BE125" s="107"/>
      <c r="BF125" s="107"/>
      <c r="BG125" s="107"/>
      <c r="BH125" s="107"/>
      <c r="BI125" s="107"/>
      <c r="BJ125" s="107"/>
      <c r="BK125" s="107"/>
      <c r="BL125" s="107"/>
      <c r="BM125" s="107"/>
      <c r="BN125" s="107"/>
      <c r="BO125" s="107"/>
      <c r="BP125" s="107"/>
      <c r="BQ125" s="107"/>
      <c r="BR125" s="107"/>
      <c r="BS125" s="107"/>
      <c r="BT125" s="107"/>
      <c r="BU125" s="107"/>
      <c r="BV125" s="107"/>
      <c r="BW125" s="107"/>
      <c r="BX125" s="107"/>
      <c r="BY125" s="107"/>
      <c r="BZ125" s="107"/>
      <c r="CA125" s="107"/>
      <c r="CB125" s="107"/>
      <c r="CC125" s="107"/>
      <c r="CD125" s="107"/>
      <c r="CE125" s="107"/>
      <c r="CF125" s="107"/>
      <c r="CG125" s="107"/>
      <c r="CH125" s="107"/>
      <c r="CI125" s="107"/>
      <c r="CJ125" s="107"/>
      <c r="CK125" s="107"/>
      <c r="CL125" s="107"/>
      <c r="CM125" s="107"/>
      <c r="CN125" s="107"/>
      <c r="CO125" s="107"/>
      <c r="CP125" s="107"/>
      <c r="CQ125" s="107"/>
      <c r="CR125" s="107"/>
      <c r="CS125" s="107"/>
      <c r="CT125" s="107"/>
      <c r="CU125" s="107"/>
      <c r="CV125" s="107"/>
      <c r="CW125" s="107"/>
      <c r="CX125" s="107"/>
      <c r="CY125" s="107"/>
      <c r="CZ125" s="107"/>
      <c r="DA125" s="107"/>
      <c r="DB125" s="107"/>
      <c r="DC125" s="107"/>
      <c r="DD125" s="107"/>
      <c r="DE125" s="107"/>
      <c r="DF125" s="107"/>
      <c r="DG125" s="107"/>
      <c r="DH125" s="107"/>
      <c r="DI125" s="107"/>
      <c r="DJ125" s="107"/>
      <c r="DK125" s="107"/>
      <c r="DL125" s="107"/>
      <c r="DM125" s="107"/>
      <c r="DN125" s="107"/>
      <c r="DO125" s="107"/>
      <c r="DP125" s="107"/>
      <c r="DQ125" s="107"/>
      <c r="DR125" s="107"/>
    </row>
    <row r="126" spans="1:122">
      <c r="A126" s="106"/>
      <c r="B126" s="107" t="s">
        <v>144</v>
      </c>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c r="BC126" s="107"/>
      <c r="BD126" s="107"/>
      <c r="BE126" s="107"/>
      <c r="BF126" s="107"/>
      <c r="BG126" s="107"/>
      <c r="BH126" s="107"/>
      <c r="BI126" s="107"/>
      <c r="BJ126" s="107"/>
      <c r="BK126" s="107"/>
      <c r="BL126" s="107"/>
      <c r="BM126" s="107"/>
      <c r="BN126" s="107"/>
      <c r="BO126" s="107"/>
      <c r="BP126" s="107"/>
      <c r="BQ126" s="107"/>
      <c r="BR126" s="107"/>
      <c r="BS126" s="107"/>
      <c r="BT126" s="107"/>
      <c r="BU126" s="107"/>
      <c r="BV126" s="107"/>
      <c r="BW126" s="107"/>
      <c r="BX126" s="107"/>
      <c r="BY126" s="107"/>
      <c r="BZ126" s="107"/>
      <c r="CA126" s="107"/>
      <c r="CB126" s="107"/>
      <c r="CC126" s="107"/>
      <c r="CD126" s="107"/>
      <c r="CE126" s="107"/>
      <c r="CF126" s="107"/>
      <c r="CG126" s="107"/>
      <c r="CH126" s="107"/>
      <c r="CI126" s="107"/>
      <c r="CJ126" s="107"/>
      <c r="CK126" s="107"/>
      <c r="CL126" s="107"/>
      <c r="CM126" s="107"/>
      <c r="CN126" s="107"/>
      <c r="CO126" s="107"/>
      <c r="CP126" s="107"/>
      <c r="CQ126" s="107"/>
      <c r="CR126" s="107"/>
      <c r="CS126" s="107"/>
      <c r="CT126" s="107"/>
      <c r="CU126" s="107"/>
      <c r="CV126" s="107"/>
      <c r="CW126" s="107"/>
      <c r="CX126" s="107"/>
      <c r="CY126" s="107"/>
      <c r="CZ126" s="107"/>
      <c r="DA126" s="107"/>
      <c r="DB126" s="107"/>
      <c r="DC126" s="107"/>
      <c r="DD126" s="107"/>
      <c r="DE126" s="107"/>
      <c r="DF126" s="107"/>
      <c r="DG126" s="107"/>
      <c r="DH126" s="107"/>
      <c r="DI126" s="107"/>
      <c r="DJ126" s="107"/>
      <c r="DK126" s="107"/>
      <c r="DL126" s="107"/>
      <c r="DM126" s="107"/>
      <c r="DN126" s="107"/>
      <c r="DO126" s="107"/>
      <c r="DP126" s="107"/>
      <c r="DQ126" s="107"/>
      <c r="DR126" s="107"/>
    </row>
    <row r="127" spans="1:122">
      <c r="A127" s="106"/>
      <c r="B127" s="107" t="s">
        <v>145</v>
      </c>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c r="AF127" s="107"/>
      <c r="AG127" s="107"/>
      <c r="AH127" s="107"/>
      <c r="AI127" s="107"/>
      <c r="AJ127" s="107"/>
      <c r="AK127" s="107"/>
      <c r="AL127" s="107"/>
      <c r="AM127" s="107"/>
      <c r="AN127" s="107"/>
      <c r="AO127" s="107"/>
      <c r="AP127" s="107"/>
      <c r="AQ127" s="107"/>
      <c r="AR127" s="107"/>
      <c r="AS127" s="107"/>
      <c r="AT127" s="107"/>
      <c r="AU127" s="107"/>
      <c r="AV127" s="107"/>
      <c r="AW127" s="107"/>
      <c r="AX127" s="107"/>
      <c r="AY127" s="107"/>
      <c r="AZ127" s="107"/>
      <c r="BA127" s="107"/>
      <c r="BB127" s="107"/>
      <c r="BC127" s="107"/>
      <c r="BD127" s="107"/>
      <c r="BE127" s="107"/>
      <c r="BF127" s="107"/>
      <c r="BG127" s="107"/>
      <c r="BH127" s="107"/>
      <c r="BI127" s="107"/>
      <c r="BJ127" s="107"/>
      <c r="BK127" s="107"/>
      <c r="BL127" s="107"/>
      <c r="BM127" s="107"/>
      <c r="BN127" s="107"/>
      <c r="BO127" s="107"/>
      <c r="BP127" s="107"/>
      <c r="BQ127" s="107"/>
      <c r="BR127" s="107"/>
      <c r="BS127" s="107"/>
      <c r="BT127" s="107"/>
      <c r="BU127" s="107"/>
      <c r="BV127" s="107"/>
      <c r="BW127" s="107"/>
      <c r="BX127" s="107"/>
      <c r="BY127" s="107"/>
      <c r="BZ127" s="107"/>
      <c r="CA127" s="107"/>
      <c r="CB127" s="107"/>
      <c r="CC127" s="107"/>
      <c r="CD127" s="107"/>
      <c r="CE127" s="107"/>
      <c r="CF127" s="107"/>
      <c r="CG127" s="107"/>
      <c r="CH127" s="107"/>
      <c r="CI127" s="107"/>
      <c r="CJ127" s="107"/>
      <c r="CK127" s="107"/>
      <c r="CL127" s="107"/>
      <c r="CM127" s="107"/>
      <c r="CN127" s="107"/>
      <c r="CO127" s="107"/>
      <c r="CP127" s="107"/>
      <c r="CQ127" s="107"/>
      <c r="CR127" s="107"/>
      <c r="CS127" s="107"/>
      <c r="CT127" s="107"/>
      <c r="CU127" s="107"/>
      <c r="CV127" s="107"/>
      <c r="CW127" s="107"/>
      <c r="CX127" s="107"/>
      <c r="CY127" s="107"/>
      <c r="CZ127" s="107"/>
      <c r="DA127" s="107"/>
      <c r="DB127" s="107"/>
      <c r="DC127" s="107"/>
      <c r="DD127" s="107"/>
      <c r="DE127" s="107"/>
      <c r="DF127" s="107"/>
      <c r="DG127" s="107"/>
      <c r="DH127" s="107"/>
      <c r="DI127" s="107"/>
      <c r="DJ127" s="107"/>
      <c r="DK127" s="107"/>
      <c r="DL127" s="107"/>
      <c r="DM127" s="107"/>
      <c r="DN127" s="107"/>
      <c r="DO127" s="107"/>
      <c r="DP127" s="107"/>
      <c r="DQ127" s="107"/>
      <c r="DR127" s="107"/>
    </row>
    <row r="128" spans="1:122">
      <c r="A128" s="106"/>
      <c r="B128" s="107" t="s">
        <v>146</v>
      </c>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7"/>
      <c r="AF128" s="107"/>
      <c r="AG128" s="107"/>
      <c r="AH128" s="107"/>
      <c r="AI128" s="107"/>
      <c r="AJ128" s="107"/>
      <c r="AK128" s="107"/>
      <c r="AL128" s="107"/>
      <c r="AM128" s="107"/>
      <c r="AN128" s="107"/>
      <c r="AO128" s="107"/>
      <c r="AP128" s="107"/>
      <c r="AQ128" s="107"/>
      <c r="AR128" s="107"/>
      <c r="AS128" s="107"/>
      <c r="AT128" s="107"/>
      <c r="AU128" s="107"/>
      <c r="AV128" s="107"/>
      <c r="AW128" s="107"/>
      <c r="AX128" s="107"/>
      <c r="AY128" s="107"/>
      <c r="AZ128" s="107"/>
      <c r="BA128" s="107"/>
      <c r="BB128" s="107"/>
      <c r="BC128" s="107"/>
      <c r="BD128" s="107"/>
      <c r="BE128" s="107"/>
      <c r="BF128" s="107"/>
      <c r="BG128" s="107"/>
      <c r="BH128" s="107"/>
      <c r="BI128" s="107"/>
      <c r="BJ128" s="107"/>
      <c r="BK128" s="107"/>
      <c r="BL128" s="107"/>
      <c r="BM128" s="107"/>
      <c r="BN128" s="107"/>
      <c r="BO128" s="107"/>
      <c r="BP128" s="107"/>
      <c r="BQ128" s="107"/>
      <c r="BR128" s="107"/>
      <c r="BS128" s="107"/>
      <c r="BT128" s="107"/>
      <c r="BU128" s="107"/>
      <c r="BV128" s="107"/>
      <c r="BW128" s="107"/>
      <c r="BX128" s="107"/>
      <c r="BY128" s="107"/>
      <c r="BZ128" s="107"/>
      <c r="CA128" s="107"/>
      <c r="CB128" s="107"/>
      <c r="CC128" s="107"/>
      <c r="CD128" s="107"/>
      <c r="CE128" s="107"/>
      <c r="CF128" s="107"/>
      <c r="CG128" s="107"/>
      <c r="CH128" s="107"/>
      <c r="CI128" s="107"/>
      <c r="CJ128" s="107"/>
      <c r="CK128" s="107"/>
      <c r="CL128" s="107"/>
      <c r="CM128" s="107"/>
      <c r="CN128" s="107"/>
      <c r="CO128" s="107"/>
      <c r="CP128" s="107"/>
      <c r="CQ128" s="107"/>
      <c r="CR128" s="107"/>
      <c r="CS128" s="107"/>
      <c r="CT128" s="107"/>
      <c r="CU128" s="107"/>
      <c r="CV128" s="107"/>
      <c r="CW128" s="107"/>
      <c r="CX128" s="107"/>
      <c r="CY128" s="107"/>
      <c r="CZ128" s="107"/>
      <c r="DA128" s="107"/>
      <c r="DB128" s="107"/>
      <c r="DC128" s="107"/>
      <c r="DD128" s="107"/>
      <c r="DE128" s="107"/>
      <c r="DF128" s="107"/>
      <c r="DG128" s="107"/>
      <c r="DH128" s="107"/>
      <c r="DI128" s="107"/>
      <c r="DJ128" s="107"/>
      <c r="DK128" s="107"/>
      <c r="DL128" s="107"/>
      <c r="DM128" s="107"/>
      <c r="DN128" s="107"/>
      <c r="DO128" s="107"/>
      <c r="DP128" s="107"/>
      <c r="DQ128" s="107"/>
      <c r="DR128" s="107"/>
    </row>
    <row r="129" spans="1:122">
      <c r="A129" s="106"/>
      <c r="B129" s="107" t="s">
        <v>147</v>
      </c>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c r="AF129" s="107"/>
      <c r="AG129" s="107"/>
      <c r="AH129" s="107"/>
      <c r="AI129" s="107"/>
      <c r="AJ129" s="107"/>
      <c r="AK129" s="107"/>
      <c r="AL129" s="107"/>
      <c r="AM129" s="107"/>
      <c r="AN129" s="107"/>
      <c r="AO129" s="107"/>
      <c r="AP129" s="107"/>
      <c r="AQ129" s="107"/>
      <c r="AR129" s="107"/>
      <c r="AS129" s="107"/>
      <c r="AT129" s="107"/>
      <c r="AU129" s="107"/>
      <c r="AV129" s="107"/>
      <c r="AW129" s="107"/>
      <c r="AX129" s="107"/>
      <c r="AY129" s="107"/>
      <c r="AZ129" s="107"/>
      <c r="BA129" s="107"/>
      <c r="BB129" s="107"/>
      <c r="BC129" s="107"/>
      <c r="BD129" s="107"/>
      <c r="BE129" s="107"/>
      <c r="BF129" s="107"/>
      <c r="BG129" s="107"/>
      <c r="BH129" s="107"/>
      <c r="BI129" s="107"/>
      <c r="BJ129" s="107"/>
      <c r="BK129" s="107"/>
      <c r="BL129" s="107"/>
      <c r="BM129" s="107"/>
      <c r="BN129" s="107"/>
      <c r="BO129" s="107"/>
      <c r="BP129" s="107"/>
      <c r="BQ129" s="107"/>
      <c r="BR129" s="107"/>
      <c r="BS129" s="107"/>
      <c r="BT129" s="107"/>
      <c r="BU129" s="107"/>
      <c r="BV129" s="107"/>
      <c r="BW129" s="107"/>
      <c r="BX129" s="107"/>
      <c r="BY129" s="107"/>
      <c r="BZ129" s="107"/>
      <c r="CA129" s="107"/>
      <c r="CB129" s="107"/>
      <c r="CC129" s="107"/>
      <c r="CD129" s="107"/>
      <c r="CE129" s="107"/>
      <c r="CF129" s="107"/>
      <c r="CG129" s="107"/>
      <c r="CH129" s="107"/>
      <c r="CI129" s="107"/>
      <c r="CJ129" s="107"/>
      <c r="CK129" s="107"/>
      <c r="CL129" s="107"/>
      <c r="CM129" s="107"/>
      <c r="CN129" s="107"/>
      <c r="CO129" s="107"/>
      <c r="CP129" s="107"/>
      <c r="CQ129" s="107"/>
      <c r="CR129" s="107"/>
      <c r="CS129" s="107"/>
      <c r="CT129" s="107"/>
      <c r="CU129" s="107"/>
      <c r="CV129" s="107"/>
      <c r="CW129" s="107"/>
      <c r="CX129" s="107"/>
      <c r="CY129" s="107"/>
      <c r="CZ129" s="107"/>
      <c r="DA129" s="107"/>
      <c r="DB129" s="107"/>
      <c r="DC129" s="107"/>
      <c r="DD129" s="107"/>
      <c r="DE129" s="107"/>
      <c r="DF129" s="107"/>
      <c r="DG129" s="107"/>
      <c r="DH129" s="107"/>
      <c r="DI129" s="107"/>
      <c r="DJ129" s="107"/>
      <c r="DK129" s="107"/>
      <c r="DL129" s="107"/>
      <c r="DM129" s="107"/>
      <c r="DN129" s="107"/>
      <c r="DO129" s="107"/>
      <c r="DP129" s="107"/>
      <c r="DQ129" s="107"/>
      <c r="DR129" s="107"/>
    </row>
    <row r="130" spans="1:122">
      <c r="A130" s="106"/>
      <c r="B130" s="107" t="s">
        <v>148</v>
      </c>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107"/>
      <c r="AF130" s="107"/>
      <c r="AG130" s="107"/>
      <c r="AH130" s="107"/>
      <c r="AI130" s="107"/>
      <c r="AJ130" s="107"/>
      <c r="AK130" s="107"/>
      <c r="AL130" s="107"/>
      <c r="AM130" s="107"/>
      <c r="AN130" s="107"/>
      <c r="AO130" s="107"/>
      <c r="AP130" s="107"/>
      <c r="AQ130" s="107"/>
      <c r="AR130" s="107"/>
      <c r="AS130" s="107"/>
      <c r="AT130" s="107"/>
      <c r="AU130" s="107"/>
      <c r="AV130" s="107"/>
      <c r="AW130" s="107"/>
      <c r="AX130" s="107"/>
      <c r="AY130" s="107"/>
      <c r="AZ130" s="107"/>
      <c r="BA130" s="107"/>
      <c r="BB130" s="107"/>
      <c r="BC130" s="107"/>
      <c r="BD130" s="107"/>
      <c r="BE130" s="107"/>
      <c r="BF130" s="107"/>
      <c r="BG130" s="107"/>
      <c r="BH130" s="107"/>
      <c r="BI130" s="107"/>
      <c r="BJ130" s="107"/>
      <c r="BK130" s="107"/>
      <c r="BL130" s="107"/>
      <c r="BM130" s="107"/>
      <c r="BN130" s="107"/>
      <c r="BO130" s="107"/>
      <c r="BP130" s="107"/>
      <c r="BQ130" s="107"/>
      <c r="BR130" s="107"/>
      <c r="BS130" s="107"/>
      <c r="BT130" s="107"/>
      <c r="BU130" s="107"/>
      <c r="BV130" s="107"/>
      <c r="BW130" s="107"/>
      <c r="BX130" s="107"/>
      <c r="BY130" s="107"/>
      <c r="BZ130" s="107"/>
      <c r="CA130" s="107"/>
      <c r="CB130" s="107"/>
      <c r="CC130" s="107"/>
      <c r="CD130" s="107"/>
      <c r="CE130" s="107"/>
      <c r="CF130" s="107"/>
      <c r="CG130" s="107"/>
      <c r="CH130" s="107"/>
      <c r="CI130" s="107"/>
      <c r="CJ130" s="107"/>
      <c r="CK130" s="107"/>
      <c r="CL130" s="107"/>
      <c r="CM130" s="107"/>
      <c r="CN130" s="107"/>
      <c r="CO130" s="107"/>
      <c r="CP130" s="107"/>
      <c r="CQ130" s="107"/>
      <c r="CR130" s="107"/>
      <c r="CS130" s="107"/>
      <c r="CT130" s="107"/>
      <c r="CU130" s="107"/>
      <c r="CV130" s="107"/>
      <c r="CW130" s="107"/>
      <c r="CX130" s="107"/>
      <c r="CY130" s="107"/>
      <c r="CZ130" s="107"/>
      <c r="DA130" s="107"/>
      <c r="DB130" s="107"/>
      <c r="DC130" s="107"/>
      <c r="DD130" s="107"/>
      <c r="DE130" s="107"/>
      <c r="DF130" s="107"/>
      <c r="DG130" s="107"/>
      <c r="DH130" s="107"/>
      <c r="DI130" s="107"/>
      <c r="DJ130" s="107"/>
      <c r="DK130" s="107"/>
      <c r="DL130" s="107"/>
      <c r="DM130" s="107"/>
      <c r="DN130" s="107"/>
      <c r="DO130" s="107"/>
      <c r="DP130" s="107"/>
      <c r="DQ130" s="107"/>
      <c r="DR130" s="107"/>
    </row>
    <row r="131" spans="1:122">
      <c r="A131" s="106"/>
      <c r="B131" s="107" t="s">
        <v>149</v>
      </c>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c r="AF131" s="107"/>
      <c r="AG131" s="107"/>
      <c r="AH131" s="107"/>
      <c r="AI131" s="107"/>
      <c r="AJ131" s="107"/>
      <c r="AK131" s="107"/>
      <c r="AL131" s="107"/>
      <c r="AM131" s="107"/>
      <c r="AN131" s="107"/>
      <c r="AO131" s="107"/>
      <c r="AP131" s="107"/>
      <c r="AQ131" s="107"/>
      <c r="AR131" s="107"/>
      <c r="AS131" s="107"/>
      <c r="AT131" s="107"/>
      <c r="AU131" s="107"/>
      <c r="AV131" s="107"/>
      <c r="AW131" s="107"/>
      <c r="AX131" s="107"/>
      <c r="AY131" s="107"/>
      <c r="AZ131" s="107"/>
      <c r="BA131" s="107"/>
      <c r="BB131" s="107"/>
      <c r="BC131" s="107"/>
      <c r="BD131" s="107"/>
      <c r="BE131" s="107"/>
      <c r="BF131" s="107"/>
      <c r="BG131" s="107"/>
      <c r="BH131" s="107"/>
      <c r="BI131" s="107"/>
      <c r="BJ131" s="107"/>
      <c r="BK131" s="107"/>
      <c r="BL131" s="107"/>
      <c r="BM131" s="107"/>
      <c r="BN131" s="107"/>
      <c r="BO131" s="107"/>
      <c r="BP131" s="107"/>
      <c r="BQ131" s="107"/>
      <c r="BR131" s="107"/>
      <c r="BS131" s="107"/>
      <c r="BT131" s="107"/>
      <c r="BU131" s="107"/>
      <c r="BV131" s="107"/>
      <c r="BW131" s="107"/>
      <c r="BX131" s="107"/>
      <c r="BY131" s="107"/>
      <c r="BZ131" s="107"/>
      <c r="CA131" s="107"/>
      <c r="CB131" s="107"/>
      <c r="CC131" s="107"/>
      <c r="CD131" s="107"/>
      <c r="CE131" s="107"/>
      <c r="CF131" s="107"/>
      <c r="CG131" s="107"/>
      <c r="CH131" s="107"/>
      <c r="CI131" s="107"/>
      <c r="CJ131" s="107"/>
      <c r="CK131" s="107"/>
      <c r="CL131" s="107"/>
      <c r="CM131" s="107"/>
      <c r="CN131" s="107"/>
      <c r="CO131" s="107"/>
      <c r="CP131" s="107"/>
      <c r="CQ131" s="107"/>
      <c r="CR131" s="107"/>
      <c r="CS131" s="107"/>
      <c r="CT131" s="107"/>
      <c r="CU131" s="107"/>
      <c r="CV131" s="107"/>
      <c r="CW131" s="107"/>
      <c r="CX131" s="107"/>
      <c r="CY131" s="107"/>
      <c r="CZ131" s="107"/>
      <c r="DA131" s="107"/>
      <c r="DB131" s="107"/>
      <c r="DC131" s="107"/>
      <c r="DD131" s="107"/>
      <c r="DE131" s="107"/>
      <c r="DF131" s="107"/>
      <c r="DG131" s="107"/>
      <c r="DH131" s="107"/>
      <c r="DI131" s="107"/>
      <c r="DJ131" s="107"/>
      <c r="DK131" s="107"/>
      <c r="DL131" s="107"/>
      <c r="DM131" s="107"/>
      <c r="DN131" s="107"/>
      <c r="DO131" s="107"/>
      <c r="DP131" s="107"/>
      <c r="DQ131" s="107"/>
      <c r="DR131" s="107"/>
    </row>
    <row r="132" spans="1:122">
      <c r="A132" s="106"/>
      <c r="B132" s="107" t="s">
        <v>150</v>
      </c>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107"/>
      <c r="AF132" s="107"/>
      <c r="AG132" s="107"/>
      <c r="AH132" s="107"/>
      <c r="AI132" s="107"/>
      <c r="AJ132" s="107"/>
      <c r="AK132" s="107"/>
      <c r="AL132" s="107"/>
      <c r="AM132" s="107"/>
      <c r="AN132" s="107"/>
      <c r="AO132" s="107"/>
      <c r="AP132" s="107"/>
      <c r="AQ132" s="107"/>
      <c r="AR132" s="107"/>
      <c r="AS132" s="107"/>
      <c r="AT132" s="107"/>
      <c r="AU132" s="107"/>
      <c r="AV132" s="107"/>
      <c r="AW132" s="107"/>
      <c r="AX132" s="107"/>
      <c r="AY132" s="107"/>
      <c r="AZ132" s="107"/>
      <c r="BA132" s="107"/>
      <c r="BB132" s="107"/>
      <c r="BC132" s="107"/>
      <c r="BD132" s="107"/>
      <c r="BE132" s="107"/>
      <c r="BF132" s="107"/>
      <c r="BG132" s="107"/>
      <c r="BH132" s="107"/>
      <c r="BI132" s="107"/>
      <c r="BJ132" s="107"/>
      <c r="BK132" s="107"/>
      <c r="BL132" s="107"/>
      <c r="BM132" s="107"/>
      <c r="BN132" s="107"/>
      <c r="BO132" s="107"/>
      <c r="BP132" s="107"/>
      <c r="BQ132" s="107"/>
      <c r="BR132" s="107"/>
      <c r="BS132" s="107"/>
      <c r="BT132" s="107"/>
      <c r="BU132" s="107"/>
      <c r="BV132" s="107"/>
      <c r="BW132" s="107"/>
      <c r="BX132" s="107"/>
      <c r="BY132" s="107"/>
      <c r="BZ132" s="107"/>
      <c r="CA132" s="107"/>
      <c r="CB132" s="107"/>
      <c r="CC132" s="107"/>
      <c r="CD132" s="107"/>
      <c r="CE132" s="107"/>
      <c r="CF132" s="107"/>
      <c r="CG132" s="107"/>
      <c r="CH132" s="107"/>
      <c r="CI132" s="107"/>
      <c r="CJ132" s="107"/>
      <c r="CK132" s="107"/>
      <c r="CL132" s="107"/>
      <c r="CM132" s="107"/>
      <c r="CN132" s="107"/>
      <c r="CO132" s="107"/>
      <c r="CP132" s="107"/>
      <c r="CQ132" s="107"/>
      <c r="CR132" s="107"/>
      <c r="CS132" s="107"/>
      <c r="CT132" s="107"/>
      <c r="CU132" s="107"/>
      <c r="CV132" s="107"/>
      <c r="CW132" s="107"/>
      <c r="CX132" s="107"/>
      <c r="CY132" s="107"/>
      <c r="CZ132" s="107"/>
      <c r="DA132" s="107"/>
      <c r="DB132" s="107"/>
      <c r="DC132" s="107"/>
      <c r="DD132" s="107"/>
      <c r="DE132" s="107"/>
      <c r="DF132" s="107"/>
      <c r="DG132" s="107"/>
      <c r="DH132" s="107"/>
      <c r="DI132" s="107"/>
      <c r="DJ132" s="107"/>
      <c r="DK132" s="107"/>
      <c r="DL132" s="107"/>
      <c r="DM132" s="107"/>
      <c r="DN132" s="107"/>
      <c r="DO132" s="107"/>
      <c r="DP132" s="107"/>
      <c r="DQ132" s="107"/>
      <c r="DR132" s="107"/>
    </row>
    <row r="133" spans="1:122">
      <c r="A133" s="106"/>
      <c r="B133" s="107" t="s">
        <v>151</v>
      </c>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7"/>
      <c r="AI133" s="107"/>
      <c r="AJ133" s="107"/>
      <c r="AK133" s="107"/>
      <c r="AL133" s="107"/>
      <c r="AM133" s="107"/>
      <c r="AN133" s="107"/>
      <c r="AO133" s="107"/>
      <c r="AP133" s="107"/>
      <c r="AQ133" s="107"/>
      <c r="AR133" s="107"/>
      <c r="AS133" s="107"/>
      <c r="AT133" s="107"/>
      <c r="AU133" s="107"/>
      <c r="AV133" s="107"/>
      <c r="AW133" s="107"/>
      <c r="AX133" s="107"/>
      <c r="AY133" s="107"/>
      <c r="AZ133" s="107"/>
      <c r="BA133" s="107"/>
      <c r="BB133" s="107"/>
      <c r="BC133" s="107"/>
      <c r="BD133" s="107"/>
      <c r="BE133" s="107"/>
      <c r="BF133" s="107"/>
      <c r="BG133" s="107"/>
      <c r="BH133" s="107"/>
      <c r="BI133" s="107"/>
      <c r="BJ133" s="107"/>
      <c r="BK133" s="107"/>
      <c r="BL133" s="107"/>
      <c r="BM133" s="107"/>
      <c r="BN133" s="107"/>
      <c r="BO133" s="107"/>
      <c r="BP133" s="107"/>
      <c r="BQ133" s="107"/>
      <c r="BR133" s="107"/>
      <c r="BS133" s="107"/>
      <c r="BT133" s="107"/>
      <c r="BU133" s="107"/>
      <c r="BV133" s="107"/>
      <c r="BW133" s="107"/>
      <c r="BX133" s="107"/>
      <c r="BY133" s="107"/>
      <c r="BZ133" s="107"/>
      <c r="CA133" s="107"/>
      <c r="CB133" s="107"/>
      <c r="CC133" s="107"/>
      <c r="CD133" s="107"/>
      <c r="CE133" s="107"/>
      <c r="CF133" s="107"/>
      <c r="CG133" s="107"/>
      <c r="CH133" s="107"/>
      <c r="CI133" s="107"/>
      <c r="CJ133" s="107"/>
      <c r="CK133" s="107"/>
      <c r="CL133" s="107"/>
      <c r="CM133" s="107"/>
      <c r="CN133" s="107"/>
      <c r="CO133" s="107"/>
      <c r="CP133" s="107"/>
      <c r="CQ133" s="107"/>
      <c r="CR133" s="107"/>
      <c r="CS133" s="107"/>
      <c r="CT133" s="107"/>
      <c r="CU133" s="107"/>
      <c r="CV133" s="107"/>
      <c r="CW133" s="107"/>
      <c r="CX133" s="107"/>
      <c r="CY133" s="107"/>
      <c r="CZ133" s="107"/>
      <c r="DA133" s="107"/>
      <c r="DB133" s="107"/>
      <c r="DC133" s="107"/>
      <c r="DD133" s="107"/>
      <c r="DE133" s="107"/>
      <c r="DF133" s="107"/>
      <c r="DG133" s="107"/>
      <c r="DH133" s="107"/>
      <c r="DI133" s="107"/>
      <c r="DJ133" s="107"/>
      <c r="DK133" s="107"/>
      <c r="DL133" s="107"/>
      <c r="DM133" s="107"/>
      <c r="DN133" s="107"/>
      <c r="DO133" s="107"/>
      <c r="DP133" s="107"/>
      <c r="DQ133" s="107"/>
      <c r="DR133" s="107"/>
    </row>
    <row r="134" spans="1:122">
      <c r="A134" s="106"/>
      <c r="B134" s="107" t="s">
        <v>152</v>
      </c>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c r="AF134" s="107"/>
      <c r="AG134" s="107"/>
      <c r="AH134" s="107"/>
      <c r="AI134" s="107"/>
      <c r="AJ134" s="107"/>
      <c r="AK134" s="107"/>
      <c r="AL134" s="107"/>
      <c r="AM134" s="107"/>
      <c r="AN134" s="107"/>
      <c r="AO134" s="107"/>
      <c r="AP134" s="107"/>
      <c r="AQ134" s="107"/>
      <c r="AR134" s="107"/>
      <c r="AS134" s="107"/>
      <c r="AT134" s="107"/>
      <c r="AU134" s="107"/>
      <c r="AV134" s="107"/>
      <c r="AW134" s="107"/>
      <c r="AX134" s="107"/>
      <c r="AY134" s="107"/>
      <c r="AZ134" s="107"/>
      <c r="BA134" s="107"/>
      <c r="BB134" s="107"/>
      <c r="BC134" s="107"/>
      <c r="BD134" s="107"/>
      <c r="BE134" s="107"/>
      <c r="BF134" s="107"/>
      <c r="BG134" s="107"/>
      <c r="BH134" s="107"/>
      <c r="BI134" s="107"/>
      <c r="BJ134" s="107"/>
      <c r="BK134" s="107"/>
      <c r="BL134" s="107"/>
      <c r="BM134" s="107"/>
      <c r="BN134" s="107"/>
      <c r="BO134" s="107"/>
      <c r="BP134" s="107"/>
      <c r="BQ134" s="107"/>
      <c r="BR134" s="107"/>
      <c r="BS134" s="107"/>
      <c r="BT134" s="107"/>
      <c r="BU134" s="107"/>
      <c r="BV134" s="107"/>
      <c r="BW134" s="107"/>
      <c r="BX134" s="107"/>
      <c r="BY134" s="107"/>
      <c r="BZ134" s="107"/>
      <c r="CA134" s="107"/>
      <c r="CB134" s="107"/>
      <c r="CC134" s="107"/>
      <c r="CD134" s="107"/>
      <c r="CE134" s="107"/>
      <c r="CF134" s="107"/>
      <c r="CG134" s="107"/>
      <c r="CH134" s="107"/>
      <c r="CI134" s="107"/>
      <c r="CJ134" s="107"/>
      <c r="CK134" s="107"/>
      <c r="CL134" s="107"/>
      <c r="CM134" s="107"/>
      <c r="CN134" s="107"/>
      <c r="CO134" s="107"/>
      <c r="CP134" s="107"/>
      <c r="CQ134" s="107"/>
      <c r="CR134" s="107"/>
      <c r="CS134" s="107"/>
      <c r="CT134" s="107"/>
      <c r="CU134" s="107"/>
      <c r="CV134" s="107"/>
      <c r="CW134" s="107"/>
      <c r="CX134" s="107"/>
      <c r="CY134" s="107"/>
      <c r="CZ134" s="107"/>
      <c r="DA134" s="107"/>
      <c r="DB134" s="107"/>
      <c r="DC134" s="107"/>
      <c r="DD134" s="107"/>
      <c r="DE134" s="107"/>
      <c r="DF134" s="107"/>
      <c r="DG134" s="107"/>
      <c r="DH134" s="107"/>
      <c r="DI134" s="107"/>
      <c r="DJ134" s="107"/>
      <c r="DK134" s="107"/>
      <c r="DL134" s="107"/>
      <c r="DM134" s="107"/>
      <c r="DN134" s="107"/>
      <c r="DO134" s="107"/>
      <c r="DP134" s="107"/>
      <c r="DQ134" s="107"/>
      <c r="DR134" s="107"/>
    </row>
    <row r="135" spans="1:122">
      <c r="A135" s="106"/>
      <c r="B135" s="107" t="s">
        <v>153</v>
      </c>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c r="AF135" s="107"/>
      <c r="AG135" s="107"/>
      <c r="AH135" s="107"/>
      <c r="AI135" s="107"/>
      <c r="AJ135" s="107"/>
      <c r="AK135" s="107"/>
      <c r="AL135" s="107"/>
      <c r="AM135" s="107"/>
      <c r="AN135" s="107"/>
      <c r="AO135" s="107"/>
      <c r="AP135" s="107"/>
      <c r="AQ135" s="107"/>
      <c r="AR135" s="107"/>
      <c r="AS135" s="107"/>
      <c r="AT135" s="107"/>
      <c r="AU135" s="107"/>
      <c r="AV135" s="107"/>
      <c r="AW135" s="107"/>
      <c r="AX135" s="107"/>
      <c r="AY135" s="107"/>
      <c r="AZ135" s="107"/>
      <c r="BA135" s="107"/>
      <c r="BB135" s="107"/>
      <c r="BC135" s="107"/>
      <c r="BD135" s="107"/>
      <c r="BE135" s="107"/>
      <c r="BF135" s="107"/>
      <c r="BG135" s="107"/>
      <c r="BH135" s="107"/>
      <c r="BI135" s="107"/>
      <c r="BJ135" s="107"/>
      <c r="BK135" s="107"/>
      <c r="BL135" s="107"/>
      <c r="BM135" s="107"/>
      <c r="BN135" s="107"/>
      <c r="BO135" s="107"/>
      <c r="BP135" s="107"/>
      <c r="BQ135" s="107"/>
      <c r="BR135" s="107"/>
      <c r="BS135" s="107"/>
      <c r="BT135" s="107"/>
      <c r="BU135" s="107"/>
      <c r="BV135" s="107"/>
      <c r="BW135" s="107"/>
      <c r="BX135" s="107"/>
      <c r="BY135" s="107"/>
      <c r="BZ135" s="107"/>
      <c r="CA135" s="107"/>
      <c r="CB135" s="107"/>
      <c r="CC135" s="107"/>
      <c r="CD135" s="107"/>
      <c r="CE135" s="107"/>
      <c r="CF135" s="107"/>
      <c r="CG135" s="107"/>
      <c r="CH135" s="107"/>
      <c r="CI135" s="107"/>
      <c r="CJ135" s="107"/>
      <c r="CK135" s="107"/>
      <c r="CL135" s="107"/>
      <c r="CM135" s="107"/>
      <c r="CN135" s="107"/>
      <c r="CO135" s="107"/>
      <c r="CP135" s="107"/>
      <c r="CQ135" s="107"/>
      <c r="CR135" s="107"/>
      <c r="CS135" s="107"/>
      <c r="CT135" s="107"/>
      <c r="CU135" s="107"/>
      <c r="CV135" s="107"/>
      <c r="CW135" s="107"/>
      <c r="CX135" s="107"/>
      <c r="CY135" s="107"/>
      <c r="CZ135" s="107"/>
      <c r="DA135" s="107"/>
      <c r="DB135" s="107"/>
      <c r="DC135" s="107"/>
      <c r="DD135" s="107"/>
      <c r="DE135" s="107"/>
      <c r="DF135" s="107"/>
      <c r="DG135" s="107"/>
      <c r="DH135" s="107"/>
      <c r="DI135" s="107"/>
      <c r="DJ135" s="107"/>
      <c r="DK135" s="107"/>
      <c r="DL135" s="107"/>
      <c r="DM135" s="107"/>
      <c r="DN135" s="107"/>
      <c r="DO135" s="107"/>
      <c r="DP135" s="107"/>
      <c r="DQ135" s="107"/>
      <c r="DR135" s="107"/>
    </row>
    <row r="136" spans="1:122">
      <c r="A136" s="106"/>
      <c r="B136" s="107" t="s">
        <v>154</v>
      </c>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c r="AF136" s="107"/>
      <c r="AG136" s="107"/>
      <c r="AH136" s="107"/>
      <c r="AI136" s="107"/>
      <c r="AJ136" s="107"/>
      <c r="AK136" s="107"/>
      <c r="AL136" s="107"/>
      <c r="AM136" s="107"/>
      <c r="AN136" s="107"/>
      <c r="AO136" s="107"/>
      <c r="AP136" s="107"/>
      <c r="AQ136" s="107"/>
      <c r="AR136" s="107"/>
      <c r="AS136" s="107"/>
      <c r="AT136" s="107"/>
      <c r="AU136" s="107"/>
      <c r="AV136" s="107"/>
      <c r="AW136" s="107"/>
      <c r="AX136" s="107"/>
      <c r="AY136" s="107"/>
      <c r="AZ136" s="107"/>
      <c r="BA136" s="107"/>
      <c r="BB136" s="107"/>
      <c r="BC136" s="107"/>
      <c r="BD136" s="107"/>
      <c r="BE136" s="107"/>
      <c r="BF136" s="107"/>
      <c r="BG136" s="107"/>
      <c r="BH136" s="107"/>
      <c r="BI136" s="107"/>
      <c r="BJ136" s="107"/>
      <c r="BK136" s="107"/>
      <c r="BL136" s="107"/>
      <c r="BM136" s="107"/>
      <c r="BN136" s="107"/>
      <c r="BO136" s="107"/>
      <c r="BP136" s="107"/>
      <c r="BQ136" s="107"/>
      <c r="BR136" s="107"/>
      <c r="BS136" s="107"/>
      <c r="BT136" s="107"/>
      <c r="BU136" s="107"/>
      <c r="BV136" s="107"/>
      <c r="BW136" s="107"/>
      <c r="BX136" s="107"/>
      <c r="BY136" s="107"/>
      <c r="BZ136" s="107"/>
      <c r="CA136" s="107"/>
      <c r="CB136" s="107"/>
      <c r="CC136" s="107"/>
      <c r="CD136" s="107"/>
      <c r="CE136" s="107"/>
      <c r="CF136" s="107"/>
      <c r="CG136" s="107"/>
      <c r="CH136" s="107"/>
      <c r="CI136" s="107"/>
      <c r="CJ136" s="107"/>
      <c r="CK136" s="107"/>
      <c r="CL136" s="107"/>
      <c r="CM136" s="107"/>
      <c r="CN136" s="107"/>
      <c r="CO136" s="107"/>
      <c r="CP136" s="107"/>
      <c r="CQ136" s="107"/>
      <c r="CR136" s="107"/>
      <c r="CS136" s="107"/>
      <c r="CT136" s="107"/>
      <c r="CU136" s="107"/>
      <c r="CV136" s="107"/>
      <c r="CW136" s="107"/>
      <c r="CX136" s="107"/>
      <c r="CY136" s="107"/>
      <c r="CZ136" s="107"/>
      <c r="DA136" s="107"/>
      <c r="DB136" s="107"/>
      <c r="DC136" s="107"/>
      <c r="DD136" s="107"/>
      <c r="DE136" s="107"/>
      <c r="DF136" s="107"/>
      <c r="DG136" s="107"/>
      <c r="DH136" s="107"/>
      <c r="DI136" s="107"/>
      <c r="DJ136" s="107"/>
      <c r="DK136" s="107"/>
      <c r="DL136" s="107"/>
      <c r="DM136" s="107"/>
      <c r="DN136" s="107"/>
      <c r="DO136" s="107"/>
      <c r="DP136" s="107"/>
      <c r="DQ136" s="107"/>
      <c r="DR136" s="107"/>
    </row>
    <row r="137" spans="1:122">
      <c r="A137" s="106"/>
      <c r="B137" s="107" t="s">
        <v>155</v>
      </c>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c r="AL137" s="107"/>
      <c r="AM137" s="107"/>
      <c r="AN137" s="107"/>
      <c r="AO137" s="107"/>
      <c r="AP137" s="107"/>
      <c r="AQ137" s="107"/>
      <c r="AR137" s="107"/>
      <c r="AS137" s="107"/>
      <c r="AT137" s="107"/>
      <c r="AU137" s="107"/>
      <c r="AV137" s="107"/>
      <c r="AW137" s="107"/>
      <c r="AX137" s="107"/>
      <c r="AY137" s="107"/>
      <c r="AZ137" s="107"/>
      <c r="BA137" s="107"/>
      <c r="BB137" s="107"/>
      <c r="BC137" s="107"/>
      <c r="BD137" s="107"/>
      <c r="BE137" s="107"/>
      <c r="BF137" s="107"/>
      <c r="BG137" s="107"/>
      <c r="BH137" s="107"/>
      <c r="BI137" s="107"/>
      <c r="BJ137" s="107"/>
      <c r="BK137" s="107"/>
      <c r="BL137" s="107"/>
      <c r="BM137" s="107"/>
      <c r="BN137" s="107"/>
      <c r="BO137" s="107"/>
      <c r="BP137" s="107"/>
      <c r="BQ137" s="107"/>
      <c r="BR137" s="107"/>
      <c r="BS137" s="107"/>
      <c r="BT137" s="107"/>
      <c r="BU137" s="107"/>
      <c r="BV137" s="107"/>
      <c r="BW137" s="107"/>
      <c r="BX137" s="107"/>
      <c r="BY137" s="107"/>
      <c r="BZ137" s="107"/>
      <c r="CA137" s="107"/>
      <c r="CB137" s="107"/>
      <c r="CC137" s="107"/>
      <c r="CD137" s="107"/>
      <c r="CE137" s="107"/>
      <c r="CF137" s="107"/>
      <c r="CG137" s="107"/>
      <c r="CH137" s="107"/>
      <c r="CI137" s="107"/>
      <c r="CJ137" s="107"/>
      <c r="CK137" s="107"/>
      <c r="CL137" s="107"/>
      <c r="CM137" s="107"/>
      <c r="CN137" s="107"/>
      <c r="CO137" s="107"/>
      <c r="CP137" s="107"/>
      <c r="CQ137" s="107"/>
      <c r="CR137" s="107"/>
      <c r="CS137" s="107"/>
      <c r="CT137" s="107"/>
      <c r="CU137" s="107"/>
      <c r="CV137" s="107"/>
      <c r="CW137" s="107"/>
      <c r="CX137" s="107"/>
      <c r="CY137" s="107"/>
      <c r="CZ137" s="107"/>
      <c r="DA137" s="107"/>
      <c r="DB137" s="107"/>
      <c r="DC137" s="107"/>
      <c r="DD137" s="107"/>
      <c r="DE137" s="107"/>
      <c r="DF137" s="107"/>
      <c r="DG137" s="107"/>
      <c r="DH137" s="107"/>
      <c r="DI137" s="107"/>
      <c r="DJ137" s="107"/>
      <c r="DK137" s="107"/>
      <c r="DL137" s="107"/>
      <c r="DM137" s="107"/>
      <c r="DN137" s="107"/>
      <c r="DO137" s="107"/>
      <c r="DP137" s="107"/>
      <c r="DQ137" s="107"/>
      <c r="DR137" s="107"/>
    </row>
    <row r="138" spans="1:122">
      <c r="A138" s="106"/>
      <c r="B138" s="107" t="s">
        <v>156</v>
      </c>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c r="AL138" s="107"/>
      <c r="AM138" s="107"/>
      <c r="AN138" s="107"/>
      <c r="AO138" s="107"/>
      <c r="AP138" s="107"/>
      <c r="AQ138" s="107"/>
      <c r="AR138" s="107"/>
      <c r="AS138" s="107"/>
      <c r="AT138" s="107"/>
      <c r="AU138" s="107"/>
      <c r="AV138" s="107"/>
      <c r="AW138" s="107"/>
      <c r="AX138" s="107"/>
      <c r="AY138" s="107"/>
      <c r="AZ138" s="107"/>
      <c r="BA138" s="107"/>
      <c r="BB138" s="107"/>
      <c r="BC138" s="107"/>
      <c r="BD138" s="107"/>
      <c r="BE138" s="107"/>
      <c r="BF138" s="107"/>
      <c r="BG138" s="107"/>
      <c r="BH138" s="107"/>
      <c r="BI138" s="107"/>
      <c r="BJ138" s="107"/>
      <c r="BK138" s="107"/>
      <c r="BL138" s="107"/>
      <c r="BM138" s="107"/>
      <c r="BN138" s="107"/>
      <c r="BO138" s="107"/>
      <c r="BP138" s="107"/>
      <c r="BQ138" s="107"/>
      <c r="BR138" s="107"/>
      <c r="BS138" s="107"/>
      <c r="BT138" s="107"/>
      <c r="BU138" s="107"/>
      <c r="BV138" s="107"/>
      <c r="BW138" s="107"/>
      <c r="BX138" s="107"/>
      <c r="BY138" s="107"/>
      <c r="BZ138" s="107"/>
      <c r="CA138" s="107"/>
      <c r="CB138" s="107"/>
      <c r="CC138" s="107"/>
      <c r="CD138" s="107"/>
      <c r="CE138" s="107"/>
      <c r="CF138" s="107"/>
      <c r="CG138" s="107"/>
      <c r="CH138" s="107"/>
      <c r="CI138" s="107"/>
      <c r="CJ138" s="107"/>
      <c r="CK138" s="107"/>
      <c r="CL138" s="107"/>
      <c r="CM138" s="107"/>
      <c r="CN138" s="107"/>
      <c r="CO138" s="107"/>
      <c r="CP138" s="107"/>
      <c r="CQ138" s="107"/>
      <c r="CR138" s="107"/>
      <c r="CS138" s="107"/>
      <c r="CT138" s="107"/>
      <c r="CU138" s="107"/>
      <c r="CV138" s="107"/>
      <c r="CW138" s="107"/>
      <c r="CX138" s="107"/>
      <c r="CY138" s="107"/>
      <c r="CZ138" s="107"/>
      <c r="DA138" s="107"/>
      <c r="DB138" s="107"/>
      <c r="DC138" s="107"/>
      <c r="DD138" s="107"/>
      <c r="DE138" s="107"/>
      <c r="DF138" s="107"/>
      <c r="DG138" s="107"/>
      <c r="DH138" s="107"/>
      <c r="DI138" s="107"/>
      <c r="DJ138" s="107"/>
      <c r="DK138" s="107"/>
      <c r="DL138" s="107"/>
      <c r="DM138" s="107"/>
      <c r="DN138" s="107"/>
      <c r="DO138" s="107"/>
      <c r="DP138" s="107"/>
      <c r="DQ138" s="107"/>
      <c r="DR138" s="107"/>
    </row>
    <row r="139" spans="1:122">
      <c r="A139" s="106"/>
      <c r="B139" s="107" t="s">
        <v>157</v>
      </c>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c r="AL139" s="107"/>
      <c r="AM139" s="107"/>
      <c r="AN139" s="107"/>
      <c r="AO139" s="107"/>
      <c r="AP139" s="107"/>
      <c r="AQ139" s="107"/>
      <c r="AR139" s="107"/>
      <c r="AS139" s="107"/>
      <c r="AT139" s="107"/>
      <c r="AU139" s="107"/>
      <c r="AV139" s="107"/>
      <c r="AW139" s="107"/>
      <c r="AX139" s="107"/>
      <c r="AY139" s="107"/>
      <c r="AZ139" s="107"/>
      <c r="BA139" s="107"/>
      <c r="BB139" s="107"/>
      <c r="BC139" s="107"/>
      <c r="BD139" s="107"/>
      <c r="BE139" s="107"/>
      <c r="BF139" s="107"/>
      <c r="BG139" s="107"/>
      <c r="BH139" s="107"/>
      <c r="BI139" s="107"/>
      <c r="BJ139" s="107"/>
      <c r="BK139" s="107"/>
      <c r="BL139" s="107"/>
      <c r="BM139" s="107"/>
      <c r="BN139" s="107"/>
      <c r="BO139" s="107"/>
      <c r="BP139" s="107"/>
      <c r="BQ139" s="107"/>
      <c r="BR139" s="107"/>
      <c r="BS139" s="107"/>
      <c r="BT139" s="107"/>
      <c r="BU139" s="107"/>
      <c r="BV139" s="107"/>
      <c r="BW139" s="107"/>
      <c r="BX139" s="107"/>
      <c r="BY139" s="107"/>
      <c r="BZ139" s="107"/>
      <c r="CA139" s="107"/>
      <c r="CB139" s="107"/>
      <c r="CC139" s="107"/>
      <c r="CD139" s="107"/>
      <c r="CE139" s="107"/>
      <c r="CF139" s="107"/>
      <c r="CG139" s="107"/>
      <c r="CH139" s="107"/>
      <c r="CI139" s="107"/>
      <c r="CJ139" s="107"/>
      <c r="CK139" s="107"/>
      <c r="CL139" s="107"/>
      <c r="CM139" s="107"/>
      <c r="CN139" s="107"/>
      <c r="CO139" s="107"/>
      <c r="CP139" s="107"/>
      <c r="CQ139" s="107"/>
      <c r="CR139" s="107"/>
      <c r="CS139" s="107"/>
      <c r="CT139" s="107"/>
      <c r="CU139" s="107"/>
      <c r="CV139" s="107"/>
      <c r="CW139" s="107"/>
      <c r="CX139" s="107"/>
      <c r="CY139" s="107"/>
      <c r="CZ139" s="107"/>
      <c r="DA139" s="107"/>
      <c r="DB139" s="107"/>
      <c r="DC139" s="107"/>
      <c r="DD139" s="107"/>
      <c r="DE139" s="107"/>
      <c r="DF139" s="107"/>
      <c r="DG139" s="107"/>
      <c r="DH139" s="107"/>
      <c r="DI139" s="107"/>
      <c r="DJ139" s="107"/>
      <c r="DK139" s="107"/>
      <c r="DL139" s="107"/>
      <c r="DM139" s="107"/>
      <c r="DN139" s="107"/>
      <c r="DO139" s="107"/>
      <c r="DP139" s="107"/>
      <c r="DQ139" s="107"/>
      <c r="DR139" s="107"/>
    </row>
    <row r="140" spans="1:122">
      <c r="A140" s="106"/>
      <c r="B140" s="107" t="s">
        <v>158</v>
      </c>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c r="AF140" s="107"/>
      <c r="AG140" s="107"/>
      <c r="AH140" s="107"/>
      <c r="AI140" s="107"/>
      <c r="AJ140" s="107"/>
      <c r="AK140" s="107"/>
      <c r="AL140" s="107"/>
      <c r="AM140" s="107"/>
      <c r="AN140" s="107"/>
      <c r="AO140" s="107"/>
      <c r="AP140" s="107"/>
      <c r="AQ140" s="107"/>
      <c r="AR140" s="107"/>
      <c r="AS140" s="107"/>
      <c r="AT140" s="107"/>
      <c r="AU140" s="107"/>
      <c r="AV140" s="107"/>
      <c r="AW140" s="107"/>
      <c r="AX140" s="107"/>
      <c r="AY140" s="107"/>
      <c r="AZ140" s="107"/>
      <c r="BA140" s="107"/>
      <c r="BB140" s="107"/>
      <c r="BC140" s="107"/>
      <c r="BD140" s="107"/>
      <c r="BE140" s="107"/>
      <c r="BF140" s="107"/>
      <c r="BG140" s="107"/>
      <c r="BH140" s="107"/>
      <c r="BI140" s="107"/>
      <c r="BJ140" s="107"/>
      <c r="BK140" s="107"/>
      <c r="BL140" s="107"/>
      <c r="BM140" s="107"/>
      <c r="BN140" s="107"/>
      <c r="BO140" s="107"/>
      <c r="BP140" s="107"/>
      <c r="BQ140" s="107"/>
      <c r="BR140" s="107"/>
      <c r="BS140" s="107"/>
      <c r="BT140" s="107"/>
      <c r="BU140" s="107"/>
      <c r="BV140" s="107"/>
      <c r="BW140" s="107"/>
      <c r="BX140" s="107"/>
      <c r="BY140" s="107"/>
      <c r="BZ140" s="107"/>
      <c r="CA140" s="107"/>
      <c r="CB140" s="107"/>
      <c r="CC140" s="107"/>
      <c r="CD140" s="107"/>
      <c r="CE140" s="107"/>
      <c r="CF140" s="107"/>
      <c r="CG140" s="107"/>
      <c r="CH140" s="107"/>
      <c r="CI140" s="107"/>
      <c r="CJ140" s="107"/>
      <c r="CK140" s="107"/>
      <c r="CL140" s="107"/>
      <c r="CM140" s="107"/>
      <c r="CN140" s="107"/>
      <c r="CO140" s="107"/>
      <c r="CP140" s="107"/>
      <c r="CQ140" s="107"/>
      <c r="CR140" s="107"/>
      <c r="CS140" s="107"/>
      <c r="CT140" s="107"/>
      <c r="CU140" s="107"/>
      <c r="CV140" s="107"/>
      <c r="CW140" s="107"/>
      <c r="CX140" s="107"/>
      <c r="CY140" s="107"/>
      <c r="CZ140" s="107"/>
      <c r="DA140" s="107"/>
      <c r="DB140" s="107"/>
      <c r="DC140" s="107"/>
      <c r="DD140" s="107"/>
      <c r="DE140" s="107"/>
      <c r="DF140" s="107"/>
      <c r="DG140" s="107"/>
      <c r="DH140" s="107"/>
      <c r="DI140" s="107"/>
      <c r="DJ140" s="107"/>
      <c r="DK140" s="107"/>
      <c r="DL140" s="107"/>
      <c r="DM140" s="107"/>
      <c r="DN140" s="107"/>
      <c r="DO140" s="107"/>
      <c r="DP140" s="107"/>
      <c r="DQ140" s="107"/>
      <c r="DR140" s="107"/>
    </row>
    <row r="141" spans="1:122">
      <c r="A141" s="106"/>
      <c r="B141" s="107" t="s">
        <v>159</v>
      </c>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c r="AL141" s="107"/>
      <c r="AM141" s="107"/>
      <c r="AN141" s="107"/>
      <c r="AO141" s="107"/>
      <c r="AP141" s="107"/>
      <c r="AQ141" s="107"/>
      <c r="AR141" s="107"/>
      <c r="AS141" s="107"/>
      <c r="AT141" s="107"/>
      <c r="AU141" s="107"/>
      <c r="AV141" s="107"/>
      <c r="AW141" s="107"/>
      <c r="AX141" s="107"/>
      <c r="AY141" s="107"/>
      <c r="AZ141" s="107"/>
      <c r="BA141" s="107"/>
      <c r="BB141" s="107"/>
      <c r="BC141" s="107"/>
      <c r="BD141" s="107"/>
      <c r="BE141" s="107"/>
      <c r="BF141" s="107"/>
      <c r="BG141" s="107"/>
      <c r="BH141" s="107"/>
      <c r="BI141" s="107"/>
      <c r="BJ141" s="107"/>
      <c r="BK141" s="107"/>
      <c r="BL141" s="107"/>
      <c r="BM141" s="107"/>
      <c r="BN141" s="107"/>
      <c r="BO141" s="107"/>
      <c r="BP141" s="107"/>
      <c r="BQ141" s="107"/>
      <c r="BR141" s="107"/>
      <c r="BS141" s="107"/>
      <c r="BT141" s="107"/>
      <c r="BU141" s="107"/>
      <c r="BV141" s="107"/>
      <c r="BW141" s="107"/>
      <c r="BX141" s="107"/>
      <c r="BY141" s="107"/>
      <c r="BZ141" s="107"/>
      <c r="CA141" s="107"/>
      <c r="CB141" s="107"/>
      <c r="CC141" s="107"/>
      <c r="CD141" s="107"/>
      <c r="CE141" s="107"/>
      <c r="CF141" s="107"/>
      <c r="CG141" s="107"/>
      <c r="CH141" s="107"/>
      <c r="CI141" s="107"/>
      <c r="CJ141" s="107"/>
      <c r="CK141" s="107"/>
      <c r="CL141" s="107"/>
      <c r="CM141" s="107"/>
      <c r="CN141" s="107"/>
      <c r="CO141" s="107"/>
      <c r="CP141" s="107"/>
      <c r="CQ141" s="107"/>
      <c r="CR141" s="107"/>
      <c r="CS141" s="107"/>
      <c r="CT141" s="107"/>
      <c r="CU141" s="107"/>
      <c r="CV141" s="107"/>
      <c r="CW141" s="107"/>
      <c r="CX141" s="107"/>
      <c r="CY141" s="107"/>
      <c r="CZ141" s="107"/>
      <c r="DA141" s="107"/>
      <c r="DB141" s="107"/>
      <c r="DC141" s="107"/>
      <c r="DD141" s="107"/>
      <c r="DE141" s="107"/>
      <c r="DF141" s="107"/>
      <c r="DG141" s="107"/>
      <c r="DH141" s="107"/>
      <c r="DI141" s="107"/>
      <c r="DJ141" s="107"/>
      <c r="DK141" s="107"/>
      <c r="DL141" s="107"/>
      <c r="DM141" s="107"/>
      <c r="DN141" s="107"/>
      <c r="DO141" s="107"/>
      <c r="DP141" s="107"/>
      <c r="DQ141" s="107"/>
      <c r="DR141" s="107"/>
    </row>
    <row r="142" s="100" customFormat="1" spans="1:122">
      <c r="A142" s="106"/>
      <c r="B142" s="108" t="s">
        <v>122</v>
      </c>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c r="AA142" s="108"/>
      <c r="AB142" s="108"/>
      <c r="AC142" s="108"/>
      <c r="AD142" s="108"/>
      <c r="AE142" s="108"/>
      <c r="AF142" s="108"/>
      <c r="AG142" s="108"/>
      <c r="AH142" s="108"/>
      <c r="AI142" s="108"/>
      <c r="AJ142" s="108"/>
      <c r="AK142" s="108"/>
      <c r="AL142" s="108"/>
      <c r="AM142" s="108"/>
      <c r="AN142" s="108"/>
      <c r="AO142" s="108"/>
      <c r="AP142" s="108"/>
      <c r="AQ142" s="108"/>
      <c r="AR142" s="108"/>
      <c r="AS142" s="108"/>
      <c r="AT142" s="108"/>
      <c r="AU142" s="108"/>
      <c r="AV142" s="108"/>
      <c r="AW142" s="108"/>
      <c r="AX142" s="108"/>
      <c r="AY142" s="108"/>
      <c r="AZ142" s="108"/>
      <c r="BA142" s="108"/>
      <c r="BB142" s="108"/>
      <c r="BC142" s="108"/>
      <c r="BD142" s="108"/>
      <c r="BE142" s="108"/>
      <c r="BF142" s="108"/>
      <c r="BG142" s="108"/>
      <c r="BH142" s="108"/>
      <c r="BI142" s="108"/>
      <c r="BJ142" s="108"/>
      <c r="BK142" s="108"/>
      <c r="BL142" s="108"/>
      <c r="BM142" s="108"/>
      <c r="BN142" s="108"/>
      <c r="BO142" s="108"/>
      <c r="BP142" s="108"/>
      <c r="BQ142" s="108"/>
      <c r="BR142" s="108"/>
      <c r="BS142" s="108"/>
      <c r="BT142" s="108"/>
      <c r="BU142" s="108"/>
      <c r="BV142" s="108"/>
      <c r="BW142" s="108"/>
      <c r="BX142" s="108"/>
      <c r="BY142" s="108"/>
      <c r="BZ142" s="108"/>
      <c r="CA142" s="108"/>
      <c r="CB142" s="108"/>
      <c r="CC142" s="108"/>
      <c r="CD142" s="108"/>
      <c r="CE142" s="108"/>
      <c r="CF142" s="108"/>
      <c r="CG142" s="108"/>
      <c r="CH142" s="108"/>
      <c r="CI142" s="108"/>
      <c r="CJ142" s="108"/>
      <c r="CK142" s="108"/>
      <c r="CL142" s="108"/>
      <c r="CM142" s="108"/>
      <c r="CN142" s="108"/>
      <c r="CO142" s="108"/>
      <c r="CP142" s="108"/>
      <c r="CQ142" s="108"/>
      <c r="CR142" s="108"/>
      <c r="CS142" s="108"/>
      <c r="CT142" s="108"/>
      <c r="CU142" s="108"/>
      <c r="CV142" s="108"/>
      <c r="CW142" s="108"/>
      <c r="CX142" s="108"/>
      <c r="CY142" s="108"/>
      <c r="CZ142" s="108"/>
      <c r="DA142" s="108"/>
      <c r="DB142" s="108"/>
      <c r="DC142" s="108"/>
      <c r="DD142" s="108"/>
      <c r="DE142" s="108"/>
      <c r="DF142" s="108"/>
      <c r="DG142" s="108"/>
      <c r="DH142" s="108"/>
      <c r="DI142" s="108"/>
      <c r="DJ142" s="108"/>
      <c r="DK142" s="108"/>
      <c r="DL142" s="108"/>
      <c r="DM142" s="108"/>
      <c r="DN142" s="108"/>
      <c r="DO142" s="108"/>
      <c r="DP142" s="108"/>
      <c r="DQ142" s="108"/>
      <c r="DR142" s="108"/>
    </row>
    <row r="143" spans="1:122">
      <c r="A143" s="106" t="s">
        <v>160</v>
      </c>
      <c r="B143" s="107" t="s">
        <v>161</v>
      </c>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c r="AL143" s="107"/>
      <c r="AM143" s="107"/>
      <c r="AN143" s="107"/>
      <c r="AO143" s="107"/>
      <c r="AP143" s="107"/>
      <c r="AQ143" s="107"/>
      <c r="AR143" s="107"/>
      <c r="AS143" s="107"/>
      <c r="AT143" s="107"/>
      <c r="AU143" s="107"/>
      <c r="AV143" s="107"/>
      <c r="AW143" s="107"/>
      <c r="AX143" s="107"/>
      <c r="AY143" s="107"/>
      <c r="AZ143" s="107"/>
      <c r="BA143" s="107"/>
      <c r="BB143" s="107"/>
      <c r="BC143" s="107"/>
      <c r="BD143" s="107"/>
      <c r="BE143" s="107"/>
      <c r="BF143" s="107"/>
      <c r="BG143" s="107"/>
      <c r="BH143" s="107"/>
      <c r="BI143" s="107"/>
      <c r="BJ143" s="107"/>
      <c r="BK143" s="107"/>
      <c r="BL143" s="107"/>
      <c r="BM143" s="107"/>
      <c r="BN143" s="107"/>
      <c r="BO143" s="107"/>
      <c r="BP143" s="107"/>
      <c r="BQ143" s="107"/>
      <c r="BR143" s="107"/>
      <c r="BS143" s="107"/>
      <c r="BT143" s="107"/>
      <c r="BU143" s="107"/>
      <c r="BV143" s="107"/>
      <c r="BW143" s="107"/>
      <c r="BX143" s="107"/>
      <c r="BY143" s="107"/>
      <c r="BZ143" s="107"/>
      <c r="CA143" s="107"/>
      <c r="CB143" s="107"/>
      <c r="CC143" s="107"/>
      <c r="CD143" s="107"/>
      <c r="CE143" s="107"/>
      <c r="CF143" s="107"/>
      <c r="CG143" s="107"/>
      <c r="CH143" s="107"/>
      <c r="CI143" s="107"/>
      <c r="CJ143" s="107"/>
      <c r="CK143" s="107"/>
      <c r="CL143" s="107"/>
      <c r="CM143" s="107"/>
      <c r="CN143" s="107"/>
      <c r="CO143" s="107"/>
      <c r="CP143" s="107"/>
      <c r="CQ143" s="107"/>
      <c r="CR143" s="107"/>
      <c r="CS143" s="107"/>
      <c r="CT143" s="107"/>
      <c r="CU143" s="107"/>
      <c r="CV143" s="107"/>
      <c r="CW143" s="107"/>
      <c r="CX143" s="107"/>
      <c r="CY143" s="107"/>
      <c r="CZ143" s="107"/>
      <c r="DA143" s="107"/>
      <c r="DB143" s="107"/>
      <c r="DC143" s="107"/>
      <c r="DD143" s="107"/>
      <c r="DE143" s="107"/>
      <c r="DF143" s="107"/>
      <c r="DG143" s="107"/>
      <c r="DH143" s="107"/>
      <c r="DI143" s="107"/>
      <c r="DJ143" s="107"/>
      <c r="DK143" s="107"/>
      <c r="DL143" s="107"/>
      <c r="DM143" s="107"/>
      <c r="DN143" s="107"/>
      <c r="DO143" s="107"/>
      <c r="DP143" s="107"/>
      <c r="DQ143" s="107"/>
      <c r="DR143" s="107"/>
    </row>
    <row r="144" spans="1:122">
      <c r="A144" s="106"/>
      <c r="B144" s="107" t="s">
        <v>162</v>
      </c>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7"/>
      <c r="AU144" s="107"/>
      <c r="AV144" s="107"/>
      <c r="AW144" s="107"/>
      <c r="AX144" s="107"/>
      <c r="AY144" s="107"/>
      <c r="AZ144" s="107"/>
      <c r="BA144" s="107"/>
      <c r="BB144" s="107"/>
      <c r="BC144" s="107"/>
      <c r="BD144" s="107"/>
      <c r="BE144" s="107"/>
      <c r="BF144" s="107"/>
      <c r="BG144" s="107"/>
      <c r="BH144" s="107"/>
      <c r="BI144" s="107"/>
      <c r="BJ144" s="107"/>
      <c r="BK144" s="107"/>
      <c r="BL144" s="107"/>
      <c r="BM144" s="107"/>
      <c r="BN144" s="107"/>
      <c r="BO144" s="107"/>
      <c r="BP144" s="107"/>
      <c r="BQ144" s="107"/>
      <c r="BR144" s="107"/>
      <c r="BS144" s="107"/>
      <c r="BT144" s="107"/>
      <c r="BU144" s="107"/>
      <c r="BV144" s="107"/>
      <c r="BW144" s="107"/>
      <c r="BX144" s="107"/>
      <c r="BY144" s="107"/>
      <c r="BZ144" s="107"/>
      <c r="CA144" s="107"/>
      <c r="CB144" s="107"/>
      <c r="CC144" s="107"/>
      <c r="CD144" s="107"/>
      <c r="CE144" s="107"/>
      <c r="CF144" s="107"/>
      <c r="CG144" s="107"/>
      <c r="CH144" s="107"/>
      <c r="CI144" s="107"/>
      <c r="CJ144" s="107"/>
      <c r="CK144" s="107"/>
      <c r="CL144" s="107"/>
      <c r="CM144" s="107"/>
      <c r="CN144" s="107"/>
      <c r="CO144" s="107"/>
      <c r="CP144" s="107"/>
      <c r="CQ144" s="107"/>
      <c r="CR144" s="107"/>
      <c r="CS144" s="107"/>
      <c r="CT144" s="107"/>
      <c r="CU144" s="107"/>
      <c r="CV144" s="107"/>
      <c r="CW144" s="107"/>
      <c r="CX144" s="107"/>
      <c r="CY144" s="107"/>
      <c r="CZ144" s="107"/>
      <c r="DA144" s="107"/>
      <c r="DB144" s="107"/>
      <c r="DC144" s="107"/>
      <c r="DD144" s="107"/>
      <c r="DE144" s="107"/>
      <c r="DF144" s="107"/>
      <c r="DG144" s="107"/>
      <c r="DH144" s="107"/>
      <c r="DI144" s="107"/>
      <c r="DJ144" s="107"/>
      <c r="DK144" s="107"/>
      <c r="DL144" s="107"/>
      <c r="DM144" s="107"/>
      <c r="DN144" s="107"/>
      <c r="DO144" s="107"/>
      <c r="DP144" s="107"/>
      <c r="DQ144" s="107"/>
      <c r="DR144" s="107"/>
    </row>
    <row r="145" spans="1:122">
      <c r="A145" s="106"/>
      <c r="B145" s="107" t="s">
        <v>163</v>
      </c>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7"/>
      <c r="AI145" s="107"/>
      <c r="AJ145" s="107"/>
      <c r="AK145" s="107"/>
      <c r="AL145" s="107"/>
      <c r="AM145" s="107"/>
      <c r="AN145" s="107"/>
      <c r="AO145" s="107"/>
      <c r="AP145" s="107"/>
      <c r="AQ145" s="107"/>
      <c r="AR145" s="107"/>
      <c r="AS145" s="107"/>
      <c r="AT145" s="107"/>
      <c r="AU145" s="107"/>
      <c r="AV145" s="107"/>
      <c r="AW145" s="107"/>
      <c r="AX145" s="107"/>
      <c r="AY145" s="107"/>
      <c r="AZ145" s="107"/>
      <c r="BA145" s="107"/>
      <c r="BB145" s="107"/>
      <c r="BC145" s="107"/>
      <c r="BD145" s="107"/>
      <c r="BE145" s="107"/>
      <c r="BF145" s="107"/>
      <c r="BG145" s="107"/>
      <c r="BH145" s="107"/>
      <c r="BI145" s="107"/>
      <c r="BJ145" s="107"/>
      <c r="BK145" s="107"/>
      <c r="BL145" s="107"/>
      <c r="BM145" s="107"/>
      <c r="BN145" s="107"/>
      <c r="BO145" s="107"/>
      <c r="BP145" s="107"/>
      <c r="BQ145" s="107"/>
      <c r="BR145" s="107"/>
      <c r="BS145" s="107"/>
      <c r="BT145" s="107"/>
      <c r="BU145" s="107"/>
      <c r="BV145" s="107"/>
      <c r="BW145" s="107"/>
      <c r="BX145" s="107"/>
      <c r="BY145" s="107"/>
      <c r="BZ145" s="107"/>
      <c r="CA145" s="107"/>
      <c r="CB145" s="107"/>
      <c r="CC145" s="107"/>
      <c r="CD145" s="107"/>
      <c r="CE145" s="107"/>
      <c r="CF145" s="107"/>
      <c r="CG145" s="107"/>
      <c r="CH145" s="107"/>
      <c r="CI145" s="107"/>
      <c r="CJ145" s="107"/>
      <c r="CK145" s="107"/>
      <c r="CL145" s="107"/>
      <c r="CM145" s="107"/>
      <c r="CN145" s="107"/>
      <c r="CO145" s="107"/>
      <c r="CP145" s="107"/>
      <c r="CQ145" s="107"/>
      <c r="CR145" s="107"/>
      <c r="CS145" s="107"/>
      <c r="CT145" s="107"/>
      <c r="CU145" s="107"/>
      <c r="CV145" s="107"/>
      <c r="CW145" s="107"/>
      <c r="CX145" s="107"/>
      <c r="CY145" s="107"/>
      <c r="CZ145" s="107"/>
      <c r="DA145" s="107"/>
      <c r="DB145" s="107"/>
      <c r="DC145" s="107"/>
      <c r="DD145" s="107"/>
      <c r="DE145" s="107"/>
      <c r="DF145" s="107"/>
      <c r="DG145" s="107"/>
      <c r="DH145" s="107"/>
      <c r="DI145" s="107"/>
      <c r="DJ145" s="107"/>
      <c r="DK145" s="107"/>
      <c r="DL145" s="107"/>
      <c r="DM145" s="107"/>
      <c r="DN145" s="107"/>
      <c r="DO145" s="107"/>
      <c r="DP145" s="107"/>
      <c r="DQ145" s="107"/>
      <c r="DR145" s="107"/>
    </row>
    <row r="146" spans="1:122">
      <c r="A146" s="106"/>
      <c r="B146" s="107" t="s">
        <v>181</v>
      </c>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c r="AM146" s="107"/>
      <c r="AN146" s="107"/>
      <c r="AO146" s="107"/>
      <c r="AP146" s="107"/>
      <c r="AQ146" s="107"/>
      <c r="AR146" s="107"/>
      <c r="AS146" s="107"/>
      <c r="AT146" s="107"/>
      <c r="AU146" s="107"/>
      <c r="AV146" s="107"/>
      <c r="AW146" s="107"/>
      <c r="AX146" s="107"/>
      <c r="AY146" s="107"/>
      <c r="AZ146" s="107"/>
      <c r="BA146" s="107"/>
      <c r="BB146" s="107"/>
      <c r="BC146" s="107"/>
      <c r="BD146" s="107"/>
      <c r="BE146" s="107"/>
      <c r="BF146" s="107"/>
      <c r="BG146" s="107"/>
      <c r="BH146" s="107"/>
      <c r="BI146" s="107"/>
      <c r="BJ146" s="107"/>
      <c r="BK146" s="107"/>
      <c r="BL146" s="107"/>
      <c r="BM146" s="107"/>
      <c r="BN146" s="107"/>
      <c r="BO146" s="107"/>
      <c r="BP146" s="107"/>
      <c r="BQ146" s="107"/>
      <c r="BR146" s="107"/>
      <c r="BS146" s="107"/>
      <c r="BT146" s="107"/>
      <c r="BU146" s="107"/>
      <c r="BV146" s="107"/>
      <c r="BW146" s="107"/>
      <c r="BX146" s="107"/>
      <c r="BY146" s="107"/>
      <c r="BZ146" s="107"/>
      <c r="CA146" s="107"/>
      <c r="CB146" s="107"/>
      <c r="CC146" s="107"/>
      <c r="CD146" s="107"/>
      <c r="CE146" s="107"/>
      <c r="CF146" s="107"/>
      <c r="CG146" s="107"/>
      <c r="CH146" s="107"/>
      <c r="CI146" s="107"/>
      <c r="CJ146" s="107"/>
      <c r="CK146" s="107"/>
      <c r="CL146" s="107"/>
      <c r="CM146" s="107"/>
      <c r="CN146" s="107"/>
      <c r="CO146" s="107"/>
      <c r="CP146" s="107"/>
      <c r="CQ146" s="107"/>
      <c r="CR146" s="107"/>
      <c r="CS146" s="107"/>
      <c r="CT146" s="107"/>
      <c r="CU146" s="107"/>
      <c r="CV146" s="107"/>
      <c r="CW146" s="107"/>
      <c r="CX146" s="107"/>
      <c r="CY146" s="107"/>
      <c r="CZ146" s="107"/>
      <c r="DA146" s="107"/>
      <c r="DB146" s="107"/>
      <c r="DC146" s="107"/>
      <c r="DD146" s="107"/>
      <c r="DE146" s="107"/>
      <c r="DF146" s="107"/>
      <c r="DG146" s="107"/>
      <c r="DH146" s="107"/>
      <c r="DI146" s="107"/>
      <c r="DJ146" s="107"/>
      <c r="DK146" s="107"/>
      <c r="DL146" s="107"/>
      <c r="DM146" s="107"/>
      <c r="DN146" s="107"/>
      <c r="DO146" s="107"/>
      <c r="DP146" s="107"/>
      <c r="DQ146" s="107"/>
      <c r="DR146" s="107"/>
    </row>
    <row r="147" spans="1:122">
      <c r="A147" s="106"/>
      <c r="B147" s="107" t="s">
        <v>165</v>
      </c>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107"/>
      <c r="AF147" s="107"/>
      <c r="AG147" s="107"/>
      <c r="AH147" s="107"/>
      <c r="AI147" s="107"/>
      <c r="AJ147" s="107"/>
      <c r="AK147" s="107"/>
      <c r="AL147" s="107"/>
      <c r="AM147" s="107"/>
      <c r="AN147" s="107"/>
      <c r="AO147" s="107"/>
      <c r="AP147" s="107"/>
      <c r="AQ147" s="107"/>
      <c r="AR147" s="107"/>
      <c r="AS147" s="107"/>
      <c r="AT147" s="107"/>
      <c r="AU147" s="107"/>
      <c r="AV147" s="107"/>
      <c r="AW147" s="107"/>
      <c r="AX147" s="107"/>
      <c r="AY147" s="107"/>
      <c r="AZ147" s="107"/>
      <c r="BA147" s="107"/>
      <c r="BB147" s="107"/>
      <c r="BC147" s="107"/>
      <c r="BD147" s="107"/>
      <c r="BE147" s="107"/>
      <c r="BF147" s="107"/>
      <c r="BG147" s="107"/>
      <c r="BH147" s="107"/>
      <c r="BI147" s="107"/>
      <c r="BJ147" s="107"/>
      <c r="BK147" s="107"/>
      <c r="BL147" s="107"/>
      <c r="BM147" s="107"/>
      <c r="BN147" s="107"/>
      <c r="BO147" s="107"/>
      <c r="BP147" s="107"/>
      <c r="BQ147" s="107"/>
      <c r="BR147" s="107"/>
      <c r="BS147" s="107"/>
      <c r="BT147" s="107"/>
      <c r="BU147" s="107"/>
      <c r="BV147" s="107"/>
      <c r="BW147" s="107"/>
      <c r="BX147" s="107"/>
      <c r="BY147" s="107"/>
      <c r="BZ147" s="107"/>
      <c r="CA147" s="107"/>
      <c r="CB147" s="107"/>
      <c r="CC147" s="107"/>
      <c r="CD147" s="107"/>
      <c r="CE147" s="107"/>
      <c r="CF147" s="107"/>
      <c r="CG147" s="107"/>
      <c r="CH147" s="107"/>
      <c r="CI147" s="107"/>
      <c r="CJ147" s="107"/>
      <c r="CK147" s="107"/>
      <c r="CL147" s="107"/>
      <c r="CM147" s="107"/>
      <c r="CN147" s="107"/>
      <c r="CO147" s="107"/>
      <c r="CP147" s="107"/>
      <c r="CQ147" s="107"/>
      <c r="CR147" s="107"/>
      <c r="CS147" s="107"/>
      <c r="CT147" s="107"/>
      <c r="CU147" s="107"/>
      <c r="CV147" s="107"/>
      <c r="CW147" s="107"/>
      <c r="CX147" s="107"/>
      <c r="CY147" s="107"/>
      <c r="CZ147" s="107"/>
      <c r="DA147" s="107"/>
      <c r="DB147" s="107"/>
      <c r="DC147" s="107"/>
      <c r="DD147" s="107"/>
      <c r="DE147" s="107"/>
      <c r="DF147" s="107"/>
      <c r="DG147" s="107"/>
      <c r="DH147" s="107"/>
      <c r="DI147" s="107"/>
      <c r="DJ147" s="107"/>
      <c r="DK147" s="107"/>
      <c r="DL147" s="107"/>
      <c r="DM147" s="107"/>
      <c r="DN147" s="107"/>
      <c r="DO147" s="107"/>
      <c r="DP147" s="107"/>
      <c r="DQ147" s="107"/>
      <c r="DR147" s="107"/>
    </row>
    <row r="148" spans="1:122">
      <c r="A148" s="106"/>
      <c r="B148" s="107" t="s">
        <v>166</v>
      </c>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107"/>
      <c r="AF148" s="107"/>
      <c r="AG148" s="107"/>
      <c r="AH148" s="107"/>
      <c r="AI148" s="107"/>
      <c r="AJ148" s="107"/>
      <c r="AK148" s="107"/>
      <c r="AL148" s="107"/>
      <c r="AM148" s="107"/>
      <c r="AN148" s="107"/>
      <c r="AO148" s="107"/>
      <c r="AP148" s="107"/>
      <c r="AQ148" s="107"/>
      <c r="AR148" s="107"/>
      <c r="AS148" s="107"/>
      <c r="AT148" s="107"/>
      <c r="AU148" s="107"/>
      <c r="AV148" s="107"/>
      <c r="AW148" s="107"/>
      <c r="AX148" s="107"/>
      <c r="AY148" s="107"/>
      <c r="AZ148" s="107"/>
      <c r="BA148" s="107"/>
      <c r="BB148" s="107"/>
      <c r="BC148" s="107"/>
      <c r="BD148" s="107"/>
      <c r="BE148" s="107"/>
      <c r="BF148" s="107"/>
      <c r="BG148" s="107"/>
      <c r="BH148" s="107"/>
      <c r="BI148" s="107"/>
      <c r="BJ148" s="107"/>
      <c r="BK148" s="107"/>
      <c r="BL148" s="107"/>
      <c r="BM148" s="107"/>
      <c r="BN148" s="107"/>
      <c r="BO148" s="107"/>
      <c r="BP148" s="107"/>
      <c r="BQ148" s="107"/>
      <c r="BR148" s="107"/>
      <c r="BS148" s="107"/>
      <c r="BT148" s="107"/>
      <c r="BU148" s="107"/>
      <c r="BV148" s="107"/>
      <c r="BW148" s="107"/>
      <c r="BX148" s="107"/>
      <c r="BY148" s="107"/>
      <c r="BZ148" s="107"/>
      <c r="CA148" s="107"/>
      <c r="CB148" s="107"/>
      <c r="CC148" s="107"/>
      <c r="CD148" s="107"/>
      <c r="CE148" s="107"/>
      <c r="CF148" s="107"/>
      <c r="CG148" s="107"/>
      <c r="CH148" s="107"/>
      <c r="CI148" s="107"/>
      <c r="CJ148" s="107"/>
      <c r="CK148" s="107"/>
      <c r="CL148" s="107"/>
      <c r="CM148" s="107"/>
      <c r="CN148" s="107"/>
      <c r="CO148" s="107"/>
      <c r="CP148" s="107"/>
      <c r="CQ148" s="107"/>
      <c r="CR148" s="107"/>
      <c r="CS148" s="107"/>
      <c r="CT148" s="107"/>
      <c r="CU148" s="107"/>
      <c r="CV148" s="107"/>
      <c r="CW148" s="107"/>
      <c r="CX148" s="107"/>
      <c r="CY148" s="107"/>
      <c r="CZ148" s="107"/>
      <c r="DA148" s="107"/>
      <c r="DB148" s="107"/>
      <c r="DC148" s="107"/>
      <c r="DD148" s="107"/>
      <c r="DE148" s="107"/>
      <c r="DF148" s="107"/>
      <c r="DG148" s="107"/>
      <c r="DH148" s="107"/>
      <c r="DI148" s="107"/>
      <c r="DJ148" s="107"/>
      <c r="DK148" s="107"/>
      <c r="DL148" s="107"/>
      <c r="DM148" s="107"/>
      <c r="DN148" s="107"/>
      <c r="DO148" s="107"/>
      <c r="DP148" s="107"/>
      <c r="DQ148" s="107"/>
      <c r="DR148" s="107"/>
    </row>
    <row r="149" spans="1:122">
      <c r="A149" s="106"/>
      <c r="B149" s="107" t="s">
        <v>167</v>
      </c>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c r="AL149" s="107"/>
      <c r="AM149" s="107"/>
      <c r="AN149" s="107"/>
      <c r="AO149" s="107"/>
      <c r="AP149" s="107"/>
      <c r="AQ149" s="107"/>
      <c r="AR149" s="107"/>
      <c r="AS149" s="107"/>
      <c r="AT149" s="107"/>
      <c r="AU149" s="107"/>
      <c r="AV149" s="107"/>
      <c r="AW149" s="107"/>
      <c r="AX149" s="107"/>
      <c r="AY149" s="107"/>
      <c r="AZ149" s="107"/>
      <c r="BA149" s="107"/>
      <c r="BB149" s="107"/>
      <c r="BC149" s="107"/>
      <c r="BD149" s="107"/>
      <c r="BE149" s="107"/>
      <c r="BF149" s="107"/>
      <c r="BG149" s="107"/>
      <c r="BH149" s="107"/>
      <c r="BI149" s="107"/>
      <c r="BJ149" s="107"/>
      <c r="BK149" s="107"/>
      <c r="BL149" s="107"/>
      <c r="BM149" s="107"/>
      <c r="BN149" s="107"/>
      <c r="BO149" s="107"/>
      <c r="BP149" s="107"/>
      <c r="BQ149" s="107"/>
      <c r="BR149" s="107"/>
      <c r="BS149" s="107"/>
      <c r="BT149" s="107"/>
      <c r="BU149" s="107"/>
      <c r="BV149" s="107"/>
      <c r="BW149" s="107"/>
      <c r="BX149" s="107"/>
      <c r="BY149" s="107"/>
      <c r="BZ149" s="107"/>
      <c r="CA149" s="107"/>
      <c r="CB149" s="107"/>
      <c r="CC149" s="107"/>
      <c r="CD149" s="107"/>
      <c r="CE149" s="107"/>
      <c r="CF149" s="107"/>
      <c r="CG149" s="107"/>
      <c r="CH149" s="107"/>
      <c r="CI149" s="107"/>
      <c r="CJ149" s="107"/>
      <c r="CK149" s="107"/>
      <c r="CL149" s="107"/>
      <c r="CM149" s="107"/>
      <c r="CN149" s="107"/>
      <c r="CO149" s="107"/>
      <c r="CP149" s="107"/>
      <c r="CQ149" s="107"/>
      <c r="CR149" s="107"/>
      <c r="CS149" s="107"/>
      <c r="CT149" s="107"/>
      <c r="CU149" s="107"/>
      <c r="CV149" s="107"/>
      <c r="CW149" s="107"/>
      <c r="CX149" s="107"/>
      <c r="CY149" s="107"/>
      <c r="CZ149" s="107"/>
      <c r="DA149" s="107"/>
      <c r="DB149" s="107"/>
      <c r="DC149" s="107"/>
      <c r="DD149" s="107"/>
      <c r="DE149" s="107"/>
      <c r="DF149" s="107"/>
      <c r="DG149" s="107"/>
      <c r="DH149" s="107"/>
      <c r="DI149" s="107"/>
      <c r="DJ149" s="107"/>
      <c r="DK149" s="107"/>
      <c r="DL149" s="107"/>
      <c r="DM149" s="107"/>
      <c r="DN149" s="107"/>
      <c r="DO149" s="107"/>
      <c r="DP149" s="107"/>
      <c r="DQ149" s="107"/>
      <c r="DR149" s="107"/>
    </row>
    <row r="150" spans="1:122">
      <c r="A150" s="106"/>
      <c r="B150" s="107" t="s">
        <v>168</v>
      </c>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c r="AL150" s="107"/>
      <c r="AM150" s="107"/>
      <c r="AN150" s="107"/>
      <c r="AO150" s="107"/>
      <c r="AP150" s="107"/>
      <c r="AQ150" s="107"/>
      <c r="AR150" s="107"/>
      <c r="AS150" s="107"/>
      <c r="AT150" s="107"/>
      <c r="AU150" s="107"/>
      <c r="AV150" s="107"/>
      <c r="AW150" s="107"/>
      <c r="AX150" s="107"/>
      <c r="AY150" s="107"/>
      <c r="AZ150" s="107"/>
      <c r="BA150" s="107"/>
      <c r="BB150" s="107"/>
      <c r="BC150" s="107"/>
      <c r="BD150" s="107"/>
      <c r="BE150" s="107"/>
      <c r="BF150" s="107"/>
      <c r="BG150" s="107"/>
      <c r="BH150" s="107"/>
      <c r="BI150" s="107"/>
      <c r="BJ150" s="107"/>
      <c r="BK150" s="107"/>
      <c r="BL150" s="107"/>
      <c r="BM150" s="107"/>
      <c r="BN150" s="107"/>
      <c r="BO150" s="107"/>
      <c r="BP150" s="107"/>
      <c r="BQ150" s="107"/>
      <c r="BR150" s="107"/>
      <c r="BS150" s="107"/>
      <c r="BT150" s="107"/>
      <c r="BU150" s="107"/>
      <c r="BV150" s="107"/>
      <c r="BW150" s="107"/>
      <c r="BX150" s="107"/>
      <c r="BY150" s="107"/>
      <c r="BZ150" s="107"/>
      <c r="CA150" s="107"/>
      <c r="CB150" s="107"/>
      <c r="CC150" s="107"/>
      <c r="CD150" s="107"/>
      <c r="CE150" s="107"/>
      <c r="CF150" s="107"/>
      <c r="CG150" s="107"/>
      <c r="CH150" s="107"/>
      <c r="CI150" s="107"/>
      <c r="CJ150" s="107"/>
      <c r="CK150" s="107"/>
      <c r="CL150" s="107"/>
      <c r="CM150" s="107"/>
      <c r="CN150" s="107"/>
      <c r="CO150" s="107"/>
      <c r="CP150" s="107"/>
      <c r="CQ150" s="107"/>
      <c r="CR150" s="107"/>
      <c r="CS150" s="107"/>
      <c r="CT150" s="107"/>
      <c r="CU150" s="107"/>
      <c r="CV150" s="107"/>
      <c r="CW150" s="107"/>
      <c r="CX150" s="107"/>
      <c r="CY150" s="107"/>
      <c r="CZ150" s="107"/>
      <c r="DA150" s="107"/>
      <c r="DB150" s="107"/>
      <c r="DC150" s="107"/>
      <c r="DD150" s="107"/>
      <c r="DE150" s="107"/>
      <c r="DF150" s="107"/>
      <c r="DG150" s="107"/>
      <c r="DH150" s="107"/>
      <c r="DI150" s="107"/>
      <c r="DJ150" s="107"/>
      <c r="DK150" s="107"/>
      <c r="DL150" s="107"/>
      <c r="DM150" s="107"/>
      <c r="DN150" s="107"/>
      <c r="DO150" s="107"/>
      <c r="DP150" s="107"/>
      <c r="DQ150" s="107"/>
      <c r="DR150" s="107"/>
    </row>
    <row r="151" spans="1:122">
      <c r="A151" s="106"/>
      <c r="B151" s="107" t="s">
        <v>169</v>
      </c>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c r="BE151" s="107"/>
      <c r="BF151" s="107"/>
      <c r="BG151" s="107"/>
      <c r="BH151" s="107"/>
      <c r="BI151" s="107"/>
      <c r="BJ151" s="107"/>
      <c r="BK151" s="107"/>
      <c r="BL151" s="107"/>
      <c r="BM151" s="107"/>
      <c r="BN151" s="107"/>
      <c r="BO151" s="107"/>
      <c r="BP151" s="107"/>
      <c r="BQ151" s="107"/>
      <c r="BR151" s="107"/>
      <c r="BS151" s="107"/>
      <c r="BT151" s="107"/>
      <c r="BU151" s="107"/>
      <c r="BV151" s="107"/>
      <c r="BW151" s="107"/>
      <c r="BX151" s="107"/>
      <c r="BY151" s="107"/>
      <c r="BZ151" s="107"/>
      <c r="CA151" s="107"/>
      <c r="CB151" s="107"/>
      <c r="CC151" s="107"/>
      <c r="CD151" s="107"/>
      <c r="CE151" s="107"/>
      <c r="CF151" s="107"/>
      <c r="CG151" s="107"/>
      <c r="CH151" s="107"/>
      <c r="CI151" s="107"/>
      <c r="CJ151" s="107"/>
      <c r="CK151" s="107"/>
      <c r="CL151" s="107"/>
      <c r="CM151" s="107"/>
      <c r="CN151" s="107"/>
      <c r="CO151" s="107"/>
      <c r="CP151" s="107"/>
      <c r="CQ151" s="107"/>
      <c r="CR151" s="107"/>
      <c r="CS151" s="107"/>
      <c r="CT151" s="107"/>
      <c r="CU151" s="107"/>
      <c r="CV151" s="107"/>
      <c r="CW151" s="107"/>
      <c r="CX151" s="107"/>
      <c r="CY151" s="107"/>
      <c r="CZ151" s="107"/>
      <c r="DA151" s="107"/>
      <c r="DB151" s="107"/>
      <c r="DC151" s="107"/>
      <c r="DD151" s="107"/>
      <c r="DE151" s="107"/>
      <c r="DF151" s="107"/>
      <c r="DG151" s="107"/>
      <c r="DH151" s="107"/>
      <c r="DI151" s="107"/>
      <c r="DJ151" s="107"/>
      <c r="DK151" s="107"/>
      <c r="DL151" s="107"/>
      <c r="DM151" s="107"/>
      <c r="DN151" s="107"/>
      <c r="DO151" s="107"/>
      <c r="DP151" s="107"/>
      <c r="DQ151" s="107"/>
      <c r="DR151" s="107"/>
    </row>
    <row r="152" spans="1:122">
      <c r="A152" s="106"/>
      <c r="B152" s="107" t="s">
        <v>170</v>
      </c>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c r="BE152" s="107"/>
      <c r="BF152" s="107"/>
      <c r="BG152" s="107"/>
      <c r="BH152" s="107"/>
      <c r="BI152" s="107"/>
      <c r="BJ152" s="107"/>
      <c r="BK152" s="107"/>
      <c r="BL152" s="107"/>
      <c r="BM152" s="107"/>
      <c r="BN152" s="107"/>
      <c r="BO152" s="107"/>
      <c r="BP152" s="107"/>
      <c r="BQ152" s="107"/>
      <c r="BR152" s="107"/>
      <c r="BS152" s="107"/>
      <c r="BT152" s="107"/>
      <c r="BU152" s="107"/>
      <c r="BV152" s="107"/>
      <c r="BW152" s="107"/>
      <c r="BX152" s="107"/>
      <c r="BY152" s="107"/>
      <c r="BZ152" s="107"/>
      <c r="CA152" s="107"/>
      <c r="CB152" s="107"/>
      <c r="CC152" s="107"/>
      <c r="CD152" s="107"/>
      <c r="CE152" s="107"/>
      <c r="CF152" s="107"/>
      <c r="CG152" s="107"/>
      <c r="CH152" s="107"/>
      <c r="CI152" s="107"/>
      <c r="CJ152" s="107"/>
      <c r="CK152" s="107"/>
      <c r="CL152" s="107"/>
      <c r="CM152" s="107"/>
      <c r="CN152" s="107"/>
      <c r="CO152" s="107"/>
      <c r="CP152" s="107"/>
      <c r="CQ152" s="107"/>
      <c r="CR152" s="107"/>
      <c r="CS152" s="107"/>
      <c r="CT152" s="107"/>
      <c r="CU152" s="107"/>
      <c r="CV152" s="107"/>
      <c r="CW152" s="107"/>
      <c r="CX152" s="107"/>
      <c r="CY152" s="107"/>
      <c r="CZ152" s="107"/>
      <c r="DA152" s="107"/>
      <c r="DB152" s="107"/>
      <c r="DC152" s="107"/>
      <c r="DD152" s="107"/>
      <c r="DE152" s="107"/>
      <c r="DF152" s="107"/>
      <c r="DG152" s="107"/>
      <c r="DH152" s="107"/>
      <c r="DI152" s="107"/>
      <c r="DJ152" s="107"/>
      <c r="DK152" s="107"/>
      <c r="DL152" s="107"/>
      <c r="DM152" s="107"/>
      <c r="DN152" s="107"/>
      <c r="DO152" s="107"/>
      <c r="DP152" s="107"/>
      <c r="DQ152" s="107"/>
      <c r="DR152" s="107"/>
    </row>
    <row r="153" spans="1:122">
      <c r="A153" s="106"/>
      <c r="B153" s="107" t="s">
        <v>171</v>
      </c>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c r="BE153" s="107"/>
      <c r="BF153" s="107"/>
      <c r="BG153" s="107"/>
      <c r="BH153" s="107"/>
      <c r="BI153" s="107"/>
      <c r="BJ153" s="107"/>
      <c r="BK153" s="107"/>
      <c r="BL153" s="107"/>
      <c r="BM153" s="107"/>
      <c r="BN153" s="107"/>
      <c r="BO153" s="107"/>
      <c r="BP153" s="107"/>
      <c r="BQ153" s="107"/>
      <c r="BR153" s="107"/>
      <c r="BS153" s="107"/>
      <c r="BT153" s="107"/>
      <c r="BU153" s="107"/>
      <c r="BV153" s="107"/>
      <c r="BW153" s="107"/>
      <c r="BX153" s="107"/>
      <c r="BY153" s="107"/>
      <c r="BZ153" s="107"/>
      <c r="CA153" s="107"/>
      <c r="CB153" s="107"/>
      <c r="CC153" s="107"/>
      <c r="CD153" s="107"/>
      <c r="CE153" s="107"/>
      <c r="CF153" s="107"/>
      <c r="CG153" s="107"/>
      <c r="CH153" s="107"/>
      <c r="CI153" s="107"/>
      <c r="CJ153" s="107"/>
      <c r="CK153" s="107"/>
      <c r="CL153" s="107"/>
      <c r="CM153" s="107"/>
      <c r="CN153" s="107"/>
      <c r="CO153" s="107"/>
      <c r="CP153" s="107"/>
      <c r="CQ153" s="107"/>
      <c r="CR153" s="107"/>
      <c r="CS153" s="107"/>
      <c r="CT153" s="107"/>
      <c r="CU153" s="107"/>
      <c r="CV153" s="107"/>
      <c r="CW153" s="107"/>
      <c r="CX153" s="107"/>
      <c r="CY153" s="107"/>
      <c r="CZ153" s="107"/>
      <c r="DA153" s="107"/>
      <c r="DB153" s="107"/>
      <c r="DC153" s="107"/>
      <c r="DD153" s="107"/>
      <c r="DE153" s="107"/>
      <c r="DF153" s="107"/>
      <c r="DG153" s="107"/>
      <c r="DH153" s="107"/>
      <c r="DI153" s="107"/>
      <c r="DJ153" s="107"/>
      <c r="DK153" s="107"/>
      <c r="DL153" s="107"/>
      <c r="DM153" s="107"/>
      <c r="DN153" s="107"/>
      <c r="DO153" s="107"/>
      <c r="DP153" s="107"/>
      <c r="DQ153" s="107"/>
      <c r="DR153" s="107"/>
    </row>
    <row r="154" spans="1:122">
      <c r="A154" s="106"/>
      <c r="B154" s="107" t="s">
        <v>172</v>
      </c>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c r="BE154" s="107"/>
      <c r="BF154" s="107"/>
      <c r="BG154" s="107"/>
      <c r="BH154" s="107"/>
      <c r="BI154" s="107"/>
      <c r="BJ154" s="107"/>
      <c r="BK154" s="107"/>
      <c r="BL154" s="107"/>
      <c r="BM154" s="107"/>
      <c r="BN154" s="107"/>
      <c r="BO154" s="107"/>
      <c r="BP154" s="107"/>
      <c r="BQ154" s="107"/>
      <c r="BR154" s="107"/>
      <c r="BS154" s="107"/>
      <c r="BT154" s="107"/>
      <c r="BU154" s="107"/>
      <c r="BV154" s="107"/>
      <c r="BW154" s="107"/>
      <c r="BX154" s="107"/>
      <c r="BY154" s="107"/>
      <c r="BZ154" s="107"/>
      <c r="CA154" s="107"/>
      <c r="CB154" s="107"/>
      <c r="CC154" s="107"/>
      <c r="CD154" s="107"/>
      <c r="CE154" s="107"/>
      <c r="CF154" s="107"/>
      <c r="CG154" s="107"/>
      <c r="CH154" s="107"/>
      <c r="CI154" s="107"/>
      <c r="CJ154" s="107"/>
      <c r="CK154" s="107"/>
      <c r="CL154" s="107"/>
      <c r="CM154" s="107"/>
      <c r="CN154" s="107"/>
      <c r="CO154" s="107"/>
      <c r="CP154" s="107"/>
      <c r="CQ154" s="107"/>
      <c r="CR154" s="107"/>
      <c r="CS154" s="107"/>
      <c r="CT154" s="107"/>
      <c r="CU154" s="107"/>
      <c r="CV154" s="107"/>
      <c r="CW154" s="107"/>
      <c r="CX154" s="107"/>
      <c r="CY154" s="107"/>
      <c r="CZ154" s="107"/>
      <c r="DA154" s="107"/>
      <c r="DB154" s="107"/>
      <c r="DC154" s="107"/>
      <c r="DD154" s="107"/>
      <c r="DE154" s="107"/>
      <c r="DF154" s="107"/>
      <c r="DG154" s="107"/>
      <c r="DH154" s="107"/>
      <c r="DI154" s="107"/>
      <c r="DJ154" s="107"/>
      <c r="DK154" s="107"/>
      <c r="DL154" s="107"/>
      <c r="DM154" s="107"/>
      <c r="DN154" s="107"/>
      <c r="DO154" s="107"/>
      <c r="DP154" s="107"/>
      <c r="DQ154" s="107"/>
      <c r="DR154" s="107"/>
    </row>
    <row r="155" spans="1:122">
      <c r="A155" s="106"/>
      <c r="B155" s="107" t="s">
        <v>173</v>
      </c>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c r="BE155" s="107"/>
      <c r="BF155" s="107"/>
      <c r="BG155" s="107"/>
      <c r="BH155" s="107"/>
      <c r="BI155" s="107"/>
      <c r="BJ155" s="107"/>
      <c r="BK155" s="107"/>
      <c r="BL155" s="107"/>
      <c r="BM155" s="107"/>
      <c r="BN155" s="107"/>
      <c r="BO155" s="107"/>
      <c r="BP155" s="107"/>
      <c r="BQ155" s="107"/>
      <c r="BR155" s="107"/>
      <c r="BS155" s="107"/>
      <c r="BT155" s="107"/>
      <c r="BU155" s="107"/>
      <c r="BV155" s="107"/>
      <c r="BW155" s="107"/>
      <c r="BX155" s="107"/>
      <c r="BY155" s="107"/>
      <c r="BZ155" s="107"/>
      <c r="CA155" s="107"/>
      <c r="CB155" s="107"/>
      <c r="CC155" s="107"/>
      <c r="CD155" s="107"/>
      <c r="CE155" s="107"/>
      <c r="CF155" s="107"/>
      <c r="CG155" s="107"/>
      <c r="CH155" s="107"/>
      <c r="CI155" s="107"/>
      <c r="CJ155" s="107"/>
      <c r="CK155" s="107"/>
      <c r="CL155" s="107"/>
      <c r="CM155" s="107"/>
      <c r="CN155" s="107"/>
      <c r="CO155" s="107"/>
      <c r="CP155" s="107"/>
      <c r="CQ155" s="107"/>
      <c r="CR155" s="107"/>
      <c r="CS155" s="107"/>
      <c r="CT155" s="107"/>
      <c r="CU155" s="107"/>
      <c r="CV155" s="107"/>
      <c r="CW155" s="107"/>
      <c r="CX155" s="107"/>
      <c r="CY155" s="107"/>
      <c r="CZ155" s="107"/>
      <c r="DA155" s="107"/>
      <c r="DB155" s="107"/>
      <c r="DC155" s="107"/>
      <c r="DD155" s="107"/>
      <c r="DE155" s="107"/>
      <c r="DF155" s="107"/>
      <c r="DG155" s="107"/>
      <c r="DH155" s="107"/>
      <c r="DI155" s="107"/>
      <c r="DJ155" s="107"/>
      <c r="DK155" s="107"/>
      <c r="DL155" s="107"/>
      <c r="DM155" s="107"/>
      <c r="DN155" s="107"/>
      <c r="DO155" s="107"/>
      <c r="DP155" s="107"/>
      <c r="DQ155" s="107"/>
      <c r="DR155" s="107"/>
    </row>
    <row r="156" spans="1:122">
      <c r="A156" s="106"/>
      <c r="B156" s="107" t="s">
        <v>174</v>
      </c>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c r="BE156" s="107"/>
      <c r="BF156" s="107"/>
      <c r="BG156" s="107"/>
      <c r="BH156" s="107"/>
      <c r="BI156" s="107"/>
      <c r="BJ156" s="107"/>
      <c r="BK156" s="107"/>
      <c r="BL156" s="107"/>
      <c r="BM156" s="107"/>
      <c r="BN156" s="107"/>
      <c r="BO156" s="107"/>
      <c r="BP156" s="107"/>
      <c r="BQ156" s="107"/>
      <c r="BR156" s="107"/>
      <c r="BS156" s="107"/>
      <c r="BT156" s="107"/>
      <c r="BU156" s="107"/>
      <c r="BV156" s="107"/>
      <c r="BW156" s="107"/>
      <c r="BX156" s="107"/>
      <c r="BY156" s="107"/>
      <c r="BZ156" s="107"/>
      <c r="CA156" s="107"/>
      <c r="CB156" s="107"/>
      <c r="CC156" s="107"/>
      <c r="CD156" s="107"/>
      <c r="CE156" s="107"/>
      <c r="CF156" s="107"/>
      <c r="CG156" s="107"/>
      <c r="CH156" s="107"/>
      <c r="CI156" s="107"/>
      <c r="CJ156" s="107"/>
      <c r="CK156" s="107"/>
      <c r="CL156" s="107"/>
      <c r="CM156" s="107"/>
      <c r="CN156" s="107"/>
      <c r="CO156" s="107"/>
      <c r="CP156" s="107"/>
      <c r="CQ156" s="107"/>
      <c r="CR156" s="107"/>
      <c r="CS156" s="107"/>
      <c r="CT156" s="107"/>
      <c r="CU156" s="107"/>
      <c r="CV156" s="107"/>
      <c r="CW156" s="107"/>
      <c r="CX156" s="107"/>
      <c r="CY156" s="107"/>
      <c r="CZ156" s="107"/>
      <c r="DA156" s="107"/>
      <c r="DB156" s="107"/>
      <c r="DC156" s="107"/>
      <c r="DD156" s="107"/>
      <c r="DE156" s="107"/>
      <c r="DF156" s="107"/>
      <c r="DG156" s="107"/>
      <c r="DH156" s="107"/>
      <c r="DI156" s="107"/>
      <c r="DJ156" s="107"/>
      <c r="DK156" s="107"/>
      <c r="DL156" s="107"/>
      <c r="DM156" s="107"/>
      <c r="DN156" s="107"/>
      <c r="DO156" s="107"/>
      <c r="DP156" s="107"/>
      <c r="DQ156" s="107"/>
      <c r="DR156" s="107"/>
    </row>
    <row r="157" s="100" customFormat="1" spans="1:122">
      <c r="A157" s="106"/>
      <c r="B157" s="108" t="s">
        <v>122</v>
      </c>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c r="AH157" s="108"/>
      <c r="AI157" s="108"/>
      <c r="AJ157" s="108"/>
      <c r="AK157" s="108"/>
      <c r="AL157" s="108"/>
      <c r="AM157" s="108"/>
      <c r="AN157" s="108"/>
      <c r="AO157" s="108"/>
      <c r="AP157" s="108"/>
      <c r="AQ157" s="108"/>
      <c r="AR157" s="108"/>
      <c r="AS157" s="108"/>
      <c r="AT157" s="108"/>
      <c r="AU157" s="108"/>
      <c r="AV157" s="108"/>
      <c r="AW157" s="108"/>
      <c r="AX157" s="108"/>
      <c r="AY157" s="108"/>
      <c r="AZ157" s="108"/>
      <c r="BA157" s="108"/>
      <c r="BB157" s="108"/>
      <c r="BC157" s="108"/>
      <c r="BD157" s="108"/>
      <c r="BE157" s="108"/>
      <c r="BF157" s="108"/>
      <c r="BG157" s="108"/>
      <c r="BH157" s="108"/>
      <c r="BI157" s="108"/>
      <c r="BJ157" s="108"/>
      <c r="BK157" s="108"/>
      <c r="BL157" s="108"/>
      <c r="BM157" s="108"/>
      <c r="BN157" s="108"/>
      <c r="BO157" s="108"/>
      <c r="BP157" s="108"/>
      <c r="BQ157" s="108"/>
      <c r="BR157" s="108"/>
      <c r="BS157" s="108"/>
      <c r="BT157" s="108"/>
      <c r="BU157" s="108"/>
      <c r="BV157" s="108"/>
      <c r="BW157" s="108"/>
      <c r="BX157" s="108"/>
      <c r="BY157" s="108"/>
      <c r="BZ157" s="108"/>
      <c r="CA157" s="108"/>
      <c r="CB157" s="108"/>
      <c r="CC157" s="108"/>
      <c r="CD157" s="108"/>
      <c r="CE157" s="108"/>
      <c r="CF157" s="108"/>
      <c r="CG157" s="108"/>
      <c r="CH157" s="108"/>
      <c r="CI157" s="108"/>
      <c r="CJ157" s="108"/>
      <c r="CK157" s="108"/>
      <c r="CL157" s="108"/>
      <c r="CM157" s="108"/>
      <c r="CN157" s="108"/>
      <c r="CO157" s="108"/>
      <c r="CP157" s="108"/>
      <c r="CQ157" s="108"/>
      <c r="CR157" s="108"/>
      <c r="CS157" s="108"/>
      <c r="CT157" s="108"/>
      <c r="CU157" s="108"/>
      <c r="CV157" s="108"/>
      <c r="CW157" s="108"/>
      <c r="CX157" s="108"/>
      <c r="CY157" s="108"/>
      <c r="CZ157" s="108"/>
      <c r="DA157" s="108"/>
      <c r="DB157" s="108"/>
      <c r="DC157" s="108"/>
      <c r="DD157" s="108"/>
      <c r="DE157" s="108"/>
      <c r="DF157" s="108"/>
      <c r="DG157" s="108"/>
      <c r="DH157" s="108"/>
      <c r="DI157" s="108"/>
      <c r="DJ157" s="108"/>
      <c r="DK157" s="108"/>
      <c r="DL157" s="108"/>
      <c r="DM157" s="108"/>
      <c r="DN157" s="108"/>
      <c r="DO157" s="108"/>
      <c r="DP157" s="108"/>
      <c r="DQ157" s="108"/>
      <c r="DR157" s="108"/>
    </row>
    <row r="158" spans="1:122">
      <c r="A158" s="106" t="s">
        <v>175</v>
      </c>
      <c r="B158" s="107" t="s">
        <v>176</v>
      </c>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c r="BE158" s="107"/>
      <c r="BF158" s="107"/>
      <c r="BG158" s="107"/>
      <c r="BH158" s="107"/>
      <c r="BI158" s="107"/>
      <c r="BJ158" s="107"/>
      <c r="BK158" s="107"/>
      <c r="BL158" s="107"/>
      <c r="BM158" s="107"/>
      <c r="BN158" s="107"/>
      <c r="BO158" s="107"/>
      <c r="BP158" s="107"/>
      <c r="BQ158" s="107"/>
      <c r="BR158" s="107"/>
      <c r="BS158" s="107"/>
      <c r="BT158" s="107"/>
      <c r="BU158" s="107"/>
      <c r="BV158" s="107"/>
      <c r="BW158" s="107"/>
      <c r="BX158" s="107"/>
      <c r="BY158" s="107"/>
      <c r="BZ158" s="107"/>
      <c r="CA158" s="107"/>
      <c r="CB158" s="107"/>
      <c r="CC158" s="107"/>
      <c r="CD158" s="107"/>
      <c r="CE158" s="107"/>
      <c r="CF158" s="107"/>
      <c r="CG158" s="107"/>
      <c r="CH158" s="107"/>
      <c r="CI158" s="107"/>
      <c r="CJ158" s="107"/>
      <c r="CK158" s="107"/>
      <c r="CL158" s="107"/>
      <c r="CM158" s="107"/>
      <c r="CN158" s="107"/>
      <c r="CO158" s="107"/>
      <c r="CP158" s="107"/>
      <c r="CQ158" s="107"/>
      <c r="CR158" s="107"/>
      <c r="CS158" s="107"/>
      <c r="CT158" s="107"/>
      <c r="CU158" s="107"/>
      <c r="CV158" s="107"/>
      <c r="CW158" s="107"/>
      <c r="CX158" s="107"/>
      <c r="CY158" s="107"/>
      <c r="CZ158" s="107"/>
      <c r="DA158" s="107"/>
      <c r="DB158" s="107"/>
      <c r="DC158" s="107"/>
      <c r="DD158" s="107"/>
      <c r="DE158" s="107"/>
      <c r="DF158" s="107"/>
      <c r="DG158" s="107"/>
      <c r="DH158" s="107"/>
      <c r="DI158" s="107"/>
      <c r="DJ158" s="107"/>
      <c r="DK158" s="107"/>
      <c r="DL158" s="107"/>
      <c r="DM158" s="107"/>
      <c r="DN158" s="107"/>
      <c r="DO158" s="107"/>
      <c r="DP158" s="107"/>
      <c r="DQ158" s="107"/>
      <c r="DR158" s="107"/>
    </row>
    <row r="159" spans="1:122">
      <c r="A159" s="106"/>
      <c r="B159" s="107" t="s">
        <v>177</v>
      </c>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c r="BE159" s="107"/>
      <c r="BF159" s="107"/>
      <c r="BG159" s="107"/>
      <c r="BH159" s="107"/>
      <c r="BI159" s="107"/>
      <c r="BJ159" s="107"/>
      <c r="BK159" s="107"/>
      <c r="BL159" s="107"/>
      <c r="BM159" s="107"/>
      <c r="BN159" s="107"/>
      <c r="BO159" s="107"/>
      <c r="BP159" s="107"/>
      <c r="BQ159" s="107"/>
      <c r="BR159" s="107"/>
      <c r="BS159" s="107"/>
      <c r="BT159" s="107"/>
      <c r="BU159" s="107"/>
      <c r="BV159" s="107"/>
      <c r="BW159" s="107"/>
      <c r="BX159" s="107"/>
      <c r="BY159" s="107"/>
      <c r="BZ159" s="107"/>
      <c r="CA159" s="107"/>
      <c r="CB159" s="107"/>
      <c r="CC159" s="107"/>
      <c r="CD159" s="107"/>
      <c r="CE159" s="107"/>
      <c r="CF159" s="107"/>
      <c r="CG159" s="107"/>
      <c r="CH159" s="107"/>
      <c r="CI159" s="107"/>
      <c r="CJ159" s="107"/>
      <c r="CK159" s="107"/>
      <c r="CL159" s="107"/>
      <c r="CM159" s="107"/>
      <c r="CN159" s="107"/>
      <c r="CO159" s="107"/>
      <c r="CP159" s="107"/>
      <c r="CQ159" s="107"/>
      <c r="CR159" s="107"/>
      <c r="CS159" s="107"/>
      <c r="CT159" s="107"/>
      <c r="CU159" s="107"/>
      <c r="CV159" s="107"/>
      <c r="CW159" s="107"/>
      <c r="CX159" s="107"/>
      <c r="CY159" s="107"/>
      <c r="CZ159" s="107"/>
      <c r="DA159" s="107"/>
      <c r="DB159" s="107"/>
      <c r="DC159" s="107"/>
      <c r="DD159" s="107"/>
      <c r="DE159" s="107"/>
      <c r="DF159" s="107"/>
      <c r="DG159" s="107"/>
      <c r="DH159" s="107"/>
      <c r="DI159" s="107"/>
      <c r="DJ159" s="107"/>
      <c r="DK159" s="107"/>
      <c r="DL159" s="107"/>
      <c r="DM159" s="107"/>
      <c r="DN159" s="107"/>
      <c r="DO159" s="107"/>
      <c r="DP159" s="107"/>
      <c r="DQ159" s="107"/>
      <c r="DR159" s="107"/>
    </row>
    <row r="160" spans="1:122">
      <c r="A160" s="106"/>
      <c r="B160" s="107" t="s">
        <v>178</v>
      </c>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c r="BE160" s="107"/>
      <c r="BF160" s="107"/>
      <c r="BG160" s="107"/>
      <c r="BH160" s="107"/>
      <c r="BI160" s="107"/>
      <c r="BJ160" s="107"/>
      <c r="BK160" s="107"/>
      <c r="BL160" s="107"/>
      <c r="BM160" s="107"/>
      <c r="BN160" s="107"/>
      <c r="BO160" s="107"/>
      <c r="BP160" s="107"/>
      <c r="BQ160" s="107"/>
      <c r="BR160" s="107"/>
      <c r="BS160" s="107"/>
      <c r="BT160" s="107"/>
      <c r="BU160" s="107"/>
      <c r="BV160" s="107"/>
      <c r="BW160" s="107"/>
      <c r="BX160" s="107"/>
      <c r="BY160" s="107"/>
      <c r="BZ160" s="107"/>
      <c r="CA160" s="107"/>
      <c r="CB160" s="107"/>
      <c r="CC160" s="107"/>
      <c r="CD160" s="107"/>
      <c r="CE160" s="107"/>
      <c r="CF160" s="107"/>
      <c r="CG160" s="107"/>
      <c r="CH160" s="107"/>
      <c r="CI160" s="107"/>
      <c r="CJ160" s="107"/>
      <c r="CK160" s="107"/>
      <c r="CL160" s="107"/>
      <c r="CM160" s="107"/>
      <c r="CN160" s="107"/>
      <c r="CO160" s="107"/>
      <c r="CP160" s="107"/>
      <c r="CQ160" s="107"/>
      <c r="CR160" s="107"/>
      <c r="CS160" s="107"/>
      <c r="CT160" s="107"/>
      <c r="CU160" s="107"/>
      <c r="CV160" s="107"/>
      <c r="CW160" s="107"/>
      <c r="CX160" s="107"/>
      <c r="CY160" s="107"/>
      <c r="CZ160" s="107"/>
      <c r="DA160" s="107"/>
      <c r="DB160" s="107"/>
      <c r="DC160" s="107"/>
      <c r="DD160" s="107"/>
      <c r="DE160" s="107"/>
      <c r="DF160" s="107"/>
      <c r="DG160" s="107"/>
      <c r="DH160" s="107"/>
      <c r="DI160" s="107"/>
      <c r="DJ160" s="107"/>
      <c r="DK160" s="107"/>
      <c r="DL160" s="107"/>
      <c r="DM160" s="107"/>
      <c r="DN160" s="107"/>
      <c r="DO160" s="107"/>
      <c r="DP160" s="107"/>
      <c r="DQ160" s="107"/>
      <c r="DR160" s="107"/>
    </row>
    <row r="161" spans="1:122">
      <c r="A161" s="106"/>
      <c r="B161" s="107" t="s">
        <v>179</v>
      </c>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c r="BE161" s="107"/>
      <c r="BF161" s="107"/>
      <c r="BG161" s="107"/>
      <c r="BH161" s="107"/>
      <c r="BI161" s="107"/>
      <c r="BJ161" s="107"/>
      <c r="BK161" s="107"/>
      <c r="BL161" s="107"/>
      <c r="BM161" s="107"/>
      <c r="BN161" s="107"/>
      <c r="BO161" s="107"/>
      <c r="BP161" s="107"/>
      <c r="BQ161" s="107"/>
      <c r="BR161" s="107"/>
      <c r="BS161" s="107"/>
      <c r="BT161" s="107"/>
      <c r="BU161" s="107"/>
      <c r="BV161" s="107"/>
      <c r="BW161" s="107"/>
      <c r="BX161" s="107"/>
      <c r="BY161" s="107"/>
      <c r="BZ161" s="107"/>
      <c r="CA161" s="107"/>
      <c r="CB161" s="107"/>
      <c r="CC161" s="107"/>
      <c r="CD161" s="107"/>
      <c r="CE161" s="107"/>
      <c r="CF161" s="107"/>
      <c r="CG161" s="107"/>
      <c r="CH161" s="107"/>
      <c r="CI161" s="107"/>
      <c r="CJ161" s="107"/>
      <c r="CK161" s="107"/>
      <c r="CL161" s="107"/>
      <c r="CM161" s="107"/>
      <c r="CN161" s="107"/>
      <c r="CO161" s="107"/>
      <c r="CP161" s="107"/>
      <c r="CQ161" s="107"/>
      <c r="CR161" s="107"/>
      <c r="CS161" s="107"/>
      <c r="CT161" s="107"/>
      <c r="CU161" s="107"/>
      <c r="CV161" s="107"/>
      <c r="CW161" s="107"/>
      <c r="CX161" s="107"/>
      <c r="CY161" s="107"/>
      <c r="CZ161" s="107"/>
      <c r="DA161" s="107"/>
      <c r="DB161" s="107"/>
      <c r="DC161" s="107"/>
      <c r="DD161" s="107"/>
      <c r="DE161" s="107"/>
      <c r="DF161" s="107"/>
      <c r="DG161" s="107"/>
      <c r="DH161" s="107"/>
      <c r="DI161" s="107"/>
      <c r="DJ161" s="107"/>
      <c r="DK161" s="107"/>
      <c r="DL161" s="107"/>
      <c r="DM161" s="107"/>
      <c r="DN161" s="107"/>
      <c r="DO161" s="107"/>
      <c r="DP161" s="107"/>
      <c r="DQ161" s="107"/>
      <c r="DR161" s="107"/>
    </row>
    <row r="162" s="100" customFormat="1" spans="1:122">
      <c r="A162" s="106"/>
      <c r="B162" s="108" t="s">
        <v>122</v>
      </c>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c r="AA162" s="108"/>
      <c r="AB162" s="108"/>
      <c r="AC162" s="108"/>
      <c r="AD162" s="108"/>
      <c r="AE162" s="108"/>
      <c r="AF162" s="108"/>
      <c r="AG162" s="108"/>
      <c r="AH162" s="108"/>
      <c r="AI162" s="108"/>
      <c r="AJ162" s="108"/>
      <c r="AK162" s="108"/>
      <c r="AL162" s="108"/>
      <c r="AM162" s="108"/>
      <c r="AN162" s="108"/>
      <c r="AO162" s="108"/>
      <c r="AP162" s="108"/>
      <c r="AQ162" s="108"/>
      <c r="AR162" s="108"/>
      <c r="AS162" s="108"/>
      <c r="AT162" s="108"/>
      <c r="AU162" s="108"/>
      <c r="AV162" s="108"/>
      <c r="AW162" s="108"/>
      <c r="AX162" s="108"/>
      <c r="AY162" s="108"/>
      <c r="AZ162" s="108"/>
      <c r="BA162" s="108"/>
      <c r="BB162" s="108"/>
      <c r="BC162" s="108"/>
      <c r="BD162" s="108"/>
      <c r="BE162" s="108"/>
      <c r="BF162" s="108"/>
      <c r="BG162" s="108"/>
      <c r="BH162" s="108"/>
      <c r="BI162" s="108"/>
      <c r="BJ162" s="108"/>
      <c r="BK162" s="108"/>
      <c r="BL162" s="108"/>
      <c r="BM162" s="108"/>
      <c r="BN162" s="108"/>
      <c r="BO162" s="108"/>
      <c r="BP162" s="108"/>
      <c r="BQ162" s="108"/>
      <c r="BR162" s="108"/>
      <c r="BS162" s="108"/>
      <c r="BT162" s="108"/>
      <c r="BU162" s="108"/>
      <c r="BV162" s="108"/>
      <c r="BW162" s="108"/>
      <c r="BX162" s="108"/>
      <c r="BY162" s="108"/>
      <c r="BZ162" s="108"/>
      <c r="CA162" s="108"/>
      <c r="CB162" s="108"/>
      <c r="CC162" s="108"/>
      <c r="CD162" s="108"/>
      <c r="CE162" s="108"/>
      <c r="CF162" s="108"/>
      <c r="CG162" s="108"/>
      <c r="CH162" s="108"/>
      <c r="CI162" s="108"/>
      <c r="CJ162" s="108"/>
      <c r="CK162" s="108"/>
      <c r="CL162" s="108"/>
      <c r="CM162" s="108"/>
      <c r="CN162" s="108"/>
      <c r="CO162" s="108"/>
      <c r="CP162" s="108"/>
      <c r="CQ162" s="108"/>
      <c r="CR162" s="108"/>
      <c r="CS162" s="108"/>
      <c r="CT162" s="108"/>
      <c r="CU162" s="108"/>
      <c r="CV162" s="108"/>
      <c r="CW162" s="108"/>
      <c r="CX162" s="108"/>
      <c r="CY162" s="108"/>
      <c r="CZ162" s="108"/>
      <c r="DA162" s="108"/>
      <c r="DB162" s="108"/>
      <c r="DC162" s="108"/>
      <c r="DD162" s="108"/>
      <c r="DE162" s="108"/>
      <c r="DF162" s="108"/>
      <c r="DG162" s="108"/>
      <c r="DH162" s="108"/>
      <c r="DI162" s="108"/>
      <c r="DJ162" s="108"/>
      <c r="DK162" s="108"/>
      <c r="DL162" s="108"/>
      <c r="DM162" s="108"/>
      <c r="DN162" s="108"/>
      <c r="DO162" s="108"/>
      <c r="DP162" s="108"/>
      <c r="DQ162" s="108"/>
      <c r="DR162" s="108"/>
    </row>
    <row r="163" s="100" customFormat="1" ht="14.25" spans="1:122">
      <c r="A163" s="111" t="s">
        <v>2</v>
      </c>
      <c r="B163" s="112" t="s">
        <v>2</v>
      </c>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c r="AA163" s="108"/>
      <c r="AB163" s="108"/>
      <c r="AC163" s="108"/>
      <c r="AD163" s="108"/>
      <c r="AE163" s="108"/>
      <c r="AF163" s="108"/>
      <c r="AG163" s="108"/>
      <c r="AH163" s="108"/>
      <c r="AI163" s="108"/>
      <c r="AJ163" s="108"/>
      <c r="AK163" s="108"/>
      <c r="AL163" s="108"/>
      <c r="AM163" s="108"/>
      <c r="AN163" s="108"/>
      <c r="AO163" s="108"/>
      <c r="AP163" s="108"/>
      <c r="AQ163" s="108"/>
      <c r="AR163" s="108"/>
      <c r="AS163" s="108"/>
      <c r="AT163" s="108"/>
      <c r="AU163" s="108"/>
      <c r="AV163" s="108"/>
      <c r="AW163" s="108"/>
      <c r="AX163" s="108"/>
      <c r="AY163" s="108"/>
      <c r="AZ163" s="108"/>
      <c r="BA163" s="108"/>
      <c r="BB163" s="108"/>
      <c r="BC163" s="108"/>
      <c r="BD163" s="108"/>
      <c r="BE163" s="108"/>
      <c r="BF163" s="108"/>
      <c r="BG163" s="108"/>
      <c r="BH163" s="108"/>
      <c r="BI163" s="108"/>
      <c r="BJ163" s="108"/>
      <c r="BK163" s="108"/>
      <c r="BL163" s="108"/>
      <c r="BM163" s="108"/>
      <c r="BN163" s="108"/>
      <c r="BO163" s="108"/>
      <c r="BP163" s="108"/>
      <c r="BQ163" s="108"/>
      <c r="BR163" s="108"/>
      <c r="BS163" s="108"/>
      <c r="BT163" s="108"/>
      <c r="BU163" s="108"/>
      <c r="BV163" s="108"/>
      <c r="BW163" s="108"/>
      <c r="BX163" s="108"/>
      <c r="BY163" s="108"/>
      <c r="BZ163" s="108"/>
      <c r="CA163" s="108"/>
      <c r="CB163" s="108"/>
      <c r="CC163" s="108"/>
      <c r="CD163" s="108"/>
      <c r="CE163" s="108"/>
      <c r="CF163" s="108"/>
      <c r="CG163" s="108"/>
      <c r="CH163" s="108"/>
      <c r="CI163" s="108"/>
      <c r="CJ163" s="108"/>
      <c r="CK163" s="108"/>
      <c r="CL163" s="108"/>
      <c r="CM163" s="108"/>
      <c r="CN163" s="108"/>
      <c r="CO163" s="108"/>
      <c r="CP163" s="108"/>
      <c r="CQ163" s="108"/>
      <c r="CR163" s="108"/>
      <c r="CS163" s="108"/>
      <c r="CT163" s="108"/>
      <c r="CU163" s="108"/>
      <c r="CV163" s="108"/>
      <c r="CW163" s="108"/>
      <c r="CX163" s="108"/>
      <c r="CY163" s="108"/>
      <c r="CZ163" s="108"/>
      <c r="DA163" s="108"/>
      <c r="DB163" s="108"/>
      <c r="DC163" s="108"/>
      <c r="DD163" s="108"/>
      <c r="DE163" s="108"/>
      <c r="DF163" s="108"/>
      <c r="DG163" s="108"/>
      <c r="DH163" s="108"/>
      <c r="DI163" s="108"/>
      <c r="DJ163" s="108"/>
      <c r="DK163" s="108"/>
      <c r="DL163" s="108"/>
      <c r="DM163" s="108"/>
      <c r="DN163" s="108"/>
      <c r="DO163" s="108"/>
      <c r="DP163" s="108"/>
      <c r="DQ163" s="108"/>
      <c r="DR163" s="108"/>
    </row>
  </sheetData>
  <mergeCells count="10">
    <mergeCell ref="A3:A23"/>
    <mergeCell ref="A24:A37"/>
    <mergeCell ref="A38:A60"/>
    <mergeCell ref="A61:A75"/>
    <mergeCell ref="A76:A80"/>
    <mergeCell ref="A85:A105"/>
    <mergeCell ref="A106:A119"/>
    <mergeCell ref="A120:A142"/>
    <mergeCell ref="A143:A157"/>
    <mergeCell ref="A158:A16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AM190"/>
  <sheetViews>
    <sheetView workbookViewId="0">
      <pane xSplit="1" ySplit="1" topLeftCell="B29" activePane="bottomRight" state="frozen"/>
      <selection/>
      <selection pane="topRight"/>
      <selection pane="bottomLeft"/>
      <selection pane="bottomRight" activeCell="B62" sqref="B62"/>
    </sheetView>
  </sheetViews>
  <sheetFormatPr defaultColWidth="14" defaultRowHeight="13.5"/>
  <cols>
    <col min="1" max="1" width="29.25" style="2" customWidth="1"/>
    <col min="2" max="2" width="18.625" style="2" customWidth="1"/>
    <col min="3" max="39" width="12.75" style="2" customWidth="1"/>
    <col min="40" max="16384" width="14" style="2"/>
  </cols>
  <sheetData>
    <row r="1" ht="16.35" customHeight="1" spans="1:37">
      <c r="A1" s="91" t="s">
        <v>341</v>
      </c>
      <c r="B1" s="91" t="s">
        <v>4</v>
      </c>
      <c r="C1" s="91" t="s">
        <v>191</v>
      </c>
      <c r="D1" s="91" t="s">
        <v>192</v>
      </c>
      <c r="E1" s="91" t="s">
        <v>193</v>
      </c>
      <c r="F1" s="91" t="s">
        <v>194</v>
      </c>
      <c r="G1" s="91" t="s">
        <v>5</v>
      </c>
      <c r="H1" s="91" t="s">
        <v>6</v>
      </c>
      <c r="I1" s="91" t="s">
        <v>342</v>
      </c>
      <c r="J1" s="91" t="s">
        <v>17</v>
      </c>
      <c r="K1" s="91" t="s">
        <v>12</v>
      </c>
      <c r="L1" s="91" t="s">
        <v>58</v>
      </c>
      <c r="M1" s="91" t="s">
        <v>15</v>
      </c>
      <c r="N1" s="91" t="s">
        <v>16</v>
      </c>
      <c r="O1" s="91" t="s">
        <v>24</v>
      </c>
      <c r="P1" s="91" t="s">
        <v>23</v>
      </c>
      <c r="Q1" s="91" t="s">
        <v>19</v>
      </c>
      <c r="R1" s="91" t="s">
        <v>20</v>
      </c>
      <c r="S1" s="91" t="s">
        <v>21</v>
      </c>
      <c r="T1" s="91" t="s">
        <v>22</v>
      </c>
      <c r="U1" s="91" t="s">
        <v>197</v>
      </c>
      <c r="V1" s="91" t="s">
        <v>10</v>
      </c>
      <c r="W1" s="91" t="s">
        <v>8</v>
      </c>
      <c r="X1" s="91" t="s">
        <v>9</v>
      </c>
      <c r="Y1" s="91"/>
      <c r="Z1" s="91"/>
      <c r="AA1" s="91"/>
      <c r="AB1" s="91"/>
      <c r="AC1" s="91"/>
      <c r="AD1" s="91"/>
      <c r="AE1" s="91"/>
      <c r="AF1" s="91"/>
      <c r="AG1" s="91"/>
      <c r="AH1" s="91"/>
      <c r="AI1" s="91"/>
      <c r="AJ1" s="91"/>
      <c r="AK1" s="91"/>
    </row>
    <row r="2" ht="16.35" customHeight="1" spans="1:37">
      <c r="A2" s="92" t="s">
        <v>343</v>
      </c>
      <c r="B2" s="93">
        <v>-195686344.29</v>
      </c>
      <c r="C2" s="93">
        <v>0</v>
      </c>
      <c r="D2" s="93">
        <v>2733709.24</v>
      </c>
      <c r="E2" s="93">
        <v>0</v>
      </c>
      <c r="F2" s="93">
        <v>0</v>
      </c>
      <c r="G2" s="93">
        <v>0</v>
      </c>
      <c r="H2" s="93">
        <v>817679747.46</v>
      </c>
      <c r="I2" s="93">
        <v>0</v>
      </c>
      <c r="J2" s="93">
        <v>4904.12</v>
      </c>
      <c r="K2" s="93">
        <v>165844804.48</v>
      </c>
      <c r="L2" s="93">
        <v>2602407.36</v>
      </c>
      <c r="M2" s="93">
        <v>51436737.75</v>
      </c>
      <c r="N2" s="93">
        <v>17713742.64</v>
      </c>
      <c r="O2" s="93">
        <v>175814.44</v>
      </c>
      <c r="P2" s="93">
        <v>0</v>
      </c>
      <c r="Q2" s="93">
        <v>171956229.01</v>
      </c>
      <c r="R2" s="93">
        <v>10533076.35</v>
      </c>
      <c r="S2" s="93">
        <v>6713962.22</v>
      </c>
      <c r="T2" s="93">
        <v>36377815.27</v>
      </c>
      <c r="U2" s="93">
        <v>0</v>
      </c>
      <c r="V2" s="93">
        <v>9064292.44</v>
      </c>
      <c r="W2" s="93">
        <v>61281710.94</v>
      </c>
      <c r="X2" s="93">
        <v>52170641.2</v>
      </c>
      <c r="Y2" s="93"/>
      <c r="Z2" s="93"/>
      <c r="AA2" s="93"/>
      <c r="AB2" s="93"/>
      <c r="AC2" s="93"/>
      <c r="AD2" s="93"/>
      <c r="AE2" s="93"/>
      <c r="AF2" s="93"/>
      <c r="AG2" s="93"/>
      <c r="AH2" s="93"/>
      <c r="AI2" s="93"/>
      <c r="AJ2" s="93"/>
      <c r="AK2" s="93"/>
    </row>
    <row r="3" ht="16.35" customHeight="1" spans="1:37">
      <c r="A3" s="92" t="s">
        <v>344</v>
      </c>
      <c r="B3" s="93">
        <v>-199415991.56</v>
      </c>
      <c r="C3" s="93">
        <v>0</v>
      </c>
      <c r="D3" s="93">
        <v>2733709.24</v>
      </c>
      <c r="E3" s="93">
        <v>0</v>
      </c>
      <c r="F3" s="93">
        <v>0</v>
      </c>
      <c r="G3" s="93">
        <v>0</v>
      </c>
      <c r="H3" s="93">
        <v>413593311.19</v>
      </c>
      <c r="I3" s="93">
        <v>0</v>
      </c>
      <c r="J3" s="93">
        <v>6343.39</v>
      </c>
      <c r="K3" s="93">
        <v>-21316062.48</v>
      </c>
      <c r="L3" s="93">
        <v>0</v>
      </c>
      <c r="M3" s="93">
        <v>13183921.65</v>
      </c>
      <c r="N3" s="93">
        <v>0</v>
      </c>
      <c r="O3" s="93">
        <v>119.66</v>
      </c>
      <c r="P3" s="93">
        <v>0</v>
      </c>
      <c r="Q3" s="93">
        <v>151.13</v>
      </c>
      <c r="R3" s="93">
        <v>0</v>
      </c>
      <c r="S3" s="93">
        <v>0</v>
      </c>
      <c r="T3" s="93">
        <v>0</v>
      </c>
      <c r="U3" s="93">
        <v>0</v>
      </c>
      <c r="V3" s="93">
        <v>225296.81</v>
      </c>
      <c r="W3" s="93">
        <v>326.61</v>
      </c>
      <c r="X3" s="93">
        <v>0</v>
      </c>
      <c r="Y3" s="93"/>
      <c r="Z3" s="93"/>
      <c r="AA3" s="93"/>
      <c r="AB3" s="93"/>
      <c r="AC3" s="93"/>
      <c r="AD3" s="93"/>
      <c r="AE3" s="93"/>
      <c r="AF3" s="93"/>
      <c r="AG3" s="93"/>
      <c r="AH3" s="93"/>
      <c r="AI3" s="93"/>
      <c r="AJ3" s="93"/>
      <c r="AK3" s="93"/>
    </row>
    <row r="4" ht="16.35" customHeight="1" spans="1:37">
      <c r="A4" s="92" t="s">
        <v>345</v>
      </c>
      <c r="B4" s="93">
        <v>14075279.36</v>
      </c>
      <c r="C4" s="93">
        <v>0</v>
      </c>
      <c r="D4" s="93">
        <v>2733709.24</v>
      </c>
      <c r="E4" s="93">
        <v>0</v>
      </c>
      <c r="F4" s="93">
        <v>0</v>
      </c>
      <c r="G4" s="93">
        <v>0</v>
      </c>
      <c r="H4" s="93">
        <v>441805556.69</v>
      </c>
      <c r="I4" s="93">
        <v>0</v>
      </c>
      <c r="J4" s="93">
        <v>6343.39</v>
      </c>
      <c r="K4" s="93">
        <v>91987777.49</v>
      </c>
      <c r="L4" s="93">
        <v>0</v>
      </c>
      <c r="M4" s="93">
        <v>13183921.65</v>
      </c>
      <c r="N4" s="93">
        <v>0</v>
      </c>
      <c r="O4" s="93">
        <v>119.66</v>
      </c>
      <c r="P4" s="93">
        <v>0</v>
      </c>
      <c r="Q4" s="93">
        <v>151.13</v>
      </c>
      <c r="R4" s="93">
        <v>0</v>
      </c>
      <c r="S4" s="93">
        <v>0</v>
      </c>
      <c r="T4" s="93">
        <v>0</v>
      </c>
      <c r="U4" s="93">
        <v>0</v>
      </c>
      <c r="V4" s="93">
        <v>249113.71</v>
      </c>
      <c r="W4" s="93">
        <v>326.61</v>
      </c>
      <c r="X4" s="93">
        <v>0</v>
      </c>
      <c r="Y4" s="93"/>
      <c r="Z4" s="93"/>
      <c r="AA4" s="93"/>
      <c r="AB4" s="93"/>
      <c r="AC4" s="93"/>
      <c r="AD4" s="93"/>
      <c r="AE4" s="93"/>
      <c r="AF4" s="93"/>
      <c r="AG4" s="93"/>
      <c r="AH4" s="93"/>
      <c r="AI4" s="93"/>
      <c r="AJ4" s="93"/>
      <c r="AK4" s="93"/>
    </row>
    <row r="5" ht="16.35" customHeight="1" spans="1:37">
      <c r="A5" s="92" t="s">
        <v>346</v>
      </c>
      <c r="B5" s="93">
        <v>213491270.92</v>
      </c>
      <c r="C5" s="93">
        <v>0</v>
      </c>
      <c r="D5" s="93">
        <v>0</v>
      </c>
      <c r="E5" s="93">
        <v>0</v>
      </c>
      <c r="F5" s="93">
        <v>0</v>
      </c>
      <c r="G5" s="93">
        <v>0</v>
      </c>
      <c r="H5" s="93">
        <v>28212245.5</v>
      </c>
      <c r="I5" s="93">
        <v>0</v>
      </c>
      <c r="J5" s="93">
        <v>0</v>
      </c>
      <c r="K5" s="93">
        <v>113303839.97</v>
      </c>
      <c r="L5" s="93">
        <v>0</v>
      </c>
      <c r="M5" s="93">
        <v>0</v>
      </c>
      <c r="N5" s="93">
        <v>0</v>
      </c>
      <c r="O5" s="93">
        <v>0</v>
      </c>
      <c r="P5" s="93">
        <v>0</v>
      </c>
      <c r="Q5" s="93">
        <v>0</v>
      </c>
      <c r="R5" s="93">
        <v>0</v>
      </c>
      <c r="S5" s="93">
        <v>0</v>
      </c>
      <c r="T5" s="93">
        <v>0</v>
      </c>
      <c r="U5" s="93">
        <v>0</v>
      </c>
      <c r="V5" s="93">
        <v>23816.9</v>
      </c>
      <c r="W5" s="93">
        <v>0</v>
      </c>
      <c r="X5" s="93">
        <v>0</v>
      </c>
      <c r="Y5" s="93"/>
      <c r="Z5" s="93"/>
      <c r="AA5" s="93"/>
      <c r="AB5" s="93"/>
      <c r="AC5" s="93"/>
      <c r="AD5" s="93"/>
      <c r="AE5" s="93"/>
      <c r="AF5" s="93"/>
      <c r="AG5" s="93"/>
      <c r="AH5" s="93"/>
      <c r="AI5" s="93"/>
      <c r="AJ5" s="93"/>
      <c r="AK5" s="93"/>
    </row>
    <row r="6" ht="16.35" customHeight="1" spans="1:37">
      <c r="A6" s="92" t="s">
        <v>347</v>
      </c>
      <c r="B6" s="93">
        <v>-398401.84</v>
      </c>
      <c r="C6" s="93">
        <v>0</v>
      </c>
      <c r="D6" s="93">
        <v>0</v>
      </c>
      <c r="E6" s="93">
        <v>0</v>
      </c>
      <c r="F6" s="93">
        <v>0</v>
      </c>
      <c r="G6" s="93">
        <v>0</v>
      </c>
      <c r="H6" s="93">
        <v>387126976.69</v>
      </c>
      <c r="I6" s="93">
        <v>0</v>
      </c>
      <c r="J6" s="93">
        <v>-1680</v>
      </c>
      <c r="K6" s="93">
        <v>490474.83</v>
      </c>
      <c r="L6" s="93">
        <v>2602407.36</v>
      </c>
      <c r="M6" s="93">
        <v>-934254.18</v>
      </c>
      <c r="N6" s="93">
        <v>0</v>
      </c>
      <c r="O6" s="93">
        <v>66981.13</v>
      </c>
      <c r="P6" s="93">
        <v>0</v>
      </c>
      <c r="Q6" s="93">
        <v>171788021.88</v>
      </c>
      <c r="R6" s="93">
        <v>10179025.29</v>
      </c>
      <c r="S6" s="93">
        <v>6709245.24</v>
      </c>
      <c r="T6" s="93">
        <v>35820754.72</v>
      </c>
      <c r="U6" s="93">
        <v>0</v>
      </c>
      <c r="V6" s="93">
        <v>7930866.03</v>
      </c>
      <c r="W6" s="93">
        <v>14473107.9</v>
      </c>
      <c r="X6" s="93">
        <v>52170641.2</v>
      </c>
      <c r="Y6" s="93"/>
      <c r="Z6" s="93"/>
      <c r="AA6" s="93"/>
      <c r="AB6" s="93"/>
      <c r="AC6" s="93"/>
      <c r="AD6" s="93"/>
      <c r="AE6" s="93"/>
      <c r="AF6" s="93"/>
      <c r="AG6" s="93"/>
      <c r="AH6" s="93"/>
      <c r="AI6" s="93"/>
      <c r="AJ6" s="93"/>
      <c r="AK6" s="93"/>
    </row>
    <row r="7" ht="16.35" customHeight="1" spans="1:37">
      <c r="A7" s="92" t="s">
        <v>348</v>
      </c>
      <c r="B7" s="93">
        <v>6.79</v>
      </c>
      <c r="C7" s="93">
        <v>0</v>
      </c>
      <c r="D7" s="93">
        <v>0</v>
      </c>
      <c r="E7" s="93">
        <v>0</v>
      </c>
      <c r="F7" s="93">
        <v>0</v>
      </c>
      <c r="G7" s="93">
        <v>0</v>
      </c>
      <c r="H7" s="93">
        <v>385187766.55</v>
      </c>
      <c r="I7" s="93">
        <v>0</v>
      </c>
      <c r="J7" s="93">
        <v>0</v>
      </c>
      <c r="K7" s="93">
        <v>0</v>
      </c>
      <c r="L7" s="93">
        <v>0</v>
      </c>
      <c r="M7" s="93">
        <v>-934254.18</v>
      </c>
      <c r="N7" s="93">
        <v>0</v>
      </c>
      <c r="O7" s="93">
        <v>0</v>
      </c>
      <c r="P7" s="93">
        <v>0</v>
      </c>
      <c r="Q7" s="93">
        <v>0</v>
      </c>
      <c r="R7" s="93">
        <v>0</v>
      </c>
      <c r="S7" s="93">
        <v>0</v>
      </c>
      <c r="T7" s="93">
        <v>0</v>
      </c>
      <c r="U7" s="93">
        <v>0</v>
      </c>
      <c r="V7" s="93">
        <v>203892.14</v>
      </c>
      <c r="W7" s="93">
        <v>377409.57</v>
      </c>
      <c r="X7" s="93">
        <v>0</v>
      </c>
      <c r="Y7" s="93"/>
      <c r="Z7" s="93"/>
      <c r="AA7" s="93"/>
      <c r="AB7" s="93"/>
      <c r="AC7" s="93"/>
      <c r="AD7" s="93"/>
      <c r="AE7" s="93"/>
      <c r="AF7" s="93"/>
      <c r="AG7" s="93"/>
      <c r="AH7" s="93"/>
      <c r="AI7" s="93"/>
      <c r="AJ7" s="93"/>
      <c r="AK7" s="93"/>
    </row>
    <row r="8" ht="16.35" customHeight="1" spans="1:37">
      <c r="A8" s="92" t="s">
        <v>349</v>
      </c>
      <c r="B8" s="93">
        <v>0</v>
      </c>
      <c r="C8" s="93">
        <v>0</v>
      </c>
      <c r="D8" s="93">
        <v>0</v>
      </c>
      <c r="E8" s="93">
        <v>0</v>
      </c>
      <c r="F8" s="93">
        <v>0</v>
      </c>
      <c r="G8" s="93">
        <v>0</v>
      </c>
      <c r="H8" s="93">
        <v>0</v>
      </c>
      <c r="I8" s="93">
        <v>0</v>
      </c>
      <c r="J8" s="93">
        <v>0</v>
      </c>
      <c r="K8" s="93">
        <v>0</v>
      </c>
      <c r="L8" s="93">
        <v>0</v>
      </c>
      <c r="M8" s="93">
        <v>0</v>
      </c>
      <c r="N8" s="93">
        <v>0</v>
      </c>
      <c r="O8" s="93">
        <v>66981.13</v>
      </c>
      <c r="P8" s="93">
        <v>0</v>
      </c>
      <c r="Q8" s="93">
        <v>171788021.88</v>
      </c>
      <c r="R8" s="93">
        <v>10179245.29</v>
      </c>
      <c r="S8" s="93">
        <v>6709245.24</v>
      </c>
      <c r="T8" s="93">
        <v>35820754.72</v>
      </c>
      <c r="U8" s="93">
        <v>0</v>
      </c>
      <c r="V8" s="93">
        <v>0</v>
      </c>
      <c r="W8" s="93">
        <v>0</v>
      </c>
      <c r="X8" s="93">
        <v>0</v>
      </c>
      <c r="Y8" s="93"/>
      <c r="Z8" s="93"/>
      <c r="AA8" s="93"/>
      <c r="AB8" s="93"/>
      <c r="AC8" s="93"/>
      <c r="AD8" s="93"/>
      <c r="AE8" s="93"/>
      <c r="AF8" s="93"/>
      <c r="AG8" s="93"/>
      <c r="AH8" s="93"/>
      <c r="AI8" s="93"/>
      <c r="AJ8" s="93"/>
      <c r="AK8" s="93"/>
    </row>
    <row r="9" ht="16.35" customHeight="1" spans="1:37">
      <c r="A9" s="92" t="s">
        <v>350</v>
      </c>
      <c r="B9" s="93">
        <v>0</v>
      </c>
      <c r="C9" s="93">
        <v>0</v>
      </c>
      <c r="D9" s="93">
        <v>0</v>
      </c>
      <c r="E9" s="93">
        <v>0</v>
      </c>
      <c r="F9" s="93">
        <v>0</v>
      </c>
      <c r="G9" s="93">
        <v>0</v>
      </c>
      <c r="H9" s="93">
        <v>0</v>
      </c>
      <c r="I9" s="93">
        <v>0</v>
      </c>
      <c r="J9" s="93">
        <v>0</v>
      </c>
      <c r="K9" s="93">
        <v>0</v>
      </c>
      <c r="L9" s="93">
        <v>0</v>
      </c>
      <c r="M9" s="93">
        <v>0</v>
      </c>
      <c r="N9" s="93">
        <v>0</v>
      </c>
      <c r="O9" s="93">
        <v>0</v>
      </c>
      <c r="P9" s="93">
        <v>0</v>
      </c>
      <c r="Q9" s="93">
        <v>0</v>
      </c>
      <c r="R9" s="93">
        <v>0</v>
      </c>
      <c r="S9" s="93">
        <v>0</v>
      </c>
      <c r="T9" s="93">
        <v>0</v>
      </c>
      <c r="U9" s="93">
        <v>0</v>
      </c>
      <c r="V9" s="93">
        <v>7728123.89</v>
      </c>
      <c r="W9" s="93">
        <v>14095698.33</v>
      </c>
      <c r="X9" s="93">
        <v>52170641.2</v>
      </c>
      <c r="Y9" s="93"/>
      <c r="Z9" s="93"/>
      <c r="AA9" s="93"/>
      <c r="AB9" s="93"/>
      <c r="AC9" s="93"/>
      <c r="AD9" s="93"/>
      <c r="AE9" s="93"/>
      <c r="AF9" s="93"/>
      <c r="AG9" s="93"/>
      <c r="AH9" s="93"/>
      <c r="AI9" s="93"/>
      <c r="AJ9" s="93"/>
      <c r="AK9" s="93"/>
    </row>
    <row r="10" ht="16.35" customHeight="1" spans="1:37">
      <c r="A10" s="92" t="s">
        <v>351</v>
      </c>
      <c r="B10" s="93">
        <v>4157167.39</v>
      </c>
      <c r="C10" s="93">
        <v>0</v>
      </c>
      <c r="D10" s="93">
        <v>0</v>
      </c>
      <c r="E10" s="93">
        <v>0</v>
      </c>
      <c r="F10" s="93">
        <v>0</v>
      </c>
      <c r="G10" s="93">
        <v>0</v>
      </c>
      <c r="H10" s="93">
        <v>141600</v>
      </c>
      <c r="I10" s="93">
        <v>0</v>
      </c>
      <c r="J10" s="93">
        <v>0</v>
      </c>
      <c r="K10" s="93">
        <v>192696641.18</v>
      </c>
      <c r="L10" s="93">
        <v>0</v>
      </c>
      <c r="M10" s="93">
        <v>17845584.69</v>
      </c>
      <c r="N10" s="93">
        <v>-9118442.11</v>
      </c>
      <c r="O10" s="93">
        <v>0</v>
      </c>
      <c r="P10" s="93">
        <v>0</v>
      </c>
      <c r="Q10" s="93">
        <v>0</v>
      </c>
      <c r="R10" s="93">
        <v>0</v>
      </c>
      <c r="S10" s="93">
        <v>0</v>
      </c>
      <c r="T10" s="93">
        <v>0</v>
      </c>
      <c r="U10" s="93">
        <v>0</v>
      </c>
      <c r="V10" s="93">
        <v>957744.69</v>
      </c>
      <c r="W10" s="93">
        <v>9698694.48</v>
      </c>
      <c r="X10" s="93">
        <v>0</v>
      </c>
      <c r="Y10" s="93"/>
      <c r="Z10" s="93"/>
      <c r="AA10" s="93"/>
      <c r="AB10" s="93"/>
      <c r="AC10" s="93"/>
      <c r="AD10" s="93"/>
      <c r="AE10" s="93"/>
      <c r="AF10" s="93"/>
      <c r="AG10" s="93"/>
      <c r="AH10" s="93"/>
      <c r="AI10" s="93"/>
      <c r="AJ10" s="93"/>
      <c r="AK10" s="93"/>
    </row>
    <row r="11" ht="16.35" customHeight="1" spans="1:37">
      <c r="A11" s="92" t="s">
        <v>352</v>
      </c>
      <c r="B11" s="93">
        <v>0</v>
      </c>
      <c r="C11" s="93">
        <v>0</v>
      </c>
      <c r="D11" s="93">
        <v>0</v>
      </c>
      <c r="E11" s="93">
        <v>0</v>
      </c>
      <c r="F11" s="93">
        <v>0</v>
      </c>
      <c r="G11" s="93">
        <v>0</v>
      </c>
      <c r="H11" s="93">
        <v>0</v>
      </c>
      <c r="I11" s="93">
        <v>0</v>
      </c>
      <c r="J11" s="93">
        <v>0</v>
      </c>
      <c r="K11" s="93">
        <v>0</v>
      </c>
      <c r="L11" s="93">
        <v>0</v>
      </c>
      <c r="M11" s="93">
        <v>0</v>
      </c>
      <c r="N11" s="93">
        <v>0</v>
      </c>
      <c r="O11" s="93">
        <v>0</v>
      </c>
      <c r="P11" s="93">
        <v>0</v>
      </c>
      <c r="Q11" s="93">
        <v>0</v>
      </c>
      <c r="R11" s="93">
        <v>0</v>
      </c>
      <c r="S11" s="93">
        <v>0</v>
      </c>
      <c r="T11" s="93">
        <v>0</v>
      </c>
      <c r="U11" s="93">
        <v>0</v>
      </c>
      <c r="V11" s="93">
        <v>0</v>
      </c>
      <c r="W11" s="93">
        <v>0</v>
      </c>
      <c r="X11" s="93">
        <v>0</v>
      </c>
      <c r="Y11" s="93"/>
      <c r="Z11" s="93"/>
      <c r="AA11" s="93"/>
      <c r="AB11" s="93"/>
      <c r="AC11" s="93"/>
      <c r="AD11" s="93"/>
      <c r="AE11" s="93"/>
      <c r="AF11" s="93"/>
      <c r="AG11" s="93"/>
      <c r="AH11" s="93"/>
      <c r="AI11" s="93"/>
      <c r="AJ11" s="93"/>
      <c r="AK11" s="93"/>
    </row>
    <row r="12" ht="16.35" customHeight="1" spans="1:37">
      <c r="A12" s="92" t="s">
        <v>353</v>
      </c>
      <c r="B12" s="93">
        <v>0</v>
      </c>
      <c r="C12" s="93">
        <v>0</v>
      </c>
      <c r="D12" s="93">
        <v>0</v>
      </c>
      <c r="E12" s="93">
        <v>0</v>
      </c>
      <c r="F12" s="93">
        <v>0</v>
      </c>
      <c r="G12" s="93">
        <v>0</v>
      </c>
      <c r="H12" s="93">
        <v>0</v>
      </c>
      <c r="I12" s="93">
        <v>0</v>
      </c>
      <c r="J12" s="93">
        <v>0</v>
      </c>
      <c r="K12" s="93">
        <v>0</v>
      </c>
      <c r="L12" s="93">
        <v>0</v>
      </c>
      <c r="M12" s="93">
        <v>0</v>
      </c>
      <c r="N12" s="93">
        <v>0</v>
      </c>
      <c r="O12" s="93">
        <v>0</v>
      </c>
      <c r="P12" s="93">
        <v>0</v>
      </c>
      <c r="Q12" s="93">
        <v>0</v>
      </c>
      <c r="R12" s="93">
        <v>0</v>
      </c>
      <c r="S12" s="93">
        <v>0</v>
      </c>
      <c r="T12" s="93">
        <v>0</v>
      </c>
      <c r="U12" s="93">
        <v>0</v>
      </c>
      <c r="V12" s="93">
        <v>0</v>
      </c>
      <c r="W12" s="93">
        <v>0</v>
      </c>
      <c r="X12" s="93">
        <v>0</v>
      </c>
      <c r="Y12" s="93"/>
      <c r="Z12" s="93"/>
      <c r="AA12" s="93"/>
      <c r="AB12" s="93"/>
      <c r="AC12" s="93"/>
      <c r="AD12" s="93"/>
      <c r="AE12" s="93"/>
      <c r="AF12" s="93"/>
      <c r="AG12" s="93"/>
      <c r="AH12" s="93"/>
      <c r="AI12" s="93"/>
      <c r="AJ12" s="93"/>
      <c r="AK12" s="93"/>
    </row>
    <row r="13" ht="16.35" customHeight="1" spans="1:37">
      <c r="A13" s="92" t="s">
        <v>354</v>
      </c>
      <c r="B13" s="93">
        <v>0</v>
      </c>
      <c r="C13" s="93">
        <v>0</v>
      </c>
      <c r="D13" s="93">
        <v>0</v>
      </c>
      <c r="E13" s="93">
        <v>0</v>
      </c>
      <c r="F13" s="93">
        <v>0</v>
      </c>
      <c r="G13" s="93">
        <v>0</v>
      </c>
      <c r="H13" s="93">
        <v>0</v>
      </c>
      <c r="I13" s="93">
        <v>0</v>
      </c>
      <c r="J13" s="93">
        <v>0</v>
      </c>
      <c r="K13" s="93">
        <v>0</v>
      </c>
      <c r="L13" s="93">
        <v>0</v>
      </c>
      <c r="M13" s="93">
        <v>0</v>
      </c>
      <c r="N13" s="93">
        <v>0</v>
      </c>
      <c r="O13" s="93">
        <v>0</v>
      </c>
      <c r="P13" s="93">
        <v>0</v>
      </c>
      <c r="Q13" s="93">
        <v>0</v>
      </c>
      <c r="R13" s="93">
        <v>0</v>
      </c>
      <c r="S13" s="93">
        <v>0</v>
      </c>
      <c r="T13" s="93">
        <v>0</v>
      </c>
      <c r="U13" s="93">
        <v>0</v>
      </c>
      <c r="V13" s="93">
        <v>0</v>
      </c>
      <c r="W13" s="93">
        <v>0</v>
      </c>
      <c r="X13" s="93">
        <v>0</v>
      </c>
      <c r="Y13" s="93"/>
      <c r="Z13" s="93"/>
      <c r="AA13" s="93"/>
      <c r="AB13" s="93"/>
      <c r="AC13" s="93"/>
      <c r="AD13" s="93"/>
      <c r="AE13" s="93"/>
      <c r="AF13" s="93"/>
      <c r="AG13" s="93"/>
      <c r="AH13" s="93"/>
      <c r="AI13" s="93"/>
      <c r="AJ13" s="93"/>
      <c r="AK13" s="93"/>
    </row>
    <row r="14" ht="16.35" customHeight="1" spans="1:37">
      <c r="A14" s="92" t="s">
        <v>355</v>
      </c>
      <c r="B14" s="93">
        <v>0</v>
      </c>
      <c r="C14" s="93">
        <v>0</v>
      </c>
      <c r="D14" s="93">
        <v>0</v>
      </c>
      <c r="E14" s="93">
        <v>0</v>
      </c>
      <c r="F14" s="93">
        <v>0</v>
      </c>
      <c r="G14" s="93">
        <v>0</v>
      </c>
      <c r="H14" s="93">
        <v>6047.4</v>
      </c>
      <c r="I14" s="93">
        <v>0</v>
      </c>
      <c r="J14" s="93">
        <v>0</v>
      </c>
      <c r="K14" s="93">
        <v>0</v>
      </c>
      <c r="L14" s="93">
        <v>0</v>
      </c>
      <c r="M14" s="93">
        <v>0</v>
      </c>
      <c r="N14" s="93">
        <v>0</v>
      </c>
      <c r="O14" s="93">
        <v>0</v>
      </c>
      <c r="P14" s="93">
        <v>0</v>
      </c>
      <c r="Q14" s="93">
        <v>0</v>
      </c>
      <c r="R14" s="93">
        <v>0</v>
      </c>
      <c r="S14" s="93">
        <v>0</v>
      </c>
      <c r="T14" s="93">
        <v>0</v>
      </c>
      <c r="U14" s="93">
        <v>0</v>
      </c>
      <c r="V14" s="93">
        <v>0</v>
      </c>
      <c r="W14" s="93">
        <v>0</v>
      </c>
      <c r="X14" s="93">
        <v>0</v>
      </c>
      <c r="Y14" s="93"/>
      <c r="Z14" s="93"/>
      <c r="AA14" s="93"/>
      <c r="AB14" s="93"/>
      <c r="AC14" s="93"/>
      <c r="AD14" s="93"/>
      <c r="AE14" s="93"/>
      <c r="AF14" s="93"/>
      <c r="AG14" s="93"/>
      <c r="AH14" s="93"/>
      <c r="AI14" s="93"/>
      <c r="AJ14" s="93"/>
      <c r="AK14" s="93"/>
    </row>
    <row r="15" ht="16.35" customHeight="1" spans="1:37">
      <c r="A15" s="92" t="s">
        <v>356</v>
      </c>
      <c r="B15" s="93">
        <v>0</v>
      </c>
      <c r="C15" s="93">
        <v>0</v>
      </c>
      <c r="D15" s="93">
        <v>0</v>
      </c>
      <c r="E15" s="93">
        <v>0</v>
      </c>
      <c r="F15" s="93">
        <v>0</v>
      </c>
      <c r="G15" s="93">
        <v>0</v>
      </c>
      <c r="H15" s="93">
        <v>2126400</v>
      </c>
      <c r="I15" s="93">
        <v>0</v>
      </c>
      <c r="J15" s="93">
        <v>0</v>
      </c>
      <c r="K15" s="93">
        <v>-6026249.05</v>
      </c>
      <c r="L15" s="93">
        <v>0</v>
      </c>
      <c r="M15" s="93">
        <v>21341485.59</v>
      </c>
      <c r="N15" s="93">
        <v>26832184.75</v>
      </c>
      <c r="O15" s="93">
        <v>0</v>
      </c>
      <c r="P15" s="93">
        <v>0</v>
      </c>
      <c r="Q15" s="93">
        <v>0</v>
      </c>
      <c r="R15" s="93">
        <v>0</v>
      </c>
      <c r="S15" s="93">
        <v>0</v>
      </c>
      <c r="T15" s="93">
        <v>0</v>
      </c>
      <c r="U15" s="93">
        <v>0</v>
      </c>
      <c r="V15" s="93">
        <v>-49615.09</v>
      </c>
      <c r="W15" s="93">
        <v>37109581.95</v>
      </c>
      <c r="X15" s="93">
        <v>0</v>
      </c>
      <c r="Y15" s="93"/>
      <c r="Z15" s="93"/>
      <c r="AA15" s="93"/>
      <c r="AB15" s="93"/>
      <c r="AC15" s="93"/>
      <c r="AD15" s="93"/>
      <c r="AE15" s="93"/>
      <c r="AF15" s="93"/>
      <c r="AG15" s="93"/>
      <c r="AH15" s="93"/>
      <c r="AI15" s="93"/>
      <c r="AJ15" s="93"/>
      <c r="AK15" s="93"/>
    </row>
    <row r="16" ht="16.35" customHeight="1" spans="1:37">
      <c r="A16" s="92" t="s">
        <v>357</v>
      </c>
      <c r="B16" s="93">
        <v>-44092.16</v>
      </c>
      <c r="C16" s="93">
        <v>0</v>
      </c>
      <c r="D16" s="93">
        <v>0</v>
      </c>
      <c r="E16" s="93">
        <v>0</v>
      </c>
      <c r="F16" s="93">
        <v>0</v>
      </c>
      <c r="G16" s="93">
        <v>0</v>
      </c>
      <c r="H16" s="93">
        <v>447037.81</v>
      </c>
      <c r="I16" s="93">
        <v>0</v>
      </c>
      <c r="J16" s="93">
        <v>0</v>
      </c>
      <c r="K16" s="93">
        <v>0</v>
      </c>
      <c r="L16" s="93">
        <v>0</v>
      </c>
      <c r="M16" s="93">
        <v>0</v>
      </c>
      <c r="N16" s="93">
        <v>0</v>
      </c>
      <c r="O16" s="93">
        <v>0</v>
      </c>
      <c r="P16" s="93">
        <v>0</v>
      </c>
      <c r="Q16" s="93">
        <v>0</v>
      </c>
      <c r="R16" s="93">
        <v>0</v>
      </c>
      <c r="S16" s="93">
        <v>0</v>
      </c>
      <c r="T16" s="93">
        <v>0</v>
      </c>
      <c r="U16" s="93">
        <v>0</v>
      </c>
      <c r="V16" s="93">
        <v>0</v>
      </c>
      <c r="W16" s="93">
        <v>0</v>
      </c>
      <c r="X16" s="93">
        <v>0</v>
      </c>
      <c r="Y16" s="93"/>
      <c r="Z16" s="93"/>
      <c r="AA16" s="93"/>
      <c r="AB16" s="93"/>
      <c r="AC16" s="93"/>
      <c r="AD16" s="93"/>
      <c r="AE16" s="93"/>
      <c r="AF16" s="93"/>
      <c r="AG16" s="93"/>
      <c r="AH16" s="93"/>
      <c r="AI16" s="93"/>
      <c r="AJ16" s="93"/>
      <c r="AK16" s="93"/>
    </row>
    <row r="17" ht="16.35" customHeight="1" spans="1:37">
      <c r="A17" s="92" t="s">
        <v>358</v>
      </c>
      <c r="B17" s="93">
        <v>0</v>
      </c>
      <c r="C17" s="93">
        <v>0</v>
      </c>
      <c r="D17" s="93">
        <v>0</v>
      </c>
      <c r="E17" s="93">
        <v>0</v>
      </c>
      <c r="F17" s="93">
        <v>0</v>
      </c>
      <c r="G17" s="93">
        <v>0</v>
      </c>
      <c r="H17" s="93">
        <v>14082268.87</v>
      </c>
      <c r="I17" s="93">
        <v>0</v>
      </c>
      <c r="J17" s="93">
        <v>0</v>
      </c>
      <c r="K17" s="93">
        <v>0</v>
      </c>
      <c r="L17" s="93">
        <v>0</v>
      </c>
      <c r="M17" s="93">
        <v>0</v>
      </c>
      <c r="N17" s="93">
        <v>0</v>
      </c>
      <c r="O17" s="93">
        <v>108713.65</v>
      </c>
      <c r="P17" s="93">
        <v>0</v>
      </c>
      <c r="Q17" s="93">
        <v>168056</v>
      </c>
      <c r="R17" s="93">
        <v>354051.06</v>
      </c>
      <c r="S17" s="93">
        <v>4716.98</v>
      </c>
      <c r="T17" s="93">
        <v>557060.55</v>
      </c>
      <c r="U17" s="93">
        <v>0</v>
      </c>
      <c r="V17" s="93">
        <v>0</v>
      </c>
      <c r="W17" s="93">
        <v>0</v>
      </c>
      <c r="X17" s="93">
        <v>0</v>
      </c>
      <c r="Y17" s="93"/>
      <c r="Z17" s="93"/>
      <c r="AA17" s="93"/>
      <c r="AB17" s="93"/>
      <c r="AC17" s="93"/>
      <c r="AD17" s="93"/>
      <c r="AE17" s="93"/>
      <c r="AF17" s="93"/>
      <c r="AG17" s="93"/>
      <c r="AH17" s="93"/>
      <c r="AI17" s="93"/>
      <c r="AJ17" s="93"/>
      <c r="AK17" s="93"/>
    </row>
    <row r="18" ht="16.35" customHeight="1" spans="1:37">
      <c r="A18" s="92" t="s">
        <v>359</v>
      </c>
      <c r="B18" s="93">
        <v>14973.88</v>
      </c>
      <c r="C18" s="93">
        <v>0</v>
      </c>
      <c r="D18" s="93">
        <v>0</v>
      </c>
      <c r="E18" s="93">
        <v>0</v>
      </c>
      <c r="F18" s="93">
        <v>0</v>
      </c>
      <c r="G18" s="93">
        <v>0</v>
      </c>
      <c r="H18" s="93">
        <v>156105.5</v>
      </c>
      <c r="I18" s="93">
        <v>0</v>
      </c>
      <c r="J18" s="93">
        <v>240.73</v>
      </c>
      <c r="K18" s="93">
        <v>0</v>
      </c>
      <c r="L18" s="93">
        <v>0</v>
      </c>
      <c r="M18" s="93">
        <v>0</v>
      </c>
      <c r="N18" s="93">
        <v>0</v>
      </c>
      <c r="O18" s="93">
        <v>0</v>
      </c>
      <c r="P18" s="93">
        <v>0</v>
      </c>
      <c r="Q18" s="93">
        <v>0</v>
      </c>
      <c r="R18" s="93">
        <v>0</v>
      </c>
      <c r="S18" s="93">
        <v>0</v>
      </c>
      <c r="T18" s="93">
        <v>0</v>
      </c>
      <c r="U18" s="93">
        <v>0</v>
      </c>
      <c r="V18" s="93">
        <v>0</v>
      </c>
      <c r="W18" s="93">
        <v>0</v>
      </c>
      <c r="X18" s="93">
        <v>0</v>
      </c>
      <c r="Y18" s="93"/>
      <c r="Z18" s="93"/>
      <c r="AA18" s="93"/>
      <c r="AB18" s="93"/>
      <c r="AC18" s="93"/>
      <c r="AD18" s="93"/>
      <c r="AE18" s="93"/>
      <c r="AF18" s="93"/>
      <c r="AG18" s="93"/>
      <c r="AH18" s="93"/>
      <c r="AI18" s="93"/>
      <c r="AJ18" s="93"/>
      <c r="AK18" s="93"/>
    </row>
    <row r="19" ht="16.35" customHeight="1" spans="1:37">
      <c r="A19" s="92" t="s">
        <v>360</v>
      </c>
      <c r="B19" s="93">
        <v>210953479.9</v>
      </c>
      <c r="C19" s="93">
        <v>0</v>
      </c>
      <c r="D19" s="93">
        <v>19342.27</v>
      </c>
      <c r="E19" s="93">
        <v>0</v>
      </c>
      <c r="F19" s="93">
        <v>0</v>
      </c>
      <c r="G19" s="93">
        <v>0</v>
      </c>
      <c r="H19" s="93">
        <v>300068563.1</v>
      </c>
      <c r="I19" s="93">
        <v>0</v>
      </c>
      <c r="J19" s="93">
        <v>12144882.09</v>
      </c>
      <c r="K19" s="93">
        <v>9192233.38</v>
      </c>
      <c r="L19" s="93">
        <v>2308160.67</v>
      </c>
      <c r="M19" s="93">
        <v>8421315.11</v>
      </c>
      <c r="N19" s="93">
        <v>3137222.21</v>
      </c>
      <c r="O19" s="93">
        <v>3986073.97</v>
      </c>
      <c r="P19" s="93">
        <v>0</v>
      </c>
      <c r="Q19" s="93">
        <v>62188233.85</v>
      </c>
      <c r="R19" s="93">
        <v>18473222.35</v>
      </c>
      <c r="S19" s="93">
        <v>5548439.43</v>
      </c>
      <c r="T19" s="93">
        <v>19516377.26</v>
      </c>
      <c r="U19" s="93">
        <v>0</v>
      </c>
      <c r="V19" s="93">
        <v>4475016.42</v>
      </c>
      <c r="W19" s="93">
        <v>4991929.24</v>
      </c>
      <c r="X19" s="93">
        <v>4289883.94</v>
      </c>
      <c r="Y19" s="93"/>
      <c r="Z19" s="93"/>
      <c r="AA19" s="93"/>
      <c r="AB19" s="93"/>
      <c r="AC19" s="93"/>
      <c r="AD19" s="93"/>
      <c r="AE19" s="93"/>
      <c r="AF19" s="93"/>
      <c r="AG19" s="93"/>
      <c r="AH19" s="93"/>
      <c r="AI19" s="93"/>
      <c r="AJ19" s="93"/>
      <c r="AK19" s="93"/>
    </row>
    <row r="20" ht="16.35" customHeight="1" spans="1:37">
      <c r="A20" s="92" t="s">
        <v>361</v>
      </c>
      <c r="B20" s="93">
        <v>-587946.31</v>
      </c>
      <c r="C20" s="93">
        <v>0</v>
      </c>
      <c r="D20" s="93">
        <v>0</v>
      </c>
      <c r="E20" s="93">
        <v>0</v>
      </c>
      <c r="F20" s="93">
        <v>0</v>
      </c>
      <c r="G20" s="93">
        <v>0</v>
      </c>
      <c r="H20" s="93">
        <v>5795958.91</v>
      </c>
      <c r="I20" s="93">
        <v>0</v>
      </c>
      <c r="J20" s="93">
        <v>-78504.82</v>
      </c>
      <c r="K20" s="93">
        <v>1826009.03</v>
      </c>
      <c r="L20" s="93">
        <v>18235.24</v>
      </c>
      <c r="M20" s="93">
        <v>119236.64</v>
      </c>
      <c r="N20" s="93">
        <v>-91280.17</v>
      </c>
      <c r="O20" s="93">
        <v>-13346.74</v>
      </c>
      <c r="P20" s="93">
        <v>0</v>
      </c>
      <c r="Q20" s="93">
        <v>1227177.69</v>
      </c>
      <c r="R20" s="93">
        <v>71488.92</v>
      </c>
      <c r="S20" s="93">
        <v>46214.62</v>
      </c>
      <c r="T20" s="93">
        <v>256169.86</v>
      </c>
      <c r="U20" s="93">
        <v>0</v>
      </c>
      <c r="V20" s="93">
        <v>56172.32</v>
      </c>
      <c r="W20" s="93">
        <v>100900.15</v>
      </c>
      <c r="X20" s="93">
        <v>464256.36</v>
      </c>
      <c r="Y20" s="93"/>
      <c r="Z20" s="93"/>
      <c r="AA20" s="93"/>
      <c r="AB20" s="93"/>
      <c r="AC20" s="93"/>
      <c r="AD20" s="93"/>
      <c r="AE20" s="93"/>
      <c r="AF20" s="93"/>
      <c r="AG20" s="93"/>
      <c r="AH20" s="93"/>
      <c r="AI20" s="93"/>
      <c r="AJ20" s="93"/>
      <c r="AK20" s="93"/>
    </row>
    <row r="21" ht="16.35" customHeight="1" spans="1:37">
      <c r="A21" s="92" t="s">
        <v>362</v>
      </c>
      <c r="B21" s="93">
        <v>211541426.21</v>
      </c>
      <c r="C21" s="93">
        <v>0</v>
      </c>
      <c r="D21" s="93">
        <v>19342.27</v>
      </c>
      <c r="E21" s="93">
        <v>0</v>
      </c>
      <c r="F21" s="93">
        <v>0</v>
      </c>
      <c r="G21" s="93">
        <v>0</v>
      </c>
      <c r="H21" s="93">
        <v>291402546.13</v>
      </c>
      <c r="I21" s="93">
        <v>0</v>
      </c>
      <c r="J21" s="93">
        <v>12223386.91</v>
      </c>
      <c r="K21" s="93">
        <v>7366224.35</v>
      </c>
      <c r="L21" s="93">
        <v>2289925.43</v>
      </c>
      <c r="M21" s="93">
        <v>8302078.47</v>
      </c>
      <c r="N21" s="93">
        <v>3228502.38</v>
      </c>
      <c r="O21" s="93">
        <v>3999420.71</v>
      </c>
      <c r="P21" s="93">
        <v>0</v>
      </c>
      <c r="Q21" s="93">
        <v>60961056.16</v>
      </c>
      <c r="R21" s="93">
        <v>18401733.43</v>
      </c>
      <c r="S21" s="93">
        <v>5502224.81</v>
      </c>
      <c r="T21" s="93">
        <v>19260207.4</v>
      </c>
      <c r="U21" s="93">
        <v>0</v>
      </c>
      <c r="V21" s="93">
        <v>4418844.1</v>
      </c>
      <c r="W21" s="93">
        <v>4891029.09</v>
      </c>
      <c r="X21" s="93">
        <v>3825627.58</v>
      </c>
      <c r="Y21" s="93"/>
      <c r="Z21" s="93"/>
      <c r="AA21" s="93"/>
      <c r="AB21" s="93"/>
      <c r="AC21" s="93"/>
      <c r="AD21" s="93"/>
      <c r="AE21" s="93"/>
      <c r="AF21" s="93"/>
      <c r="AG21" s="93"/>
      <c r="AH21" s="93"/>
      <c r="AI21" s="93"/>
      <c r="AJ21" s="93"/>
      <c r="AK21" s="93"/>
    </row>
    <row r="22" ht="16.35" customHeight="1" spans="1:37">
      <c r="A22" s="92" t="s">
        <v>363</v>
      </c>
      <c r="B22" s="93">
        <v>0</v>
      </c>
      <c r="C22" s="93">
        <v>0</v>
      </c>
      <c r="D22" s="93">
        <v>0</v>
      </c>
      <c r="E22" s="93">
        <v>0</v>
      </c>
      <c r="F22" s="93">
        <v>0</v>
      </c>
      <c r="G22" s="93">
        <v>0</v>
      </c>
      <c r="H22" s="93">
        <v>0</v>
      </c>
      <c r="I22" s="93">
        <v>0</v>
      </c>
      <c r="J22" s="93">
        <v>0</v>
      </c>
      <c r="K22" s="93">
        <v>0</v>
      </c>
      <c r="L22" s="93">
        <v>0</v>
      </c>
      <c r="M22" s="93">
        <v>0</v>
      </c>
      <c r="N22" s="93">
        <v>0</v>
      </c>
      <c r="O22" s="93">
        <v>0</v>
      </c>
      <c r="P22" s="93">
        <v>0</v>
      </c>
      <c r="Q22" s="93">
        <v>0</v>
      </c>
      <c r="R22" s="93">
        <v>0</v>
      </c>
      <c r="S22" s="93">
        <v>0</v>
      </c>
      <c r="T22" s="93">
        <v>0</v>
      </c>
      <c r="U22" s="93">
        <v>0</v>
      </c>
      <c r="V22" s="93">
        <v>0</v>
      </c>
      <c r="W22" s="93">
        <v>0</v>
      </c>
      <c r="X22" s="93">
        <v>0</v>
      </c>
      <c r="Y22" s="93"/>
      <c r="Z22" s="93"/>
      <c r="AA22" s="93"/>
      <c r="AB22" s="93"/>
      <c r="AC22" s="93"/>
      <c r="AD22" s="93"/>
      <c r="AE22" s="93"/>
      <c r="AF22" s="93"/>
      <c r="AG22" s="93"/>
      <c r="AH22" s="93"/>
      <c r="AI22" s="93"/>
      <c r="AJ22" s="93"/>
      <c r="AK22" s="93"/>
    </row>
    <row r="23" ht="16.35" customHeight="1" spans="1:37">
      <c r="A23" s="92" t="s">
        <v>364</v>
      </c>
      <c r="B23" s="93">
        <v>0</v>
      </c>
      <c r="C23" s="93">
        <v>0</v>
      </c>
      <c r="D23" s="93">
        <v>0</v>
      </c>
      <c r="E23" s="93">
        <v>0</v>
      </c>
      <c r="F23" s="93">
        <v>0</v>
      </c>
      <c r="G23" s="93">
        <v>0</v>
      </c>
      <c r="H23" s="93">
        <v>0</v>
      </c>
      <c r="I23" s="93">
        <v>0</v>
      </c>
      <c r="J23" s="93">
        <v>0</v>
      </c>
      <c r="K23" s="93">
        <v>0</v>
      </c>
      <c r="L23" s="93">
        <v>0</v>
      </c>
      <c r="M23" s="93">
        <v>0</v>
      </c>
      <c r="N23" s="93">
        <v>0</v>
      </c>
      <c r="O23" s="93">
        <v>0</v>
      </c>
      <c r="P23" s="93">
        <v>0</v>
      </c>
      <c r="Q23" s="93">
        <v>0</v>
      </c>
      <c r="R23" s="93">
        <v>0</v>
      </c>
      <c r="S23" s="93">
        <v>0</v>
      </c>
      <c r="T23" s="93">
        <v>0</v>
      </c>
      <c r="U23" s="93">
        <v>0</v>
      </c>
      <c r="V23" s="93">
        <v>0</v>
      </c>
      <c r="W23" s="93">
        <v>0</v>
      </c>
      <c r="X23" s="93">
        <v>0</v>
      </c>
      <c r="Y23" s="93"/>
      <c r="Z23" s="93"/>
      <c r="AA23" s="93"/>
      <c r="AB23" s="93"/>
      <c r="AC23" s="93"/>
      <c r="AD23" s="93"/>
      <c r="AE23" s="93"/>
      <c r="AF23" s="93"/>
      <c r="AG23" s="93"/>
      <c r="AH23" s="93"/>
      <c r="AI23" s="93"/>
      <c r="AJ23" s="93"/>
      <c r="AK23" s="93"/>
    </row>
    <row r="24" ht="16.35" customHeight="1" spans="1:37">
      <c r="A24" s="92" t="s">
        <v>365</v>
      </c>
      <c r="B24" s="93">
        <v>0</v>
      </c>
      <c r="C24" s="93">
        <v>0</v>
      </c>
      <c r="D24" s="93">
        <v>0</v>
      </c>
      <c r="E24" s="93">
        <v>0</v>
      </c>
      <c r="F24" s="93">
        <v>0</v>
      </c>
      <c r="G24" s="93">
        <v>0</v>
      </c>
      <c r="H24" s="93">
        <v>2870058.06</v>
      </c>
      <c r="I24" s="93">
        <v>0</v>
      </c>
      <c r="J24" s="93">
        <v>0</v>
      </c>
      <c r="K24" s="93">
        <v>0</v>
      </c>
      <c r="L24" s="93">
        <v>0</v>
      </c>
      <c r="M24" s="93">
        <v>0</v>
      </c>
      <c r="N24" s="93">
        <v>0</v>
      </c>
      <c r="O24" s="93">
        <v>0</v>
      </c>
      <c r="P24" s="93">
        <v>0</v>
      </c>
      <c r="Q24" s="93">
        <v>0</v>
      </c>
      <c r="R24" s="93">
        <v>0</v>
      </c>
      <c r="S24" s="93">
        <v>0</v>
      </c>
      <c r="T24" s="93">
        <v>0</v>
      </c>
      <c r="U24" s="93">
        <v>0</v>
      </c>
      <c r="V24" s="93">
        <v>0</v>
      </c>
      <c r="W24" s="93">
        <v>0</v>
      </c>
      <c r="X24" s="93">
        <v>0</v>
      </c>
      <c r="Y24" s="93"/>
      <c r="Z24" s="93"/>
      <c r="AA24" s="93"/>
      <c r="AB24" s="93"/>
      <c r="AC24" s="93"/>
      <c r="AD24" s="93"/>
      <c r="AE24" s="93"/>
      <c r="AF24" s="93"/>
      <c r="AG24" s="93"/>
      <c r="AH24" s="93"/>
      <c r="AI24" s="93"/>
      <c r="AJ24" s="93"/>
      <c r="AK24" s="93"/>
    </row>
    <row r="25" ht="16.35" customHeight="1" spans="1:37">
      <c r="A25" s="92" t="s">
        <v>366</v>
      </c>
      <c r="B25" s="93">
        <v>-406639824.19</v>
      </c>
      <c r="C25" s="93">
        <v>0</v>
      </c>
      <c r="D25" s="93">
        <v>2714366.97</v>
      </c>
      <c r="E25" s="93">
        <v>0</v>
      </c>
      <c r="F25" s="93">
        <v>0</v>
      </c>
      <c r="G25" s="93">
        <v>0</v>
      </c>
      <c r="H25" s="93">
        <v>517611184.36</v>
      </c>
      <c r="I25" s="93">
        <v>0</v>
      </c>
      <c r="J25" s="93">
        <v>-12139977.97</v>
      </c>
      <c r="K25" s="93">
        <v>156652571.1</v>
      </c>
      <c r="L25" s="93">
        <v>294246.69</v>
      </c>
      <c r="M25" s="93">
        <v>43015422.64</v>
      </c>
      <c r="N25" s="93">
        <v>14576520.43</v>
      </c>
      <c r="O25" s="93">
        <v>-3810259.53</v>
      </c>
      <c r="P25" s="93">
        <v>0</v>
      </c>
      <c r="Q25" s="93">
        <v>109767995.16</v>
      </c>
      <c r="R25" s="93">
        <v>-7940146</v>
      </c>
      <c r="S25" s="93">
        <v>1165522.79</v>
      </c>
      <c r="T25" s="93">
        <v>16861438.01</v>
      </c>
      <c r="U25" s="93">
        <v>0</v>
      </c>
      <c r="V25" s="93">
        <v>4589276.02</v>
      </c>
      <c r="W25" s="93">
        <v>56289781.7</v>
      </c>
      <c r="X25" s="93">
        <v>47880757.26</v>
      </c>
      <c r="Y25" s="93"/>
      <c r="Z25" s="93"/>
      <c r="AA25" s="93"/>
      <c r="AB25" s="93"/>
      <c r="AC25" s="93"/>
      <c r="AD25" s="93"/>
      <c r="AE25" s="93"/>
      <c r="AF25" s="93"/>
      <c r="AG25" s="93"/>
      <c r="AH25" s="93"/>
      <c r="AI25" s="93"/>
      <c r="AJ25" s="93"/>
      <c r="AK25" s="93"/>
    </row>
    <row r="26" ht="16.35" customHeight="1" spans="1:37">
      <c r="A26" s="92" t="s">
        <v>367</v>
      </c>
      <c r="B26" s="93">
        <v>669577.73</v>
      </c>
      <c r="C26" s="93">
        <v>0</v>
      </c>
      <c r="D26" s="93">
        <v>0</v>
      </c>
      <c r="E26" s="93">
        <v>0</v>
      </c>
      <c r="F26" s="93">
        <v>0</v>
      </c>
      <c r="G26" s="93">
        <v>0</v>
      </c>
      <c r="H26" s="93">
        <v>40811.7</v>
      </c>
      <c r="I26" s="93">
        <v>0</v>
      </c>
      <c r="J26" s="93">
        <v>0</v>
      </c>
      <c r="K26" s="93">
        <v>0</v>
      </c>
      <c r="L26" s="93">
        <v>0</v>
      </c>
      <c r="M26" s="93">
        <v>0</v>
      </c>
      <c r="N26" s="93">
        <v>74449.89</v>
      </c>
      <c r="O26" s="93">
        <v>0</v>
      </c>
      <c r="P26" s="93">
        <v>0</v>
      </c>
      <c r="Q26" s="93">
        <v>0</v>
      </c>
      <c r="R26" s="93">
        <v>0</v>
      </c>
      <c r="S26" s="93">
        <v>0</v>
      </c>
      <c r="T26" s="93">
        <v>0</v>
      </c>
      <c r="U26" s="93">
        <v>0</v>
      </c>
      <c r="V26" s="93">
        <v>0</v>
      </c>
      <c r="W26" s="93">
        <v>0</v>
      </c>
      <c r="X26" s="93">
        <v>0</v>
      </c>
      <c r="Y26" s="93"/>
      <c r="Z26" s="93"/>
      <c r="AA26" s="93"/>
      <c r="AB26" s="93"/>
      <c r="AC26" s="93"/>
      <c r="AD26" s="93"/>
      <c r="AE26" s="93"/>
      <c r="AF26" s="93"/>
      <c r="AG26" s="93"/>
      <c r="AH26" s="93"/>
      <c r="AI26" s="93"/>
      <c r="AJ26" s="93"/>
      <c r="AK26" s="93"/>
    </row>
    <row r="27" ht="16.35" customHeight="1" spans="1:37">
      <c r="A27" s="92" t="s">
        <v>368</v>
      </c>
      <c r="B27" s="93">
        <v>20000</v>
      </c>
      <c r="C27" s="93">
        <v>0</v>
      </c>
      <c r="D27" s="93">
        <v>0</v>
      </c>
      <c r="E27" s="93">
        <v>0</v>
      </c>
      <c r="F27" s="93">
        <v>0</v>
      </c>
      <c r="G27" s="93">
        <v>0</v>
      </c>
      <c r="H27" s="93">
        <v>123616.55</v>
      </c>
      <c r="I27" s="93">
        <v>0</v>
      </c>
      <c r="J27" s="93">
        <v>450</v>
      </c>
      <c r="K27" s="93">
        <v>0</v>
      </c>
      <c r="L27" s="93">
        <v>0</v>
      </c>
      <c r="M27" s="93">
        <v>0</v>
      </c>
      <c r="N27" s="93">
        <v>0</v>
      </c>
      <c r="O27" s="93">
        <v>0</v>
      </c>
      <c r="P27" s="93">
        <v>0</v>
      </c>
      <c r="Q27" s="93">
        <v>0</v>
      </c>
      <c r="R27" s="93">
        <v>0</v>
      </c>
      <c r="S27" s="93">
        <v>0</v>
      </c>
      <c r="T27" s="93">
        <v>0</v>
      </c>
      <c r="U27" s="93">
        <v>0</v>
      </c>
      <c r="V27" s="93">
        <v>0</v>
      </c>
      <c r="W27" s="93">
        <v>0</v>
      </c>
      <c r="X27" s="93">
        <v>0</v>
      </c>
      <c r="Y27" s="93"/>
      <c r="Z27" s="93"/>
      <c r="AA27" s="93"/>
      <c r="AB27" s="93"/>
      <c r="AC27" s="93"/>
      <c r="AD27" s="93"/>
      <c r="AE27" s="93"/>
      <c r="AF27" s="93"/>
      <c r="AG27" s="93"/>
      <c r="AH27" s="93"/>
      <c r="AI27" s="93"/>
      <c r="AJ27" s="93"/>
      <c r="AK27" s="93"/>
    </row>
    <row r="28" ht="16.35" customHeight="1" spans="1:37">
      <c r="A28" s="92" t="s">
        <v>369</v>
      </c>
      <c r="B28" s="93">
        <v>-405990246.46</v>
      </c>
      <c r="C28" s="93">
        <v>0</v>
      </c>
      <c r="D28" s="93">
        <v>2714366.97</v>
      </c>
      <c r="E28" s="93">
        <v>0</v>
      </c>
      <c r="F28" s="93">
        <v>0</v>
      </c>
      <c r="G28" s="93">
        <v>0</v>
      </c>
      <c r="H28" s="93">
        <v>517528379.51</v>
      </c>
      <c r="I28" s="93">
        <v>0</v>
      </c>
      <c r="J28" s="93">
        <v>-12140427.97</v>
      </c>
      <c r="K28" s="93">
        <v>156652571.1</v>
      </c>
      <c r="L28" s="93">
        <v>294246.69</v>
      </c>
      <c r="M28" s="93">
        <v>43015422.64</v>
      </c>
      <c r="N28" s="93">
        <v>14650970.32</v>
      </c>
      <c r="O28" s="93">
        <v>-3810259.53</v>
      </c>
      <c r="P28" s="93">
        <v>0</v>
      </c>
      <c r="Q28" s="93">
        <v>109767995.16</v>
      </c>
      <c r="R28" s="93">
        <v>-7940146</v>
      </c>
      <c r="S28" s="93">
        <v>1165522.79</v>
      </c>
      <c r="T28" s="93">
        <v>16861438.01</v>
      </c>
      <c r="U28" s="93">
        <v>0</v>
      </c>
      <c r="V28" s="93">
        <v>4589276.02</v>
      </c>
      <c r="W28" s="93">
        <v>56289781.7</v>
      </c>
      <c r="X28" s="93">
        <v>47880757.26</v>
      </c>
      <c r="Y28" s="93"/>
      <c r="Z28" s="93"/>
      <c r="AA28" s="93"/>
      <c r="AB28" s="93"/>
      <c r="AC28" s="93"/>
      <c r="AD28" s="93"/>
      <c r="AE28" s="93"/>
      <c r="AF28" s="93"/>
      <c r="AG28" s="93"/>
      <c r="AH28" s="93"/>
      <c r="AI28" s="93"/>
      <c r="AJ28" s="93"/>
      <c r="AK28" s="93"/>
    </row>
    <row r="29" ht="16.35" customHeight="1" spans="1:37">
      <c r="A29" s="92" t="s">
        <v>370</v>
      </c>
      <c r="B29" s="93">
        <v>117510903.43</v>
      </c>
      <c r="C29" s="93">
        <v>0</v>
      </c>
      <c r="D29" s="93">
        <v>0</v>
      </c>
      <c r="E29" s="93">
        <v>0</v>
      </c>
      <c r="F29" s="93">
        <v>0</v>
      </c>
      <c r="G29" s="93">
        <v>0</v>
      </c>
      <c r="H29" s="93">
        <v>0</v>
      </c>
      <c r="I29" s="93">
        <v>0</v>
      </c>
      <c r="J29" s="93">
        <v>0</v>
      </c>
      <c r="K29" s="93">
        <v>0</v>
      </c>
      <c r="L29" s="93">
        <v>0</v>
      </c>
      <c r="M29" s="93">
        <v>0</v>
      </c>
      <c r="N29" s="93">
        <v>0</v>
      </c>
      <c r="O29" s="93">
        <v>0</v>
      </c>
      <c r="P29" s="93">
        <v>0</v>
      </c>
      <c r="Q29" s="93">
        <v>0</v>
      </c>
      <c r="R29" s="93">
        <v>0</v>
      </c>
      <c r="S29" s="93">
        <v>0</v>
      </c>
      <c r="T29" s="93">
        <v>0</v>
      </c>
      <c r="U29" s="93">
        <v>0</v>
      </c>
      <c r="V29" s="93">
        <v>0</v>
      </c>
      <c r="W29" s="93">
        <v>0</v>
      </c>
      <c r="X29" s="93">
        <v>0</v>
      </c>
      <c r="Y29" s="93"/>
      <c r="Z29" s="93"/>
      <c r="AA29" s="93"/>
      <c r="AB29" s="93"/>
      <c r="AC29" s="93"/>
      <c r="AD29" s="93"/>
      <c r="AE29" s="93"/>
      <c r="AF29" s="93"/>
      <c r="AG29" s="93"/>
      <c r="AH29" s="93"/>
      <c r="AI29" s="93"/>
      <c r="AJ29" s="93"/>
      <c r="AK29" s="93"/>
    </row>
    <row r="30" ht="16.35" customHeight="1" spans="1:37">
      <c r="A30" s="92" t="s">
        <v>371</v>
      </c>
      <c r="B30" s="93">
        <v>-523501149.89</v>
      </c>
      <c r="C30" s="93">
        <v>0</v>
      </c>
      <c r="D30" s="93">
        <v>2714366.97</v>
      </c>
      <c r="E30" s="93">
        <v>0</v>
      </c>
      <c r="F30" s="93">
        <v>0</v>
      </c>
      <c r="G30" s="93">
        <v>0</v>
      </c>
      <c r="H30" s="93">
        <v>517528379.51</v>
      </c>
      <c r="I30" s="93">
        <v>0</v>
      </c>
      <c r="J30" s="93">
        <v>-12140427.97</v>
      </c>
      <c r="K30" s="93">
        <v>156652571.1</v>
      </c>
      <c r="L30" s="93">
        <v>294246.69</v>
      </c>
      <c r="M30" s="93">
        <v>43015422.64</v>
      </c>
      <c r="N30" s="93">
        <v>14650970.32</v>
      </c>
      <c r="O30" s="93">
        <v>-3810259.53</v>
      </c>
      <c r="P30" s="93">
        <v>0</v>
      </c>
      <c r="Q30" s="93">
        <v>109767995.16</v>
      </c>
      <c r="R30" s="93">
        <v>-7940146</v>
      </c>
      <c r="S30" s="93">
        <v>1165522.79</v>
      </c>
      <c r="T30" s="93">
        <v>16861438.01</v>
      </c>
      <c r="U30" s="93">
        <v>0</v>
      </c>
      <c r="V30" s="93">
        <v>4589276.02</v>
      </c>
      <c r="W30" s="93">
        <v>56289781.7</v>
      </c>
      <c r="X30" s="93">
        <v>47880757.26</v>
      </c>
      <c r="Y30" s="93"/>
      <c r="Z30" s="93"/>
      <c r="AA30" s="93"/>
      <c r="AB30" s="93"/>
      <c r="AC30" s="93"/>
      <c r="AD30" s="93"/>
      <c r="AE30" s="93"/>
      <c r="AF30" s="93"/>
      <c r="AG30" s="93"/>
      <c r="AH30" s="93"/>
      <c r="AI30" s="93"/>
      <c r="AJ30" s="93"/>
      <c r="AK30" s="93"/>
    </row>
    <row r="31" ht="16.35" customHeight="1" spans="1:37">
      <c r="A31" s="92" t="s">
        <v>372</v>
      </c>
      <c r="B31" s="93">
        <v>0</v>
      </c>
      <c r="C31" s="93">
        <v>0</v>
      </c>
      <c r="D31" s="93">
        <v>0</v>
      </c>
      <c r="E31" s="93">
        <v>0</v>
      </c>
      <c r="F31" s="93">
        <v>0</v>
      </c>
      <c r="G31" s="93">
        <v>0</v>
      </c>
      <c r="H31" s="93">
        <v>0</v>
      </c>
      <c r="I31" s="93">
        <v>0</v>
      </c>
      <c r="J31" s="93">
        <v>0</v>
      </c>
      <c r="K31" s="93">
        <v>0</v>
      </c>
      <c r="L31" s="93">
        <v>0</v>
      </c>
      <c r="M31" s="93">
        <v>0</v>
      </c>
      <c r="N31" s="93">
        <v>0</v>
      </c>
      <c r="O31" s="93">
        <v>0</v>
      </c>
      <c r="P31" s="93">
        <v>0</v>
      </c>
      <c r="Q31" s="93">
        <v>0</v>
      </c>
      <c r="R31" s="93">
        <v>0</v>
      </c>
      <c r="S31" s="93">
        <v>0</v>
      </c>
      <c r="T31" s="93">
        <v>0</v>
      </c>
      <c r="U31" s="93">
        <v>0</v>
      </c>
      <c r="V31" s="93">
        <v>0</v>
      </c>
      <c r="W31" s="93">
        <v>0</v>
      </c>
      <c r="X31" s="93">
        <v>0</v>
      </c>
      <c r="Y31" s="93"/>
      <c r="Z31" s="93"/>
      <c r="AA31" s="93"/>
      <c r="AB31" s="93"/>
      <c r="AC31" s="93"/>
      <c r="AD31" s="93"/>
      <c r="AE31" s="93"/>
      <c r="AF31" s="93"/>
      <c r="AG31" s="93"/>
      <c r="AH31" s="93"/>
      <c r="AI31" s="93"/>
      <c r="AJ31" s="93"/>
      <c r="AK31" s="93"/>
    </row>
    <row r="32" ht="16.35" customHeight="1" spans="1:37">
      <c r="A32" s="92" t="s">
        <v>373</v>
      </c>
      <c r="B32" s="93">
        <v>-523501149.89</v>
      </c>
      <c r="C32" s="93">
        <v>0</v>
      </c>
      <c r="D32" s="93">
        <v>2714366.97</v>
      </c>
      <c r="E32" s="93">
        <v>0</v>
      </c>
      <c r="F32" s="93">
        <v>0</v>
      </c>
      <c r="G32" s="93">
        <v>0</v>
      </c>
      <c r="H32" s="93">
        <v>517528379.51</v>
      </c>
      <c r="I32" s="93">
        <v>0</v>
      </c>
      <c r="J32" s="93">
        <v>-12140427.97</v>
      </c>
      <c r="K32" s="93">
        <v>156652571.1</v>
      </c>
      <c r="L32" s="93">
        <v>294246.69</v>
      </c>
      <c r="M32" s="93">
        <v>43015422.64</v>
      </c>
      <c r="N32" s="93">
        <v>14650970.32</v>
      </c>
      <c r="O32" s="93">
        <v>-3810259.53</v>
      </c>
      <c r="P32" s="93">
        <v>0</v>
      </c>
      <c r="Q32" s="93">
        <v>109767995.16</v>
      </c>
      <c r="R32" s="93">
        <v>-7940146</v>
      </c>
      <c r="S32" s="93">
        <v>1165522.79</v>
      </c>
      <c r="T32" s="93">
        <v>16861438.01</v>
      </c>
      <c r="U32" s="93">
        <v>0</v>
      </c>
      <c r="V32" s="93">
        <v>4589276.02</v>
      </c>
      <c r="W32" s="93">
        <v>56289781.7</v>
      </c>
      <c r="X32" s="93">
        <v>47880757.26</v>
      </c>
      <c r="Y32" s="93"/>
      <c r="Z32" s="93"/>
      <c r="AA32" s="93"/>
      <c r="AB32" s="93"/>
      <c r="AC32" s="93"/>
      <c r="AD32" s="93"/>
      <c r="AE32" s="93"/>
      <c r="AF32" s="93"/>
      <c r="AG32" s="93"/>
      <c r="AH32" s="93"/>
      <c r="AI32" s="93"/>
      <c r="AJ32" s="93"/>
      <c r="AK32" s="93"/>
    </row>
    <row r="33" ht="16.35" customHeight="1" spans="1:37">
      <c r="A33" s="92" t="s">
        <v>374</v>
      </c>
      <c r="B33" s="93">
        <v>0</v>
      </c>
      <c r="C33" s="93">
        <v>0</v>
      </c>
      <c r="D33" s="93">
        <v>0</v>
      </c>
      <c r="E33" s="93">
        <v>0</v>
      </c>
      <c r="F33" s="93">
        <v>0</v>
      </c>
      <c r="G33" s="93">
        <v>0</v>
      </c>
      <c r="H33" s="93">
        <v>0</v>
      </c>
      <c r="I33" s="93">
        <v>0</v>
      </c>
      <c r="J33" s="93">
        <v>0</v>
      </c>
      <c r="K33" s="93">
        <v>0</v>
      </c>
      <c r="L33" s="93">
        <v>0</v>
      </c>
      <c r="M33" s="93">
        <v>0</v>
      </c>
      <c r="N33" s="93">
        <v>0</v>
      </c>
      <c r="O33" s="93">
        <v>0</v>
      </c>
      <c r="P33" s="93">
        <v>0</v>
      </c>
      <c r="Q33" s="93">
        <v>0</v>
      </c>
      <c r="R33" s="93">
        <v>0</v>
      </c>
      <c r="S33" s="93">
        <v>0</v>
      </c>
      <c r="T33" s="93">
        <v>0</v>
      </c>
      <c r="U33" s="93">
        <v>0</v>
      </c>
      <c r="V33" s="93">
        <v>0</v>
      </c>
      <c r="W33" s="93">
        <v>0</v>
      </c>
      <c r="X33" s="93">
        <v>0</v>
      </c>
      <c r="Y33" s="93"/>
      <c r="Z33" s="93"/>
      <c r="AA33" s="93"/>
      <c r="AB33" s="93"/>
      <c r="AC33" s="93"/>
      <c r="AD33" s="93"/>
      <c r="AE33" s="93"/>
      <c r="AF33" s="93"/>
      <c r="AG33" s="93"/>
      <c r="AH33" s="93"/>
      <c r="AI33" s="93"/>
      <c r="AJ33" s="93"/>
      <c r="AK33" s="93"/>
    </row>
    <row r="34" ht="16.35" customHeight="1" spans="1:37">
      <c r="A34" s="92" t="s">
        <v>375</v>
      </c>
      <c r="B34" s="93">
        <v>-523501149.89</v>
      </c>
      <c r="C34" s="93">
        <v>0</v>
      </c>
      <c r="D34" s="93">
        <v>2714366.97</v>
      </c>
      <c r="E34" s="93">
        <v>0</v>
      </c>
      <c r="F34" s="93">
        <v>0</v>
      </c>
      <c r="G34" s="93">
        <v>0</v>
      </c>
      <c r="H34" s="93">
        <v>517528379.51</v>
      </c>
      <c r="I34" s="93">
        <v>0</v>
      </c>
      <c r="J34" s="93">
        <v>-12140427.97</v>
      </c>
      <c r="K34" s="93">
        <v>156652571.1</v>
      </c>
      <c r="L34" s="93">
        <v>294246.69</v>
      </c>
      <c r="M34" s="93">
        <v>43015422.64</v>
      </c>
      <c r="N34" s="93">
        <v>14650970.32</v>
      </c>
      <c r="O34" s="93">
        <v>-3810259.53</v>
      </c>
      <c r="P34" s="93">
        <v>0</v>
      </c>
      <c r="Q34" s="93">
        <v>109767995.16</v>
      </c>
      <c r="R34" s="93">
        <v>-7940146</v>
      </c>
      <c r="S34" s="93">
        <v>1165522.79</v>
      </c>
      <c r="T34" s="93">
        <v>16861438.01</v>
      </c>
      <c r="U34" s="93">
        <v>0</v>
      </c>
      <c r="V34" s="93">
        <v>4589276.02</v>
      </c>
      <c r="W34" s="93">
        <v>56289781.7</v>
      </c>
      <c r="X34" s="93">
        <v>47880757.26</v>
      </c>
      <c r="Y34" s="93"/>
      <c r="Z34" s="93"/>
      <c r="AA34" s="93"/>
      <c r="AB34" s="93"/>
      <c r="AC34" s="93"/>
      <c r="AD34" s="93"/>
      <c r="AE34" s="93"/>
      <c r="AF34" s="93"/>
      <c r="AG34" s="93"/>
      <c r="AH34" s="93"/>
      <c r="AI34" s="93"/>
      <c r="AJ34" s="93"/>
      <c r="AK34" s="93"/>
    </row>
    <row r="35" ht="16.35" customHeight="1" spans="1:37">
      <c r="A35" s="92" t="s">
        <v>376</v>
      </c>
      <c r="B35" s="93">
        <v>8151342.94</v>
      </c>
      <c r="C35" s="93">
        <v>0</v>
      </c>
      <c r="D35" s="93">
        <v>0</v>
      </c>
      <c r="E35" s="93">
        <v>0</v>
      </c>
      <c r="F35" s="93">
        <v>0</v>
      </c>
      <c r="G35" s="93">
        <v>0</v>
      </c>
      <c r="H35" s="93">
        <v>15458239.33</v>
      </c>
      <c r="I35" s="93">
        <v>0</v>
      </c>
      <c r="J35" s="93">
        <v>0</v>
      </c>
      <c r="K35" s="93">
        <v>-7227518.16</v>
      </c>
      <c r="L35" s="93">
        <v>572548.24</v>
      </c>
      <c r="M35" s="93">
        <v>-12489147.15</v>
      </c>
      <c r="N35" s="93">
        <v>7673774.62</v>
      </c>
      <c r="O35" s="93">
        <v>0</v>
      </c>
      <c r="P35" s="93">
        <v>0</v>
      </c>
      <c r="Q35" s="93">
        <v>3130314.08</v>
      </c>
      <c r="R35" s="93">
        <v>43166.52</v>
      </c>
      <c r="S35" s="93">
        <v>-117924.53</v>
      </c>
      <c r="T35" s="93">
        <v>388164.38</v>
      </c>
      <c r="U35" s="93">
        <v>0</v>
      </c>
      <c r="V35" s="93">
        <v>-1513568.67</v>
      </c>
      <c r="W35" s="93">
        <v>-885675.06</v>
      </c>
      <c r="X35" s="93">
        <v>-7332534.13</v>
      </c>
      <c r="Y35" s="93"/>
      <c r="Z35" s="93"/>
      <c r="AA35" s="93"/>
      <c r="AB35" s="93"/>
      <c r="AC35" s="93"/>
      <c r="AD35" s="93"/>
      <c r="AE35" s="93"/>
      <c r="AF35" s="93"/>
      <c r="AG35" s="93"/>
      <c r="AH35" s="93"/>
      <c r="AI35" s="93"/>
      <c r="AJ35" s="93"/>
      <c r="AK35" s="93"/>
    </row>
    <row r="36" ht="16.35" customHeight="1" spans="1:37">
      <c r="A36" s="92" t="s">
        <v>377</v>
      </c>
      <c r="B36" s="93">
        <v>2971189.44</v>
      </c>
      <c r="C36" s="93">
        <v>0</v>
      </c>
      <c r="D36" s="93">
        <v>0</v>
      </c>
      <c r="E36" s="93">
        <v>0</v>
      </c>
      <c r="F36" s="93">
        <v>0</v>
      </c>
      <c r="G36" s="93">
        <v>0</v>
      </c>
      <c r="H36" s="93">
        <v>6811289.5</v>
      </c>
      <c r="I36" s="93">
        <v>0</v>
      </c>
      <c r="J36" s="93">
        <v>0</v>
      </c>
      <c r="K36" s="93">
        <v>0</v>
      </c>
      <c r="L36" s="93">
        <v>0</v>
      </c>
      <c r="M36" s="93">
        <v>-4154085.88</v>
      </c>
      <c r="N36" s="93">
        <v>0</v>
      </c>
      <c r="O36" s="93">
        <v>0</v>
      </c>
      <c r="P36" s="93">
        <v>0</v>
      </c>
      <c r="Q36" s="93">
        <v>3130314.08</v>
      </c>
      <c r="R36" s="93">
        <v>43166.52</v>
      </c>
      <c r="S36" s="93">
        <v>0</v>
      </c>
      <c r="T36" s="93">
        <v>388164.38</v>
      </c>
      <c r="U36" s="93">
        <v>0</v>
      </c>
      <c r="V36" s="93">
        <v>0</v>
      </c>
      <c r="W36" s="93">
        <v>0</v>
      </c>
      <c r="X36" s="93">
        <v>0</v>
      </c>
      <c r="Y36" s="93"/>
      <c r="Z36" s="93"/>
      <c r="AA36" s="93"/>
      <c r="AB36" s="93"/>
      <c r="AC36" s="93"/>
      <c r="AD36" s="93"/>
      <c r="AE36" s="93"/>
      <c r="AF36" s="93"/>
      <c r="AG36" s="93"/>
      <c r="AH36" s="93"/>
      <c r="AI36" s="93"/>
      <c r="AJ36" s="93"/>
      <c r="AK36" s="93"/>
    </row>
    <row r="37" ht="16.35" customHeight="1" spans="1:37">
      <c r="A37" s="92" t="s">
        <v>378</v>
      </c>
      <c r="B37" s="93">
        <v>2971189.44</v>
      </c>
      <c r="C37" s="93">
        <v>0</v>
      </c>
      <c r="D37" s="93">
        <v>0</v>
      </c>
      <c r="E37" s="93">
        <v>0</v>
      </c>
      <c r="F37" s="93">
        <v>0</v>
      </c>
      <c r="G37" s="93">
        <v>0</v>
      </c>
      <c r="H37" s="93">
        <v>0</v>
      </c>
      <c r="I37" s="93">
        <v>0</v>
      </c>
      <c r="J37" s="93">
        <v>0</v>
      </c>
      <c r="K37" s="93">
        <v>0</v>
      </c>
      <c r="L37" s="93">
        <v>0</v>
      </c>
      <c r="M37" s="93">
        <v>-4154085.88</v>
      </c>
      <c r="N37" s="93">
        <v>0</v>
      </c>
      <c r="O37" s="93">
        <v>0</v>
      </c>
      <c r="P37" s="93">
        <v>0</v>
      </c>
      <c r="Q37" s="93">
        <v>3130314.08</v>
      </c>
      <c r="R37" s="93">
        <v>43166.52</v>
      </c>
      <c r="S37" s="93">
        <v>0</v>
      </c>
      <c r="T37" s="93">
        <v>388164.38</v>
      </c>
      <c r="U37" s="93">
        <v>0</v>
      </c>
      <c r="V37" s="93">
        <v>0</v>
      </c>
      <c r="W37" s="93">
        <v>0</v>
      </c>
      <c r="X37" s="93">
        <v>0</v>
      </c>
      <c r="Y37" s="93"/>
      <c r="Z37" s="93"/>
      <c r="AA37" s="93"/>
      <c r="AB37" s="93"/>
      <c r="AC37" s="93"/>
      <c r="AD37" s="93"/>
      <c r="AE37" s="93"/>
      <c r="AF37" s="93"/>
      <c r="AG37" s="93"/>
      <c r="AH37" s="93"/>
      <c r="AI37" s="93"/>
      <c r="AJ37" s="93"/>
      <c r="AK37" s="93"/>
    </row>
    <row r="38" ht="16.35" customHeight="1" spans="1:37">
      <c r="A38" s="92" t="s">
        <v>379</v>
      </c>
      <c r="B38" s="93">
        <v>0</v>
      </c>
      <c r="C38" s="93">
        <v>0</v>
      </c>
      <c r="D38" s="93">
        <v>0</v>
      </c>
      <c r="E38" s="93">
        <v>0</v>
      </c>
      <c r="F38" s="93">
        <v>0</v>
      </c>
      <c r="G38" s="93">
        <v>0</v>
      </c>
      <c r="H38" s="93">
        <v>-6811289.5</v>
      </c>
      <c r="I38" s="93">
        <v>0</v>
      </c>
      <c r="J38" s="93">
        <v>0</v>
      </c>
      <c r="K38" s="93">
        <v>0</v>
      </c>
      <c r="L38" s="93">
        <v>0</v>
      </c>
      <c r="M38" s="93">
        <v>0</v>
      </c>
      <c r="N38" s="93">
        <v>0</v>
      </c>
      <c r="O38" s="93">
        <v>0</v>
      </c>
      <c r="P38" s="93">
        <v>0</v>
      </c>
      <c r="Q38" s="93">
        <v>0</v>
      </c>
      <c r="R38" s="93">
        <v>0</v>
      </c>
      <c r="S38" s="93">
        <v>0</v>
      </c>
      <c r="T38" s="93">
        <v>0</v>
      </c>
      <c r="U38" s="93">
        <v>0</v>
      </c>
      <c r="V38" s="93">
        <v>0</v>
      </c>
      <c r="W38" s="93">
        <v>0</v>
      </c>
      <c r="X38" s="93">
        <v>0</v>
      </c>
      <c r="Y38" s="93"/>
      <c r="Z38" s="93"/>
      <c r="AA38" s="93"/>
      <c r="AB38" s="93"/>
      <c r="AC38" s="93"/>
      <c r="AD38" s="93"/>
      <c r="AE38" s="93"/>
      <c r="AF38" s="93"/>
      <c r="AG38" s="93"/>
      <c r="AH38" s="93"/>
      <c r="AI38" s="93"/>
      <c r="AJ38" s="93"/>
      <c r="AK38" s="93"/>
    </row>
    <row r="39" ht="16.35" customHeight="1" spans="1:37">
      <c r="A39" s="92" t="s">
        <v>380</v>
      </c>
      <c r="B39" s="93">
        <v>0</v>
      </c>
      <c r="C39" s="93">
        <v>0</v>
      </c>
      <c r="D39" s="93">
        <v>0</v>
      </c>
      <c r="E39" s="93">
        <v>0</v>
      </c>
      <c r="F39" s="93">
        <v>0</v>
      </c>
      <c r="G39" s="93">
        <v>0</v>
      </c>
      <c r="H39" s="93">
        <v>4320469.66</v>
      </c>
      <c r="I39" s="93">
        <v>0</v>
      </c>
      <c r="J39" s="93">
        <v>0</v>
      </c>
      <c r="K39" s="93">
        <v>0</v>
      </c>
      <c r="L39" s="93">
        <v>1295936.4</v>
      </c>
      <c r="M39" s="93">
        <v>0</v>
      </c>
      <c r="N39" s="93">
        <v>0</v>
      </c>
      <c r="O39" s="93">
        <v>0</v>
      </c>
      <c r="P39" s="93">
        <v>0</v>
      </c>
      <c r="Q39" s="93">
        <v>0</v>
      </c>
      <c r="R39" s="93">
        <v>0</v>
      </c>
      <c r="S39" s="93">
        <v>-117924.53</v>
      </c>
      <c r="T39" s="93">
        <v>0</v>
      </c>
      <c r="U39" s="93">
        <v>0</v>
      </c>
      <c r="V39" s="93">
        <v>-1513568.67</v>
      </c>
      <c r="W39" s="93">
        <v>-186431.92</v>
      </c>
      <c r="X39" s="93">
        <v>-7332534.13</v>
      </c>
      <c r="Y39" s="93"/>
      <c r="Z39" s="93"/>
      <c r="AA39" s="93"/>
      <c r="AB39" s="93"/>
      <c r="AC39" s="93"/>
      <c r="AD39" s="93"/>
      <c r="AE39" s="93"/>
      <c r="AF39" s="93"/>
      <c r="AG39" s="93"/>
      <c r="AH39" s="93"/>
      <c r="AI39" s="93"/>
      <c r="AJ39" s="93"/>
      <c r="AK39" s="93"/>
    </row>
    <row r="40" ht="16.35" customHeight="1" spans="1:37">
      <c r="A40" s="92" t="s">
        <v>381</v>
      </c>
      <c r="B40" s="93">
        <v>0</v>
      </c>
      <c r="C40" s="93">
        <v>0</v>
      </c>
      <c r="D40" s="93">
        <v>0</v>
      </c>
      <c r="E40" s="93">
        <v>0</v>
      </c>
      <c r="F40" s="93">
        <v>0</v>
      </c>
      <c r="G40" s="93">
        <v>0</v>
      </c>
      <c r="H40" s="93">
        <v>0</v>
      </c>
      <c r="I40" s="93">
        <v>0</v>
      </c>
      <c r="J40" s="93">
        <v>0</v>
      </c>
      <c r="K40" s="93">
        <v>0</v>
      </c>
      <c r="L40" s="93">
        <v>0</v>
      </c>
      <c r="M40" s="93">
        <v>0</v>
      </c>
      <c r="N40" s="93">
        <v>0</v>
      </c>
      <c r="O40" s="93">
        <v>0</v>
      </c>
      <c r="P40" s="93">
        <v>0</v>
      </c>
      <c r="Q40" s="93">
        <v>0</v>
      </c>
      <c r="R40" s="93">
        <v>0</v>
      </c>
      <c r="S40" s="93">
        <v>0</v>
      </c>
      <c r="T40" s="93">
        <v>0</v>
      </c>
      <c r="U40" s="93">
        <v>0</v>
      </c>
      <c r="V40" s="93">
        <v>0</v>
      </c>
      <c r="W40" s="93">
        <v>0</v>
      </c>
      <c r="X40" s="93">
        <v>0</v>
      </c>
      <c r="Y40" s="93"/>
      <c r="Z40" s="93"/>
      <c r="AA40" s="93"/>
      <c r="AB40" s="93"/>
      <c r="AC40" s="93"/>
      <c r="AD40" s="93"/>
      <c r="AE40" s="93"/>
      <c r="AF40" s="93"/>
      <c r="AG40" s="93"/>
      <c r="AH40" s="93"/>
      <c r="AI40" s="93"/>
      <c r="AJ40" s="93"/>
      <c r="AK40" s="93"/>
    </row>
    <row r="41" ht="16.35" customHeight="1" spans="1:37">
      <c r="A41" s="92" t="s">
        <v>382</v>
      </c>
      <c r="B41" s="93">
        <v>0</v>
      </c>
      <c r="C41" s="93">
        <v>0</v>
      </c>
      <c r="D41" s="93">
        <v>0</v>
      </c>
      <c r="E41" s="93">
        <v>0</v>
      </c>
      <c r="F41" s="93">
        <v>0</v>
      </c>
      <c r="G41" s="93">
        <v>0</v>
      </c>
      <c r="H41" s="93">
        <v>0</v>
      </c>
      <c r="I41" s="93">
        <v>0</v>
      </c>
      <c r="J41" s="93">
        <v>0</v>
      </c>
      <c r="K41" s="93">
        <v>0</v>
      </c>
      <c r="L41" s="93">
        <v>0</v>
      </c>
      <c r="M41" s="93">
        <v>0</v>
      </c>
      <c r="N41" s="93">
        <v>0</v>
      </c>
      <c r="O41" s="93">
        <v>0</v>
      </c>
      <c r="P41" s="93">
        <v>0</v>
      </c>
      <c r="Q41" s="93">
        <v>0</v>
      </c>
      <c r="R41" s="93">
        <v>0</v>
      </c>
      <c r="S41" s="93">
        <v>-117924.53</v>
      </c>
      <c r="T41" s="93">
        <v>0</v>
      </c>
      <c r="U41" s="93">
        <v>0</v>
      </c>
      <c r="V41" s="93">
        <v>0</v>
      </c>
      <c r="W41" s="93">
        <v>0</v>
      </c>
      <c r="X41" s="93">
        <v>0</v>
      </c>
      <c r="Y41" s="93"/>
      <c r="Z41" s="93"/>
      <c r="AA41" s="93"/>
      <c r="AB41" s="93"/>
      <c r="AC41" s="93"/>
      <c r="AD41" s="93"/>
      <c r="AE41" s="93"/>
      <c r="AF41" s="93"/>
      <c r="AG41" s="93"/>
      <c r="AH41" s="93"/>
      <c r="AI41" s="93"/>
      <c r="AJ41" s="93"/>
      <c r="AK41" s="93"/>
    </row>
    <row r="42" ht="16.35" customHeight="1" spans="1:37">
      <c r="A42" s="92" t="s">
        <v>383</v>
      </c>
      <c r="B42" s="93">
        <v>0</v>
      </c>
      <c r="C42" s="93">
        <v>0</v>
      </c>
      <c r="D42" s="93">
        <v>0</v>
      </c>
      <c r="E42" s="93">
        <v>0</v>
      </c>
      <c r="F42" s="93">
        <v>0</v>
      </c>
      <c r="G42" s="93">
        <v>0</v>
      </c>
      <c r="H42" s="93">
        <v>4320469.66</v>
      </c>
      <c r="I42" s="93">
        <v>0</v>
      </c>
      <c r="J42" s="93">
        <v>0</v>
      </c>
      <c r="K42" s="93">
        <v>0</v>
      </c>
      <c r="L42" s="93">
        <v>1295936.4</v>
      </c>
      <c r="M42" s="93">
        <v>0</v>
      </c>
      <c r="N42" s="93">
        <v>0</v>
      </c>
      <c r="O42" s="93">
        <v>0</v>
      </c>
      <c r="P42" s="93">
        <v>0</v>
      </c>
      <c r="Q42" s="93">
        <v>0</v>
      </c>
      <c r="R42" s="93">
        <v>0</v>
      </c>
      <c r="S42" s="93">
        <v>0</v>
      </c>
      <c r="T42" s="93">
        <v>0</v>
      </c>
      <c r="U42" s="93">
        <v>0</v>
      </c>
      <c r="V42" s="93">
        <v>-1513568.67</v>
      </c>
      <c r="W42" s="93">
        <v>-186431.92</v>
      </c>
      <c r="X42" s="93">
        <v>-7332534.13</v>
      </c>
      <c r="Y42" s="93"/>
      <c r="Z42" s="93"/>
      <c r="AA42" s="93"/>
      <c r="AB42" s="93"/>
      <c r="AC42" s="93"/>
      <c r="AD42" s="93"/>
      <c r="AE42" s="93"/>
      <c r="AF42" s="93"/>
      <c r="AG42" s="93"/>
      <c r="AH42" s="93"/>
      <c r="AI42" s="93"/>
      <c r="AJ42" s="93"/>
      <c r="AK42" s="93"/>
    </row>
    <row r="43" ht="16.35" customHeight="1" spans="1:37">
      <c r="A43" s="92" t="s">
        <v>384</v>
      </c>
      <c r="B43" s="93">
        <v>6301373.5</v>
      </c>
      <c r="C43" s="93">
        <v>0</v>
      </c>
      <c r="D43" s="93">
        <v>0</v>
      </c>
      <c r="E43" s="93">
        <v>0</v>
      </c>
      <c r="F43" s="93">
        <v>0</v>
      </c>
      <c r="G43" s="93">
        <v>0</v>
      </c>
      <c r="H43" s="93">
        <v>0</v>
      </c>
      <c r="I43" s="93">
        <v>0</v>
      </c>
      <c r="J43" s="93">
        <v>0</v>
      </c>
      <c r="K43" s="93">
        <v>-7897876.32</v>
      </c>
      <c r="L43" s="93">
        <v>86850</v>
      </c>
      <c r="M43" s="93">
        <v>3900257.51</v>
      </c>
      <c r="N43" s="93">
        <v>-362975.38</v>
      </c>
      <c r="O43" s="93">
        <v>0</v>
      </c>
      <c r="P43" s="93">
        <v>0</v>
      </c>
      <c r="Q43" s="93">
        <v>0</v>
      </c>
      <c r="R43" s="93">
        <v>0</v>
      </c>
      <c r="S43" s="93">
        <v>0</v>
      </c>
      <c r="T43" s="93">
        <v>0</v>
      </c>
      <c r="U43" s="93">
        <v>0</v>
      </c>
      <c r="V43" s="93">
        <v>0</v>
      </c>
      <c r="W43" s="93">
        <v>-3437863.64</v>
      </c>
      <c r="X43" s="93">
        <v>0</v>
      </c>
      <c r="Y43" s="93"/>
      <c r="Z43" s="93"/>
      <c r="AA43" s="93"/>
      <c r="AB43" s="93"/>
      <c r="AC43" s="93"/>
      <c r="AD43" s="93"/>
      <c r="AE43" s="93"/>
      <c r="AF43" s="93"/>
      <c r="AG43" s="93"/>
      <c r="AH43" s="93"/>
      <c r="AI43" s="93"/>
      <c r="AJ43" s="93"/>
      <c r="AK43" s="93"/>
    </row>
    <row r="44" ht="16.35" customHeight="1" spans="1:37">
      <c r="A44" s="92" t="s">
        <v>385</v>
      </c>
      <c r="B44" s="93">
        <v>6301373.5</v>
      </c>
      <c r="C44" s="93">
        <v>0</v>
      </c>
      <c r="D44" s="93">
        <v>0</v>
      </c>
      <c r="E44" s="93">
        <v>0</v>
      </c>
      <c r="F44" s="93">
        <v>0</v>
      </c>
      <c r="G44" s="93">
        <v>0</v>
      </c>
      <c r="H44" s="93">
        <v>0</v>
      </c>
      <c r="I44" s="93">
        <v>0</v>
      </c>
      <c r="J44" s="93">
        <v>0</v>
      </c>
      <c r="K44" s="93">
        <v>-7897876.32</v>
      </c>
      <c r="L44" s="93">
        <v>86850</v>
      </c>
      <c r="M44" s="93">
        <v>3900257.51</v>
      </c>
      <c r="N44" s="93">
        <v>-362975.38</v>
      </c>
      <c r="O44" s="93">
        <v>0</v>
      </c>
      <c r="P44" s="93">
        <v>0</v>
      </c>
      <c r="Q44" s="93">
        <v>0</v>
      </c>
      <c r="R44" s="93">
        <v>0</v>
      </c>
      <c r="S44" s="93">
        <v>0</v>
      </c>
      <c r="T44" s="93">
        <v>0</v>
      </c>
      <c r="U44" s="93">
        <v>0</v>
      </c>
      <c r="V44" s="93">
        <v>0</v>
      </c>
      <c r="W44" s="93">
        <v>-3437863.64</v>
      </c>
      <c r="X44" s="93">
        <v>0</v>
      </c>
      <c r="Y44" s="93"/>
      <c r="Z44" s="93"/>
      <c r="AA44" s="93"/>
      <c r="AB44" s="93"/>
      <c r="AC44" s="93"/>
      <c r="AD44" s="93"/>
      <c r="AE44" s="93"/>
      <c r="AF44" s="93"/>
      <c r="AG44" s="93"/>
      <c r="AH44" s="93"/>
      <c r="AI44" s="93"/>
      <c r="AJ44" s="93"/>
      <c r="AK44" s="93"/>
    </row>
    <row r="45" ht="16.35" customHeight="1" spans="1:37">
      <c r="A45" s="92" t="s">
        <v>386</v>
      </c>
      <c r="B45" s="93">
        <v>0</v>
      </c>
      <c r="C45" s="93">
        <v>0</v>
      </c>
      <c r="D45" s="93">
        <v>0</v>
      </c>
      <c r="E45" s="93">
        <v>0</v>
      </c>
      <c r="F45" s="93">
        <v>0</v>
      </c>
      <c r="G45" s="93">
        <v>0</v>
      </c>
      <c r="H45" s="93">
        <v>0</v>
      </c>
      <c r="I45" s="93">
        <v>0</v>
      </c>
      <c r="J45" s="93">
        <v>0</v>
      </c>
      <c r="K45" s="93">
        <v>0</v>
      </c>
      <c r="L45" s="93">
        <v>0</v>
      </c>
      <c r="M45" s="93">
        <v>0</v>
      </c>
      <c r="N45" s="93">
        <v>0</v>
      </c>
      <c r="O45" s="93">
        <v>0</v>
      </c>
      <c r="P45" s="93">
        <v>0</v>
      </c>
      <c r="Q45" s="93">
        <v>0</v>
      </c>
      <c r="R45" s="93">
        <v>0</v>
      </c>
      <c r="S45" s="93">
        <v>0</v>
      </c>
      <c r="T45" s="93">
        <v>0</v>
      </c>
      <c r="U45" s="93">
        <v>0</v>
      </c>
      <c r="V45" s="93">
        <v>0</v>
      </c>
      <c r="W45" s="93">
        <v>0</v>
      </c>
      <c r="X45" s="93">
        <v>0</v>
      </c>
      <c r="Y45" s="93"/>
      <c r="Z45" s="93"/>
      <c r="AA45" s="93"/>
      <c r="AB45" s="93"/>
      <c r="AC45" s="93"/>
      <c r="AD45" s="93"/>
      <c r="AE45" s="93"/>
      <c r="AF45" s="93"/>
      <c r="AG45" s="93"/>
      <c r="AH45" s="93"/>
      <c r="AI45" s="93"/>
      <c r="AJ45" s="93"/>
      <c r="AK45" s="93"/>
    </row>
    <row r="46" ht="16.35" customHeight="1" spans="1:37">
      <c r="A46" s="92" t="s">
        <v>387</v>
      </c>
      <c r="B46" s="93">
        <v>0</v>
      </c>
      <c r="C46" s="93">
        <v>0</v>
      </c>
      <c r="D46" s="93">
        <v>0</v>
      </c>
      <c r="E46" s="93">
        <v>0</v>
      </c>
      <c r="F46" s="93">
        <v>0</v>
      </c>
      <c r="G46" s="93">
        <v>0</v>
      </c>
      <c r="H46" s="93">
        <v>0</v>
      </c>
      <c r="I46" s="93">
        <v>0</v>
      </c>
      <c r="J46" s="93">
        <v>0</v>
      </c>
      <c r="K46" s="93">
        <v>0</v>
      </c>
      <c r="L46" s="93">
        <v>0</v>
      </c>
      <c r="M46" s="93">
        <v>0</v>
      </c>
      <c r="N46" s="93">
        <v>0</v>
      </c>
      <c r="O46" s="93">
        <v>0</v>
      </c>
      <c r="P46" s="93">
        <v>0</v>
      </c>
      <c r="Q46" s="93">
        <v>0</v>
      </c>
      <c r="R46" s="93">
        <v>0</v>
      </c>
      <c r="S46" s="93">
        <v>0</v>
      </c>
      <c r="T46" s="93">
        <v>0</v>
      </c>
      <c r="U46" s="93">
        <v>0</v>
      </c>
      <c r="V46" s="93">
        <v>0</v>
      </c>
      <c r="W46" s="93">
        <v>0</v>
      </c>
      <c r="X46" s="93">
        <v>0</v>
      </c>
      <c r="Y46" s="93"/>
      <c r="Z46" s="93"/>
      <c r="AA46" s="93"/>
      <c r="AB46" s="93"/>
      <c r="AC46" s="93"/>
      <c r="AD46" s="93"/>
      <c r="AE46" s="93"/>
      <c r="AF46" s="93"/>
      <c r="AG46" s="93"/>
      <c r="AH46" s="93"/>
      <c r="AI46" s="93"/>
      <c r="AJ46" s="93"/>
      <c r="AK46" s="93"/>
    </row>
    <row r="47" ht="16.35" customHeight="1" spans="1:37">
      <c r="A47" s="92" t="s">
        <v>388</v>
      </c>
      <c r="B47" s="93">
        <v>0</v>
      </c>
      <c r="C47" s="93">
        <v>0</v>
      </c>
      <c r="D47" s="93">
        <v>0</v>
      </c>
      <c r="E47" s="93">
        <v>0</v>
      </c>
      <c r="F47" s="93">
        <v>0</v>
      </c>
      <c r="G47" s="93">
        <v>0</v>
      </c>
      <c r="H47" s="93">
        <v>0</v>
      </c>
      <c r="I47" s="93">
        <v>0</v>
      </c>
      <c r="J47" s="93">
        <v>0</v>
      </c>
      <c r="K47" s="93">
        <v>0</v>
      </c>
      <c r="L47" s="93">
        <v>0</v>
      </c>
      <c r="M47" s="93">
        <v>0</v>
      </c>
      <c r="N47" s="93">
        <v>0</v>
      </c>
      <c r="O47" s="93">
        <v>0</v>
      </c>
      <c r="P47" s="93">
        <v>0</v>
      </c>
      <c r="Q47" s="93">
        <v>0</v>
      </c>
      <c r="R47" s="93">
        <v>0</v>
      </c>
      <c r="S47" s="93">
        <v>0</v>
      </c>
      <c r="T47" s="93">
        <v>0</v>
      </c>
      <c r="U47" s="93">
        <v>0</v>
      </c>
      <c r="V47" s="93">
        <v>0</v>
      </c>
      <c r="W47" s="93">
        <v>0</v>
      </c>
      <c r="X47" s="93">
        <v>0</v>
      </c>
      <c r="Y47" s="93"/>
      <c r="Z47" s="93"/>
      <c r="AA47" s="93"/>
      <c r="AB47" s="93"/>
      <c r="AC47" s="93"/>
      <c r="AD47" s="93"/>
      <c r="AE47" s="93"/>
      <c r="AF47" s="93"/>
      <c r="AG47" s="93"/>
      <c r="AH47" s="93"/>
      <c r="AI47" s="93"/>
      <c r="AJ47" s="93"/>
      <c r="AK47" s="93"/>
    </row>
    <row r="48" ht="16.35" customHeight="1" spans="1:37">
      <c r="A48" s="92" t="s">
        <v>389</v>
      </c>
      <c r="B48" s="93">
        <v>-1121220</v>
      </c>
      <c r="C48" s="93">
        <v>0</v>
      </c>
      <c r="D48" s="93">
        <v>0</v>
      </c>
      <c r="E48" s="93">
        <v>0</v>
      </c>
      <c r="F48" s="93">
        <v>0</v>
      </c>
      <c r="G48" s="93">
        <v>0</v>
      </c>
      <c r="H48" s="93">
        <v>1459948.28</v>
      </c>
      <c r="I48" s="93">
        <v>0</v>
      </c>
      <c r="J48" s="93">
        <v>0</v>
      </c>
      <c r="K48" s="93">
        <v>989418.16</v>
      </c>
      <c r="L48" s="93">
        <v>-810238.16</v>
      </c>
      <c r="M48" s="93">
        <v>-12235318.78</v>
      </c>
      <c r="N48" s="93">
        <v>8036750</v>
      </c>
      <c r="O48" s="93">
        <v>0</v>
      </c>
      <c r="P48" s="93">
        <v>0</v>
      </c>
      <c r="Q48" s="93">
        <v>0</v>
      </c>
      <c r="R48" s="93">
        <v>0</v>
      </c>
      <c r="S48" s="93">
        <v>0</v>
      </c>
      <c r="T48" s="93">
        <v>0</v>
      </c>
      <c r="U48" s="93">
        <v>0</v>
      </c>
      <c r="V48" s="93">
        <v>0</v>
      </c>
      <c r="W48" s="93">
        <v>2738620.5</v>
      </c>
      <c r="X48" s="93">
        <v>0</v>
      </c>
      <c r="Y48" s="93"/>
      <c r="Z48" s="93"/>
      <c r="AA48" s="93"/>
      <c r="AB48" s="93"/>
      <c r="AC48" s="93"/>
      <c r="AD48" s="93"/>
      <c r="AE48" s="93"/>
      <c r="AF48" s="93"/>
      <c r="AG48" s="93"/>
      <c r="AH48" s="93"/>
      <c r="AI48" s="93"/>
      <c r="AJ48" s="93"/>
      <c r="AK48" s="93"/>
    </row>
    <row r="49" ht="16.35" customHeight="1" spans="1:37">
      <c r="A49" s="92" t="s">
        <v>390</v>
      </c>
      <c r="B49" s="93">
        <v>0</v>
      </c>
      <c r="C49" s="93">
        <v>0</v>
      </c>
      <c r="D49" s="93">
        <v>0</v>
      </c>
      <c r="E49" s="93">
        <v>0</v>
      </c>
      <c r="F49" s="93">
        <v>0</v>
      </c>
      <c r="G49" s="93">
        <v>0</v>
      </c>
      <c r="H49" s="93">
        <v>0</v>
      </c>
      <c r="I49" s="93">
        <v>0</v>
      </c>
      <c r="J49" s="93">
        <v>0</v>
      </c>
      <c r="K49" s="93">
        <v>0</v>
      </c>
      <c r="L49" s="93">
        <v>0</v>
      </c>
      <c r="M49" s="93">
        <v>0</v>
      </c>
      <c r="N49" s="93">
        <v>0</v>
      </c>
      <c r="O49" s="93">
        <v>0</v>
      </c>
      <c r="P49" s="93">
        <v>0</v>
      </c>
      <c r="Q49" s="93">
        <v>0</v>
      </c>
      <c r="R49" s="93">
        <v>0</v>
      </c>
      <c r="S49" s="93">
        <v>0</v>
      </c>
      <c r="T49" s="93">
        <v>0</v>
      </c>
      <c r="U49" s="93">
        <v>0</v>
      </c>
      <c r="V49" s="93">
        <v>0</v>
      </c>
      <c r="W49" s="93">
        <v>0</v>
      </c>
      <c r="X49" s="93">
        <v>0</v>
      </c>
      <c r="Y49" s="93"/>
      <c r="Z49" s="93"/>
      <c r="AA49" s="93"/>
      <c r="AB49" s="93"/>
      <c r="AC49" s="93"/>
      <c r="AD49" s="93"/>
      <c r="AE49" s="93"/>
      <c r="AF49" s="93"/>
      <c r="AG49" s="93"/>
      <c r="AH49" s="93"/>
      <c r="AI49" s="93"/>
      <c r="AJ49" s="93"/>
      <c r="AK49" s="93"/>
    </row>
    <row r="50" ht="16.35" customHeight="1" spans="1:37">
      <c r="A50" s="92" t="s">
        <v>391</v>
      </c>
      <c r="B50" s="93">
        <v>0</v>
      </c>
      <c r="C50" s="93">
        <v>0</v>
      </c>
      <c r="D50" s="93">
        <v>0</v>
      </c>
      <c r="E50" s="93">
        <v>0</v>
      </c>
      <c r="F50" s="93">
        <v>0</v>
      </c>
      <c r="G50" s="93">
        <v>0</v>
      </c>
      <c r="H50" s="93">
        <v>2809616.69</v>
      </c>
      <c r="I50" s="93">
        <v>0</v>
      </c>
      <c r="J50" s="93">
        <v>0</v>
      </c>
      <c r="K50" s="93">
        <v>0</v>
      </c>
      <c r="L50" s="93">
        <v>0</v>
      </c>
      <c r="M50" s="93">
        <v>0</v>
      </c>
      <c r="N50" s="93">
        <v>0</v>
      </c>
      <c r="O50" s="93">
        <v>0</v>
      </c>
      <c r="P50" s="93">
        <v>0</v>
      </c>
      <c r="Q50" s="93">
        <v>0</v>
      </c>
      <c r="R50" s="93">
        <v>0</v>
      </c>
      <c r="S50" s="93">
        <v>0</v>
      </c>
      <c r="T50" s="93">
        <v>0</v>
      </c>
      <c r="U50" s="93">
        <v>0</v>
      </c>
      <c r="V50" s="93">
        <v>0</v>
      </c>
      <c r="W50" s="93">
        <v>0</v>
      </c>
      <c r="X50" s="93">
        <v>0</v>
      </c>
      <c r="Y50" s="93"/>
      <c r="Z50" s="93"/>
      <c r="AA50" s="93"/>
      <c r="AB50" s="93"/>
      <c r="AC50" s="93"/>
      <c r="AD50" s="93"/>
      <c r="AE50" s="93"/>
      <c r="AF50" s="93"/>
      <c r="AG50" s="93"/>
      <c r="AH50" s="93"/>
      <c r="AI50" s="93"/>
      <c r="AJ50" s="93"/>
      <c r="AK50" s="93"/>
    </row>
    <row r="51" ht="16.35" customHeight="1" spans="1:37">
      <c r="A51" s="92" t="s">
        <v>392</v>
      </c>
      <c r="B51" s="93">
        <v>0</v>
      </c>
      <c r="C51" s="93">
        <v>0</v>
      </c>
      <c r="D51" s="93">
        <v>0</v>
      </c>
      <c r="E51" s="93">
        <v>0</v>
      </c>
      <c r="F51" s="93">
        <v>0</v>
      </c>
      <c r="G51" s="93">
        <v>0</v>
      </c>
      <c r="H51" s="93">
        <v>0</v>
      </c>
      <c r="I51" s="93">
        <v>0</v>
      </c>
      <c r="J51" s="93">
        <v>0</v>
      </c>
      <c r="K51" s="93">
        <v>0</v>
      </c>
      <c r="L51" s="93">
        <v>0</v>
      </c>
      <c r="M51" s="93">
        <v>0</v>
      </c>
      <c r="N51" s="93">
        <v>0</v>
      </c>
      <c r="O51" s="93">
        <v>0</v>
      </c>
      <c r="P51" s="93">
        <v>0</v>
      </c>
      <c r="Q51" s="93">
        <v>0</v>
      </c>
      <c r="R51" s="93">
        <v>0</v>
      </c>
      <c r="S51" s="93">
        <v>0</v>
      </c>
      <c r="T51" s="93">
        <v>0</v>
      </c>
      <c r="U51" s="93">
        <v>0</v>
      </c>
      <c r="V51" s="93">
        <v>0</v>
      </c>
      <c r="W51" s="93">
        <v>0</v>
      </c>
      <c r="X51" s="93">
        <v>0</v>
      </c>
      <c r="Y51" s="93"/>
      <c r="Z51" s="93"/>
      <c r="AA51" s="93"/>
      <c r="AB51" s="93"/>
      <c r="AC51" s="93"/>
      <c r="AD51" s="93"/>
      <c r="AE51" s="93"/>
      <c r="AF51" s="93"/>
      <c r="AG51" s="93"/>
      <c r="AH51" s="93"/>
      <c r="AI51" s="93"/>
      <c r="AJ51" s="93"/>
      <c r="AK51" s="93"/>
    </row>
    <row r="52" ht="16.35" customHeight="1" spans="1:37">
      <c r="A52" s="92" t="s">
        <v>393</v>
      </c>
      <c r="B52" s="93">
        <v>-25487.88875</v>
      </c>
      <c r="C52" s="93">
        <v>0</v>
      </c>
      <c r="D52" s="93">
        <v>0</v>
      </c>
      <c r="E52" s="93">
        <v>0</v>
      </c>
      <c r="F52" s="93">
        <v>0</v>
      </c>
      <c r="G52" s="93">
        <v>0</v>
      </c>
      <c r="H52" s="93">
        <v>8572450.526135</v>
      </c>
      <c r="I52" s="93">
        <v>0</v>
      </c>
      <c r="J52" s="93">
        <v>0</v>
      </c>
      <c r="K52" s="93">
        <v>-110021.995704</v>
      </c>
      <c r="L52" s="93">
        <v>14250.17388</v>
      </c>
      <c r="M52" s="93">
        <v>-65586.749553</v>
      </c>
      <c r="N52" s="93">
        <v>54939.886914</v>
      </c>
      <c r="O52" s="93">
        <v>3130</v>
      </c>
      <c r="P52" s="93">
        <v>0</v>
      </c>
      <c r="Q52" s="93">
        <v>36605.3556</v>
      </c>
      <c r="R52" s="93">
        <v>20828.7489</v>
      </c>
      <c r="S52" s="93">
        <v>13106.509409</v>
      </c>
      <c r="T52" s="93">
        <v>2911.23285</v>
      </c>
      <c r="U52" s="93">
        <v>0</v>
      </c>
      <c r="V52" s="93">
        <v>112440.000551</v>
      </c>
      <c r="W52" s="93">
        <v>-20717.490982</v>
      </c>
      <c r="X52" s="93">
        <v>-241172.711711</v>
      </c>
      <c r="Y52" s="93"/>
      <c r="Z52" s="93"/>
      <c r="AA52" s="93"/>
      <c r="AB52" s="93"/>
      <c r="AC52" s="93"/>
      <c r="AD52" s="93"/>
      <c r="AE52" s="93"/>
      <c r="AF52" s="93"/>
      <c r="AG52" s="93"/>
      <c r="AH52" s="93"/>
      <c r="AI52" s="93"/>
      <c r="AJ52" s="93"/>
      <c r="AK52" s="93"/>
    </row>
    <row r="53" ht="16.35" customHeight="1" spans="1:37">
      <c r="A53" s="92" t="s">
        <v>394</v>
      </c>
      <c r="B53" s="93">
        <v>45369.8892</v>
      </c>
      <c r="C53" s="93">
        <v>0</v>
      </c>
      <c r="D53" s="93">
        <v>0</v>
      </c>
      <c r="E53" s="93">
        <v>0</v>
      </c>
      <c r="F53" s="93">
        <v>0</v>
      </c>
      <c r="G53" s="93">
        <v>0</v>
      </c>
      <c r="H53" s="93">
        <v>51336.62172</v>
      </c>
      <c r="I53" s="93">
        <v>0</v>
      </c>
      <c r="J53" s="93">
        <v>0</v>
      </c>
      <c r="K53" s="93">
        <v>-56864.709504</v>
      </c>
      <c r="L53" s="93">
        <v>9956.06208</v>
      </c>
      <c r="M53" s="93">
        <v>28081.854072</v>
      </c>
      <c r="N53" s="93">
        <v>-2613.422736</v>
      </c>
      <c r="O53" s="93">
        <v>0</v>
      </c>
      <c r="P53" s="93">
        <v>0</v>
      </c>
      <c r="Q53" s="93">
        <v>0</v>
      </c>
      <c r="R53" s="93">
        <v>0</v>
      </c>
      <c r="S53" s="93">
        <v>-849.056616</v>
      </c>
      <c r="T53" s="93">
        <v>0</v>
      </c>
      <c r="U53" s="93">
        <v>0</v>
      </c>
      <c r="V53" s="93">
        <v>-10897.694424</v>
      </c>
      <c r="W53" s="93">
        <v>-26094.928032</v>
      </c>
      <c r="X53" s="93">
        <v>-52794.245736</v>
      </c>
      <c r="Y53" s="93"/>
      <c r="Z53" s="93"/>
      <c r="AA53" s="93"/>
      <c r="AB53" s="93"/>
      <c r="AC53" s="93"/>
      <c r="AD53" s="93"/>
      <c r="AE53" s="93"/>
      <c r="AF53" s="93"/>
      <c r="AG53" s="93"/>
      <c r="AH53" s="93"/>
      <c r="AI53" s="93"/>
      <c r="AJ53" s="93"/>
      <c r="AK53" s="93"/>
    </row>
    <row r="54" ht="16.35" customHeight="1" spans="1:37">
      <c r="A54" s="92" t="s">
        <v>395</v>
      </c>
      <c r="B54" s="93">
        <v>-70857.77795</v>
      </c>
      <c r="C54" s="93">
        <v>0</v>
      </c>
      <c r="D54" s="93">
        <v>0</v>
      </c>
      <c r="E54" s="93">
        <v>0</v>
      </c>
      <c r="F54" s="93">
        <v>0</v>
      </c>
      <c r="G54" s="93">
        <v>4040</v>
      </c>
      <c r="H54" s="93">
        <v>8520277.25</v>
      </c>
      <c r="I54" s="93">
        <v>0</v>
      </c>
      <c r="J54" s="93">
        <v>0</v>
      </c>
      <c r="K54" s="93">
        <v>-53157.2862</v>
      </c>
      <c r="L54" s="93">
        <v>4294.1118</v>
      </c>
      <c r="M54" s="96">
        <v>-93668.603625</v>
      </c>
      <c r="N54" s="93">
        <v>57553.30965</v>
      </c>
      <c r="O54" s="93">
        <v>3130</v>
      </c>
      <c r="P54" s="93">
        <v>0</v>
      </c>
      <c r="Q54" s="93">
        <v>36605.3556</v>
      </c>
      <c r="R54" s="93">
        <v>20828.7489</v>
      </c>
      <c r="S54" s="93">
        <v>13955.566025</v>
      </c>
      <c r="T54" s="93">
        <v>2911.23285</v>
      </c>
      <c r="U54" s="93">
        <v>0</v>
      </c>
      <c r="V54" s="93">
        <v>123337.694975</v>
      </c>
      <c r="W54" s="93">
        <v>5377.43705</v>
      </c>
      <c r="X54" s="93">
        <v>-188378.465975</v>
      </c>
      <c r="Y54" s="93"/>
      <c r="Z54" s="93"/>
      <c r="AA54" s="93"/>
      <c r="AB54" s="93"/>
      <c r="AC54" s="93"/>
      <c r="AD54" s="93"/>
      <c r="AE54" s="93"/>
      <c r="AF54" s="93"/>
      <c r="AG54" s="93"/>
      <c r="AH54" s="93"/>
      <c r="AI54" s="93"/>
      <c r="AJ54" s="93"/>
      <c r="AK54" s="93"/>
    </row>
    <row r="55" ht="16.35" customHeight="1" spans="1:37">
      <c r="A55" s="92" t="s">
        <v>396</v>
      </c>
      <c r="B55" s="93">
        <v>0</v>
      </c>
      <c r="C55" s="93">
        <v>0</v>
      </c>
      <c r="D55" s="93">
        <v>0</v>
      </c>
      <c r="E55" s="93">
        <v>0</v>
      </c>
      <c r="F55" s="93">
        <v>0</v>
      </c>
      <c r="G55" s="93">
        <v>0</v>
      </c>
      <c r="H55" s="93">
        <v>0</v>
      </c>
      <c r="I55" s="93">
        <v>0</v>
      </c>
      <c r="J55" s="93">
        <v>0</v>
      </c>
      <c r="K55" s="93">
        <v>0</v>
      </c>
      <c r="L55" s="93">
        <v>0</v>
      </c>
      <c r="M55" s="93">
        <v>0</v>
      </c>
      <c r="N55" s="93">
        <v>0</v>
      </c>
      <c r="O55" s="93">
        <v>0</v>
      </c>
      <c r="P55" s="93">
        <v>0</v>
      </c>
      <c r="Q55" s="93">
        <v>0</v>
      </c>
      <c r="R55" s="93">
        <v>0</v>
      </c>
      <c r="S55" s="93">
        <v>0</v>
      </c>
      <c r="T55" s="93">
        <v>0</v>
      </c>
      <c r="U55" s="93">
        <v>0</v>
      </c>
      <c r="V55" s="93">
        <v>0</v>
      </c>
      <c r="W55" s="93">
        <v>0</v>
      </c>
      <c r="X55" s="93">
        <v>0</v>
      </c>
      <c r="Y55" s="93"/>
      <c r="Z55" s="93"/>
      <c r="AA55" s="93"/>
      <c r="AB55" s="93"/>
      <c r="AC55" s="93"/>
      <c r="AD55" s="93"/>
      <c r="AE55" s="93"/>
      <c r="AF55" s="93"/>
      <c r="AG55" s="93"/>
      <c r="AH55" s="93"/>
      <c r="AI55" s="93"/>
      <c r="AJ55" s="93"/>
      <c r="AK55" s="93"/>
    </row>
    <row r="56" s="90" customFormat="1" ht="16.35" customHeight="1" spans="1:37">
      <c r="A56" s="94" t="s">
        <v>397</v>
      </c>
      <c r="B56" s="95">
        <v>0</v>
      </c>
      <c r="C56" s="95">
        <v>0</v>
      </c>
      <c r="D56" s="95">
        <v>0</v>
      </c>
      <c r="E56" s="95">
        <v>0</v>
      </c>
      <c r="F56" s="95">
        <v>0</v>
      </c>
      <c r="G56" s="95">
        <v>0</v>
      </c>
      <c r="H56" s="95">
        <v>0</v>
      </c>
      <c r="I56" s="95">
        <v>0</v>
      </c>
      <c r="J56" s="95">
        <v>0</v>
      </c>
      <c r="K56" s="95">
        <v>0</v>
      </c>
      <c r="L56" s="95">
        <v>0</v>
      </c>
      <c r="M56" s="95">
        <v>0</v>
      </c>
      <c r="N56" s="95">
        <v>0</v>
      </c>
      <c r="O56" s="95">
        <v>0</v>
      </c>
      <c r="P56" s="95">
        <v>0</v>
      </c>
      <c r="Q56" s="95">
        <v>0</v>
      </c>
      <c r="R56" s="95">
        <v>0</v>
      </c>
      <c r="S56" s="95">
        <v>0</v>
      </c>
      <c r="T56" s="95">
        <v>0</v>
      </c>
      <c r="U56" s="95">
        <v>0</v>
      </c>
      <c r="V56" s="95">
        <v>0</v>
      </c>
      <c r="W56" s="95">
        <v>0</v>
      </c>
      <c r="X56" s="95">
        <v>0</v>
      </c>
      <c r="Y56" s="95"/>
      <c r="Z56" s="95"/>
      <c r="AA56" s="95"/>
      <c r="AB56" s="95"/>
      <c r="AC56" s="95"/>
      <c r="AD56" s="95"/>
      <c r="AE56" s="95"/>
      <c r="AF56" s="95"/>
      <c r="AG56" s="95"/>
      <c r="AH56" s="95"/>
      <c r="AI56" s="95"/>
      <c r="AJ56" s="95"/>
      <c r="AK56" s="95"/>
    </row>
    <row r="57" ht="16.35" customHeight="1" spans="1:37">
      <c r="A57" s="92" t="s">
        <v>398</v>
      </c>
      <c r="B57" s="93">
        <v>0</v>
      </c>
      <c r="C57" s="93">
        <v>0</v>
      </c>
      <c r="D57" s="93">
        <v>0</v>
      </c>
      <c r="E57" s="93">
        <v>0</v>
      </c>
      <c r="F57" s="93">
        <v>0</v>
      </c>
      <c r="G57" s="93">
        <v>0</v>
      </c>
      <c r="H57" s="93">
        <v>0</v>
      </c>
      <c r="I57" s="93">
        <v>0</v>
      </c>
      <c r="J57" s="93">
        <v>0</v>
      </c>
      <c r="K57" s="93">
        <v>0</v>
      </c>
      <c r="L57" s="93">
        <v>0</v>
      </c>
      <c r="M57" s="93">
        <v>0</v>
      </c>
      <c r="N57" s="93">
        <v>0</v>
      </c>
      <c r="O57" s="93">
        <v>0</v>
      </c>
      <c r="P57" s="93">
        <v>0</v>
      </c>
      <c r="Q57" s="93">
        <v>0</v>
      </c>
      <c r="R57" s="93">
        <v>0</v>
      </c>
      <c r="S57" s="93">
        <v>0</v>
      </c>
      <c r="T57" s="93">
        <v>0</v>
      </c>
      <c r="U57" s="93">
        <v>0</v>
      </c>
      <c r="V57" s="93">
        <v>0</v>
      </c>
      <c r="W57" s="93">
        <v>0</v>
      </c>
      <c r="X57" s="93">
        <v>0</v>
      </c>
      <c r="Y57" s="93"/>
      <c r="Z57" s="93"/>
      <c r="AA57" s="93"/>
      <c r="AB57" s="93"/>
      <c r="AC57" s="93"/>
      <c r="AD57" s="93"/>
      <c r="AE57" s="93"/>
      <c r="AF57" s="93"/>
      <c r="AG57" s="93"/>
      <c r="AH57" s="93"/>
      <c r="AI57" s="93"/>
      <c r="AJ57" s="93"/>
      <c r="AK57" s="93"/>
    </row>
    <row r="58" ht="16.35" customHeight="1" spans="1:37">
      <c r="A58" s="92" t="s">
        <v>399</v>
      </c>
      <c r="B58" s="93">
        <v>8176830.82875</v>
      </c>
      <c r="C58" s="93">
        <v>0</v>
      </c>
      <c r="D58" s="93">
        <v>0</v>
      </c>
      <c r="E58" s="93">
        <v>0</v>
      </c>
      <c r="F58" s="93">
        <v>0</v>
      </c>
      <c r="G58" s="93">
        <v>0</v>
      </c>
      <c r="H58" s="93">
        <v>6885788.803865</v>
      </c>
      <c r="I58" s="93">
        <v>0</v>
      </c>
      <c r="J58" s="93">
        <v>0</v>
      </c>
      <c r="K58" s="93">
        <v>-7117496.164296</v>
      </c>
      <c r="L58" s="93">
        <v>558298.06612</v>
      </c>
      <c r="M58" s="93">
        <v>-12423560.400447</v>
      </c>
      <c r="N58" s="93">
        <v>7618834.733086</v>
      </c>
      <c r="O58" s="93">
        <v>-3130</v>
      </c>
      <c r="P58" s="93">
        <v>0</v>
      </c>
      <c r="Q58" s="93">
        <v>3093708.7244</v>
      </c>
      <c r="R58" s="93">
        <v>22337.7711</v>
      </c>
      <c r="S58" s="93">
        <v>-131031.039409</v>
      </c>
      <c r="T58" s="93">
        <v>385253.14715</v>
      </c>
      <c r="U58" s="93">
        <v>0</v>
      </c>
      <c r="V58" s="93">
        <v>-1626008.670551</v>
      </c>
      <c r="W58" s="93">
        <v>-864957.569018</v>
      </c>
      <c r="X58" s="93">
        <v>-7091361.418289</v>
      </c>
      <c r="Y58" s="93"/>
      <c r="Z58" s="93"/>
      <c r="AA58" s="93"/>
      <c r="AB58" s="93"/>
      <c r="AC58" s="93"/>
      <c r="AD58" s="93"/>
      <c r="AE58" s="93"/>
      <c r="AF58" s="93"/>
      <c r="AG58" s="93"/>
      <c r="AH58" s="93"/>
      <c r="AI58" s="93"/>
      <c r="AJ58" s="93"/>
      <c r="AK58" s="93"/>
    </row>
    <row r="59" ht="16.35" customHeight="1" spans="1:37">
      <c r="A59" s="92" t="s">
        <v>400</v>
      </c>
      <c r="B59" s="93">
        <v>0</v>
      </c>
      <c r="C59" s="93">
        <v>0</v>
      </c>
      <c r="D59" s="93">
        <v>0</v>
      </c>
      <c r="E59" s="93">
        <v>0</v>
      </c>
      <c r="F59" s="93">
        <v>0</v>
      </c>
      <c r="G59" s="93">
        <v>0</v>
      </c>
      <c r="H59" s="93">
        <v>0</v>
      </c>
      <c r="I59" s="93">
        <v>0</v>
      </c>
      <c r="J59" s="93">
        <v>0</v>
      </c>
      <c r="K59" s="93">
        <v>0</v>
      </c>
      <c r="L59" s="93">
        <v>0</v>
      </c>
      <c r="M59" s="93">
        <v>0</v>
      </c>
      <c r="N59" s="93">
        <v>0</v>
      </c>
      <c r="O59" s="93">
        <v>0</v>
      </c>
      <c r="P59" s="93">
        <v>0</v>
      </c>
      <c r="Q59" s="93">
        <v>0</v>
      </c>
      <c r="R59" s="93">
        <v>0</v>
      </c>
      <c r="S59" s="93">
        <v>0</v>
      </c>
      <c r="T59" s="93">
        <v>0</v>
      </c>
      <c r="U59" s="93">
        <v>0</v>
      </c>
      <c r="V59" s="93">
        <v>0</v>
      </c>
      <c r="W59" s="93">
        <v>0</v>
      </c>
      <c r="X59" s="93">
        <v>0</v>
      </c>
      <c r="Y59" s="93"/>
      <c r="Z59" s="93"/>
      <c r="AA59" s="93"/>
      <c r="AB59" s="93"/>
      <c r="AC59" s="93"/>
      <c r="AD59" s="93"/>
      <c r="AE59" s="93"/>
      <c r="AF59" s="93"/>
      <c r="AG59" s="93"/>
      <c r="AH59" s="93"/>
      <c r="AI59" s="93"/>
      <c r="AJ59" s="93"/>
      <c r="AK59" s="93"/>
    </row>
    <row r="60" ht="16.35" customHeight="1" spans="1:37">
      <c r="A60" s="92" t="s">
        <v>401</v>
      </c>
      <c r="B60" s="93">
        <v>0</v>
      </c>
      <c r="C60" s="93">
        <v>0</v>
      </c>
      <c r="D60" s="93">
        <v>0</v>
      </c>
      <c r="E60" s="93">
        <v>0</v>
      </c>
      <c r="F60" s="93">
        <v>0</v>
      </c>
      <c r="G60" s="93">
        <v>0</v>
      </c>
      <c r="H60" s="93">
        <v>0</v>
      </c>
      <c r="I60" s="93">
        <v>0</v>
      </c>
      <c r="J60" s="93">
        <v>0</v>
      </c>
      <c r="K60" s="93">
        <v>0</v>
      </c>
      <c r="L60" s="93">
        <v>0</v>
      </c>
      <c r="M60" s="93">
        <v>0</v>
      </c>
      <c r="N60" s="93">
        <v>0</v>
      </c>
      <c r="O60" s="93">
        <v>0</v>
      </c>
      <c r="P60" s="93">
        <v>0</v>
      </c>
      <c r="Q60" s="93">
        <v>0</v>
      </c>
      <c r="R60" s="93">
        <v>0</v>
      </c>
      <c r="S60" s="93">
        <v>0</v>
      </c>
      <c r="T60" s="93">
        <v>0</v>
      </c>
      <c r="U60" s="93">
        <v>0</v>
      </c>
      <c r="V60" s="93">
        <v>0</v>
      </c>
      <c r="W60" s="93">
        <v>0</v>
      </c>
      <c r="X60" s="93">
        <v>0</v>
      </c>
      <c r="Y60" s="93"/>
      <c r="Z60" s="93"/>
      <c r="AA60" s="93"/>
      <c r="AB60" s="93"/>
      <c r="AC60" s="93"/>
      <c r="AD60" s="93"/>
      <c r="AE60" s="93"/>
      <c r="AF60" s="93"/>
      <c r="AG60" s="93"/>
      <c r="AH60" s="93"/>
      <c r="AI60" s="93"/>
      <c r="AJ60" s="93"/>
      <c r="AK60" s="93"/>
    </row>
    <row r="61" ht="16.35" customHeight="1" spans="1:37">
      <c r="A61" s="92" t="s">
        <v>402</v>
      </c>
      <c r="B61" s="93">
        <v>8176830.82875</v>
      </c>
      <c r="C61" s="93">
        <v>0</v>
      </c>
      <c r="D61" s="93">
        <v>0</v>
      </c>
      <c r="E61" s="93">
        <v>0</v>
      </c>
      <c r="F61" s="93">
        <v>0</v>
      </c>
      <c r="G61" s="93">
        <v>0</v>
      </c>
      <c r="H61" s="93">
        <v>6885788.803865</v>
      </c>
      <c r="I61" s="93">
        <v>0</v>
      </c>
      <c r="J61" s="93">
        <v>0</v>
      </c>
      <c r="K61" s="93">
        <v>-7117496.164296</v>
      </c>
      <c r="L61" s="93">
        <v>558298.06612</v>
      </c>
      <c r="M61" s="93">
        <v>-12423560.400447</v>
      </c>
      <c r="N61" s="93">
        <v>7618834.733086</v>
      </c>
      <c r="O61" s="93">
        <v>-3130</v>
      </c>
      <c r="P61" s="93">
        <v>0</v>
      </c>
      <c r="Q61" s="93">
        <v>3093708.7244</v>
      </c>
      <c r="R61" s="93">
        <v>22337.7711</v>
      </c>
      <c r="S61" s="93">
        <v>-131031.039409</v>
      </c>
      <c r="T61" s="93">
        <v>385253.14715</v>
      </c>
      <c r="U61" s="93">
        <v>0</v>
      </c>
      <c r="V61" s="93">
        <v>-1626008.670551</v>
      </c>
      <c r="W61" s="93">
        <v>-864957.569018</v>
      </c>
      <c r="X61" s="93">
        <v>-7091361.418289</v>
      </c>
      <c r="Y61" s="93"/>
      <c r="Z61" s="93"/>
      <c r="AA61" s="93"/>
      <c r="AB61" s="93"/>
      <c r="AC61" s="93"/>
      <c r="AD61" s="93"/>
      <c r="AE61" s="93"/>
      <c r="AF61" s="93"/>
      <c r="AG61" s="93"/>
      <c r="AH61" s="93"/>
      <c r="AI61" s="93"/>
      <c r="AJ61" s="93"/>
      <c r="AK61" s="93"/>
    </row>
    <row r="62" ht="16.35" customHeight="1" spans="1:37">
      <c r="A62" s="92" t="s">
        <v>403</v>
      </c>
      <c r="B62" s="93">
        <v>0</v>
      </c>
      <c r="C62" s="93">
        <v>0</v>
      </c>
      <c r="D62" s="93">
        <v>0</v>
      </c>
      <c r="E62" s="93">
        <v>0</v>
      </c>
      <c r="F62" s="93">
        <v>0</v>
      </c>
      <c r="G62" s="93">
        <v>0</v>
      </c>
      <c r="H62" s="93">
        <v>0</v>
      </c>
      <c r="I62" s="93">
        <v>0</v>
      </c>
      <c r="J62" s="93">
        <v>0</v>
      </c>
      <c r="K62" s="93">
        <v>0</v>
      </c>
      <c r="L62" s="93">
        <v>0</v>
      </c>
      <c r="M62" s="93">
        <v>0</v>
      </c>
      <c r="N62" s="93">
        <v>0</v>
      </c>
      <c r="O62" s="93">
        <v>0</v>
      </c>
      <c r="P62" s="93">
        <v>0</v>
      </c>
      <c r="Q62" s="93">
        <v>0</v>
      </c>
      <c r="R62" s="93">
        <v>0</v>
      </c>
      <c r="S62" s="93">
        <v>0</v>
      </c>
      <c r="T62" s="93">
        <v>0</v>
      </c>
      <c r="U62" s="93">
        <v>0</v>
      </c>
      <c r="V62" s="93">
        <v>0</v>
      </c>
      <c r="W62" s="93">
        <v>0</v>
      </c>
      <c r="X62" s="93">
        <v>0</v>
      </c>
      <c r="Y62" s="93"/>
      <c r="Z62" s="93"/>
      <c r="AA62" s="93"/>
      <c r="AB62" s="93"/>
      <c r="AC62" s="93"/>
      <c r="AD62" s="93"/>
      <c r="AE62" s="93"/>
      <c r="AF62" s="93"/>
      <c r="AG62" s="93"/>
      <c r="AH62" s="93"/>
      <c r="AI62" s="93"/>
      <c r="AJ62" s="93"/>
      <c r="AK62" s="93"/>
    </row>
    <row r="63" ht="16.35" customHeight="1" spans="1:37">
      <c r="A63" s="92" t="s">
        <v>404</v>
      </c>
      <c r="B63" s="93">
        <v>8176830.82875</v>
      </c>
      <c r="C63" s="93">
        <v>0</v>
      </c>
      <c r="D63" s="93">
        <v>0</v>
      </c>
      <c r="E63" s="93">
        <v>0</v>
      </c>
      <c r="F63" s="93">
        <v>0</v>
      </c>
      <c r="G63" s="93">
        <v>0</v>
      </c>
      <c r="H63" s="93">
        <v>6885788.803865</v>
      </c>
      <c r="I63" s="93">
        <v>0</v>
      </c>
      <c r="J63" s="93">
        <v>0</v>
      </c>
      <c r="K63" s="93">
        <v>-7117496.164296</v>
      </c>
      <c r="L63" s="93">
        <v>558298.06612</v>
      </c>
      <c r="M63" s="93">
        <v>-12423560.400447</v>
      </c>
      <c r="N63" s="93">
        <v>7618834.733086</v>
      </c>
      <c r="O63" s="93">
        <v>-3130</v>
      </c>
      <c r="P63" s="93">
        <v>0</v>
      </c>
      <c r="Q63" s="93">
        <v>3093708.7244</v>
      </c>
      <c r="R63" s="93">
        <v>22337.7711</v>
      </c>
      <c r="S63" s="93">
        <v>-131031.039409</v>
      </c>
      <c r="T63" s="93">
        <v>385253.14715</v>
      </c>
      <c r="U63" s="93">
        <v>0</v>
      </c>
      <c r="V63" s="93">
        <v>-1626008.670551</v>
      </c>
      <c r="W63" s="93">
        <v>-864957.569018</v>
      </c>
      <c r="X63" s="93">
        <v>-7091361.418289</v>
      </c>
      <c r="Y63" s="93"/>
      <c r="Z63" s="93"/>
      <c r="AA63" s="93"/>
      <c r="AB63" s="93"/>
      <c r="AC63" s="93"/>
      <c r="AD63" s="93"/>
      <c r="AE63" s="93"/>
      <c r="AF63" s="93"/>
      <c r="AG63" s="93"/>
      <c r="AH63" s="93"/>
      <c r="AI63" s="93"/>
      <c r="AJ63" s="93"/>
      <c r="AK63" s="93"/>
    </row>
    <row r="64" ht="16.35" customHeight="1" spans="1:37">
      <c r="A64" s="92" t="s">
        <v>405</v>
      </c>
      <c r="B64" s="93">
        <v>0</v>
      </c>
      <c r="C64" s="93">
        <v>0</v>
      </c>
      <c r="D64" s="93">
        <v>0</v>
      </c>
      <c r="E64" s="93">
        <v>0</v>
      </c>
      <c r="F64" s="93">
        <v>0</v>
      </c>
      <c r="G64" s="93">
        <v>0</v>
      </c>
      <c r="H64" s="93">
        <v>0</v>
      </c>
      <c r="I64" s="93">
        <v>0</v>
      </c>
      <c r="J64" s="93">
        <v>0</v>
      </c>
      <c r="K64" s="93">
        <v>0</v>
      </c>
      <c r="L64" s="93">
        <v>0</v>
      </c>
      <c r="M64" s="93">
        <v>0</v>
      </c>
      <c r="N64" s="93">
        <v>0</v>
      </c>
      <c r="O64" s="93">
        <v>0</v>
      </c>
      <c r="P64" s="93">
        <v>0</v>
      </c>
      <c r="Q64" s="93">
        <v>0</v>
      </c>
      <c r="R64" s="93">
        <v>0</v>
      </c>
      <c r="S64" s="93">
        <v>0</v>
      </c>
      <c r="T64" s="93">
        <v>0</v>
      </c>
      <c r="U64" s="93">
        <v>0</v>
      </c>
      <c r="V64" s="93">
        <v>0</v>
      </c>
      <c r="W64" s="93">
        <v>0</v>
      </c>
      <c r="X64" s="93">
        <v>0</v>
      </c>
      <c r="Y64" s="93"/>
      <c r="Z64" s="93"/>
      <c r="AA64" s="93"/>
      <c r="AB64" s="93"/>
      <c r="AC64" s="93"/>
      <c r="AD64" s="93"/>
      <c r="AE64" s="93"/>
      <c r="AF64" s="93"/>
      <c r="AG64" s="93"/>
      <c r="AH64" s="93"/>
      <c r="AI64" s="93"/>
      <c r="AJ64" s="93"/>
      <c r="AK64" s="93"/>
    </row>
    <row r="65" ht="16.35" customHeight="1" spans="1:37">
      <c r="A65" s="92" t="s">
        <v>406</v>
      </c>
      <c r="B65" s="93">
        <v>8176830.82875</v>
      </c>
      <c r="C65" s="93">
        <v>0</v>
      </c>
      <c r="D65" s="93">
        <v>0</v>
      </c>
      <c r="E65" s="93">
        <v>0</v>
      </c>
      <c r="F65" s="93">
        <v>0</v>
      </c>
      <c r="G65" s="93">
        <v>0</v>
      </c>
      <c r="H65" s="93">
        <v>6885788.803865</v>
      </c>
      <c r="I65" s="93">
        <v>0</v>
      </c>
      <c r="J65" s="93">
        <v>0</v>
      </c>
      <c r="K65" s="93">
        <v>-7117496.164296</v>
      </c>
      <c r="L65" s="93">
        <v>558298.06612</v>
      </c>
      <c r="M65" s="93">
        <v>-12423560.400447</v>
      </c>
      <c r="N65" s="93">
        <v>7618834.733086</v>
      </c>
      <c r="O65" s="93">
        <v>-3130</v>
      </c>
      <c r="P65" s="93">
        <v>0</v>
      </c>
      <c r="Q65" s="93">
        <v>3093708.7244</v>
      </c>
      <c r="R65" s="93">
        <v>22337.7711</v>
      </c>
      <c r="S65" s="93">
        <v>-131031.039409</v>
      </c>
      <c r="T65" s="93">
        <v>385253.14715</v>
      </c>
      <c r="U65" s="93">
        <v>0</v>
      </c>
      <c r="V65" s="93">
        <v>-1626008.670551</v>
      </c>
      <c r="W65" s="93">
        <v>-864957.569018</v>
      </c>
      <c r="X65" s="93">
        <v>-7091361.418289</v>
      </c>
      <c r="Y65" s="93"/>
      <c r="Z65" s="93"/>
      <c r="AA65" s="93"/>
      <c r="AB65" s="93"/>
      <c r="AC65" s="93"/>
      <c r="AD65" s="93"/>
      <c r="AE65" s="93"/>
      <c r="AF65" s="93"/>
      <c r="AG65" s="93"/>
      <c r="AH65" s="93"/>
      <c r="AI65" s="93"/>
      <c r="AJ65" s="93"/>
      <c r="AK65" s="93"/>
    </row>
    <row r="66" ht="16.35" customHeight="1" spans="1:37">
      <c r="A66" s="92" t="s">
        <v>407</v>
      </c>
      <c r="B66" s="93">
        <v>0</v>
      </c>
      <c r="C66" s="93">
        <v>0</v>
      </c>
      <c r="D66" s="93">
        <v>0</v>
      </c>
      <c r="E66" s="93">
        <v>0</v>
      </c>
      <c r="F66" s="93">
        <v>0</v>
      </c>
      <c r="G66" s="93">
        <v>0</v>
      </c>
      <c r="H66" s="93">
        <v>0</v>
      </c>
      <c r="I66" s="93">
        <v>0</v>
      </c>
      <c r="J66" s="93">
        <v>0</v>
      </c>
      <c r="K66" s="93">
        <v>0</v>
      </c>
      <c r="L66" s="93">
        <v>0</v>
      </c>
      <c r="M66" s="93">
        <v>0</v>
      </c>
      <c r="N66" s="93">
        <v>0</v>
      </c>
      <c r="O66" s="93">
        <v>0</v>
      </c>
      <c r="P66" s="93">
        <v>0</v>
      </c>
      <c r="Q66" s="93">
        <v>0</v>
      </c>
      <c r="R66" s="93">
        <v>0</v>
      </c>
      <c r="S66" s="93">
        <v>0</v>
      </c>
      <c r="T66" s="93">
        <v>0</v>
      </c>
      <c r="U66" s="93">
        <v>0</v>
      </c>
      <c r="V66" s="93">
        <v>0</v>
      </c>
      <c r="W66" s="93">
        <v>0</v>
      </c>
      <c r="X66" s="93">
        <v>0</v>
      </c>
      <c r="Y66" s="93"/>
      <c r="Z66" s="93"/>
      <c r="AA66" s="93"/>
      <c r="AB66" s="93"/>
      <c r="AC66" s="93"/>
      <c r="AD66" s="93"/>
      <c r="AE66" s="93"/>
      <c r="AF66" s="93"/>
      <c r="AG66" s="93"/>
      <c r="AH66" s="93"/>
      <c r="AI66" s="93"/>
      <c r="AJ66" s="93"/>
      <c r="AK66" s="93"/>
    </row>
    <row r="67" ht="16.35" customHeight="1" spans="1:37">
      <c r="A67" s="92" t="s">
        <v>408</v>
      </c>
      <c r="B67" s="93">
        <v>8176830.82875</v>
      </c>
      <c r="C67" s="93">
        <v>0</v>
      </c>
      <c r="D67" s="93">
        <v>0</v>
      </c>
      <c r="E67" s="93">
        <v>0</v>
      </c>
      <c r="F67" s="93">
        <v>0</v>
      </c>
      <c r="G67" s="93">
        <v>0</v>
      </c>
      <c r="H67" s="93">
        <v>6885788.803865</v>
      </c>
      <c r="I67" s="93">
        <v>0</v>
      </c>
      <c r="J67" s="93">
        <v>0</v>
      </c>
      <c r="K67" s="93">
        <v>-7117496.164296</v>
      </c>
      <c r="L67" s="93">
        <v>558298.06612</v>
      </c>
      <c r="M67" s="93">
        <v>-12423560.400447</v>
      </c>
      <c r="N67" s="93">
        <v>7618834.733086</v>
      </c>
      <c r="O67" s="93">
        <v>-3130</v>
      </c>
      <c r="P67" s="93">
        <v>0</v>
      </c>
      <c r="Q67" s="93">
        <v>3093708.7244</v>
      </c>
      <c r="R67" s="93">
        <v>22337.7711</v>
      </c>
      <c r="S67" s="93">
        <v>-131031.039409</v>
      </c>
      <c r="T67" s="93">
        <v>385253.14715</v>
      </c>
      <c r="U67" s="93">
        <v>0</v>
      </c>
      <c r="V67" s="93">
        <v>-1626008.670551</v>
      </c>
      <c r="W67" s="93">
        <v>-864957.569018</v>
      </c>
      <c r="X67" s="93">
        <v>-7091361.418289</v>
      </c>
      <c r="Y67" s="93"/>
      <c r="Z67" s="93"/>
      <c r="AA67" s="93"/>
      <c r="AB67" s="93"/>
      <c r="AC67" s="93"/>
      <c r="AD67" s="93"/>
      <c r="AE67" s="93"/>
      <c r="AF67" s="93"/>
      <c r="AG67" s="93"/>
      <c r="AH67" s="93"/>
      <c r="AI67" s="93"/>
      <c r="AJ67" s="93"/>
      <c r="AK67" s="93"/>
    </row>
    <row r="68" ht="16.35" customHeight="1" spans="1:37">
      <c r="A68" s="92" t="s">
        <v>409</v>
      </c>
      <c r="B68" s="93">
        <v>-187535001.35</v>
      </c>
      <c r="C68" s="93">
        <v>0</v>
      </c>
      <c r="D68" s="93">
        <v>2733709.24</v>
      </c>
      <c r="E68" s="93">
        <v>0</v>
      </c>
      <c r="F68" s="93">
        <v>0</v>
      </c>
      <c r="G68" s="93">
        <v>0</v>
      </c>
      <c r="H68" s="93">
        <v>833137986.79</v>
      </c>
      <c r="I68" s="93">
        <v>0</v>
      </c>
      <c r="J68" s="93">
        <v>4904.12</v>
      </c>
      <c r="K68" s="93">
        <v>158617286.32</v>
      </c>
      <c r="L68" s="93">
        <v>3174955.6</v>
      </c>
      <c r="M68" s="93">
        <v>38947590.6</v>
      </c>
      <c r="N68" s="93">
        <v>25387517.26</v>
      </c>
      <c r="O68" s="93">
        <v>175814.44</v>
      </c>
      <c r="P68" s="93">
        <v>0</v>
      </c>
      <c r="Q68" s="93">
        <v>175086543.09</v>
      </c>
      <c r="R68" s="93">
        <v>10576242.87</v>
      </c>
      <c r="S68" s="93">
        <v>6596037.69</v>
      </c>
      <c r="T68" s="93">
        <v>36765979.65</v>
      </c>
      <c r="U68" s="93">
        <v>0</v>
      </c>
      <c r="V68" s="93">
        <v>7550723.77</v>
      </c>
      <c r="W68" s="93">
        <v>60396035.88</v>
      </c>
      <c r="X68" s="93">
        <v>44838107.07</v>
      </c>
      <c r="Y68" s="93"/>
      <c r="Z68" s="93"/>
      <c r="AA68" s="93"/>
      <c r="AB68" s="93"/>
      <c r="AC68" s="93"/>
      <c r="AD68" s="93"/>
      <c r="AE68" s="93"/>
      <c r="AF68" s="93"/>
      <c r="AG68" s="93"/>
      <c r="AH68" s="93"/>
      <c r="AI68" s="93"/>
      <c r="AJ68" s="93"/>
      <c r="AK68" s="93"/>
    </row>
    <row r="69" ht="16.35" customHeight="1" spans="1:37">
      <c r="A69" s="92" t="s">
        <v>410</v>
      </c>
      <c r="B69" s="93">
        <v>-196444802.12</v>
      </c>
      <c r="C69" s="93">
        <v>0</v>
      </c>
      <c r="D69" s="93">
        <v>2733709.24</v>
      </c>
      <c r="E69" s="93">
        <v>0</v>
      </c>
      <c r="F69" s="93">
        <v>0</v>
      </c>
      <c r="G69" s="93">
        <v>0</v>
      </c>
      <c r="H69" s="93">
        <v>420404600.69</v>
      </c>
      <c r="I69" s="93">
        <v>0</v>
      </c>
      <c r="J69" s="93">
        <v>6343.39</v>
      </c>
      <c r="K69" s="93">
        <v>-21316062.48</v>
      </c>
      <c r="L69" s="93">
        <v>0</v>
      </c>
      <c r="M69" s="93">
        <v>9029835.77</v>
      </c>
      <c r="N69" s="93">
        <v>0</v>
      </c>
      <c r="O69" s="93">
        <v>119.66</v>
      </c>
      <c r="P69" s="93">
        <v>0</v>
      </c>
      <c r="Q69" s="93">
        <v>3130465.21</v>
      </c>
      <c r="R69" s="93">
        <v>43166.52</v>
      </c>
      <c r="S69" s="93">
        <v>0</v>
      </c>
      <c r="T69" s="93">
        <v>388164.38</v>
      </c>
      <c r="U69" s="93">
        <v>0</v>
      </c>
      <c r="V69" s="93">
        <v>225296.81</v>
      </c>
      <c r="W69" s="93">
        <v>326.61</v>
      </c>
      <c r="X69" s="93">
        <v>0</v>
      </c>
      <c r="Y69" s="93"/>
      <c r="Z69" s="93"/>
      <c r="AA69" s="93"/>
      <c r="AB69" s="93"/>
      <c r="AC69" s="93"/>
      <c r="AD69" s="93"/>
      <c r="AE69" s="93"/>
      <c r="AF69" s="93"/>
      <c r="AG69" s="93"/>
      <c r="AH69" s="93"/>
      <c r="AI69" s="93"/>
      <c r="AJ69" s="93"/>
      <c r="AK69" s="93"/>
    </row>
    <row r="70" ht="16.35" customHeight="1" spans="1:37">
      <c r="A70" s="92" t="s">
        <v>411</v>
      </c>
      <c r="B70" s="93">
        <v>17046468.8</v>
      </c>
      <c r="C70" s="93">
        <v>0</v>
      </c>
      <c r="D70" s="93">
        <v>2733709.24</v>
      </c>
      <c r="E70" s="93">
        <v>0</v>
      </c>
      <c r="F70" s="93">
        <v>0</v>
      </c>
      <c r="G70" s="93">
        <v>0</v>
      </c>
      <c r="H70" s="93">
        <v>441805556.69</v>
      </c>
      <c r="I70" s="93">
        <v>0</v>
      </c>
      <c r="J70" s="93">
        <v>6343.39</v>
      </c>
      <c r="K70" s="93">
        <v>91987777.49</v>
      </c>
      <c r="L70" s="93">
        <v>0</v>
      </c>
      <c r="M70" s="93">
        <v>9029835.77</v>
      </c>
      <c r="N70" s="93">
        <v>0</v>
      </c>
      <c r="O70" s="93">
        <v>119.66</v>
      </c>
      <c r="P70" s="93">
        <v>0</v>
      </c>
      <c r="Q70" s="93">
        <v>3130465.21</v>
      </c>
      <c r="R70" s="93">
        <v>43166.52</v>
      </c>
      <c r="S70" s="93">
        <v>0</v>
      </c>
      <c r="T70" s="93">
        <v>388164.38</v>
      </c>
      <c r="U70" s="93">
        <v>0</v>
      </c>
      <c r="V70" s="93">
        <v>249113.71</v>
      </c>
      <c r="W70" s="93">
        <v>326.61</v>
      </c>
      <c r="X70" s="93">
        <v>0</v>
      </c>
      <c r="Y70" s="93"/>
      <c r="Z70" s="93"/>
      <c r="AA70" s="93"/>
      <c r="AB70" s="93"/>
      <c r="AC70" s="93"/>
      <c r="AD70" s="93"/>
      <c r="AE70" s="93"/>
      <c r="AF70" s="93"/>
      <c r="AG70" s="93"/>
      <c r="AH70" s="93"/>
      <c r="AI70" s="93"/>
      <c r="AJ70" s="93"/>
      <c r="AK70" s="93"/>
    </row>
    <row r="71" ht="16.35" customHeight="1" spans="1:37">
      <c r="A71" s="92" t="s">
        <v>412</v>
      </c>
      <c r="B71" s="93">
        <v>213491270.92</v>
      </c>
      <c r="C71" s="93">
        <v>0</v>
      </c>
      <c r="D71" s="93">
        <v>0</v>
      </c>
      <c r="E71" s="93">
        <v>0</v>
      </c>
      <c r="F71" s="93">
        <v>0</v>
      </c>
      <c r="G71" s="93">
        <v>0</v>
      </c>
      <c r="H71" s="93">
        <v>21400956</v>
      </c>
      <c r="I71" s="93">
        <v>0</v>
      </c>
      <c r="J71" s="93">
        <v>0</v>
      </c>
      <c r="K71" s="93">
        <v>113303839.97</v>
      </c>
      <c r="L71" s="93">
        <v>0</v>
      </c>
      <c r="M71" s="93">
        <v>0</v>
      </c>
      <c r="N71" s="93">
        <v>0</v>
      </c>
      <c r="O71" s="93">
        <v>0</v>
      </c>
      <c r="P71" s="93">
        <v>0</v>
      </c>
      <c r="Q71" s="93">
        <v>0</v>
      </c>
      <c r="R71" s="93">
        <v>0</v>
      </c>
      <c r="S71" s="93">
        <v>0</v>
      </c>
      <c r="T71" s="93">
        <v>0</v>
      </c>
      <c r="U71" s="93">
        <v>0</v>
      </c>
      <c r="V71" s="93">
        <v>23816.9</v>
      </c>
      <c r="W71" s="93">
        <v>0</v>
      </c>
      <c r="X71" s="93">
        <v>0</v>
      </c>
      <c r="Y71" s="93"/>
      <c r="Z71" s="93"/>
      <c r="AA71" s="93"/>
      <c r="AB71" s="93"/>
      <c r="AC71" s="93"/>
      <c r="AD71" s="93"/>
      <c r="AE71" s="93"/>
      <c r="AF71" s="93"/>
      <c r="AG71" s="93"/>
      <c r="AH71" s="93"/>
      <c r="AI71" s="93"/>
      <c r="AJ71" s="93"/>
      <c r="AK71" s="93"/>
    </row>
    <row r="72" ht="16.35" customHeight="1" spans="1:37">
      <c r="A72" s="92" t="s">
        <v>413</v>
      </c>
      <c r="B72" s="93">
        <v>-398401.84</v>
      </c>
      <c r="C72" s="93">
        <v>0</v>
      </c>
      <c r="D72" s="93">
        <v>0</v>
      </c>
      <c r="E72" s="93">
        <v>0</v>
      </c>
      <c r="F72" s="93">
        <v>0</v>
      </c>
      <c r="G72" s="93">
        <v>0</v>
      </c>
      <c r="H72" s="93">
        <v>391447446.35</v>
      </c>
      <c r="I72" s="93">
        <v>0</v>
      </c>
      <c r="J72" s="93">
        <v>-1680</v>
      </c>
      <c r="K72" s="93">
        <v>490474.83</v>
      </c>
      <c r="L72" s="93">
        <v>3898343.76</v>
      </c>
      <c r="M72" s="93">
        <v>-934254.18</v>
      </c>
      <c r="N72" s="93">
        <v>0</v>
      </c>
      <c r="O72" s="93">
        <v>66981.13</v>
      </c>
      <c r="P72" s="93">
        <v>0</v>
      </c>
      <c r="Q72" s="93">
        <v>171788021.88</v>
      </c>
      <c r="R72" s="93">
        <v>10179025.29</v>
      </c>
      <c r="S72" s="93">
        <v>6591320.71</v>
      </c>
      <c r="T72" s="93">
        <v>35820754.72</v>
      </c>
      <c r="U72" s="93">
        <v>0</v>
      </c>
      <c r="V72" s="93">
        <v>6417297.36</v>
      </c>
      <c r="W72" s="93">
        <v>14286675.98</v>
      </c>
      <c r="X72" s="93">
        <v>44838107.07</v>
      </c>
      <c r="Y72" s="93"/>
      <c r="Z72" s="93"/>
      <c r="AA72" s="93"/>
      <c r="AB72" s="93"/>
      <c r="AC72" s="93"/>
      <c r="AD72" s="93"/>
      <c r="AE72" s="93"/>
      <c r="AF72" s="93"/>
      <c r="AG72" s="93"/>
      <c r="AH72" s="93"/>
      <c r="AI72" s="93"/>
      <c r="AJ72" s="93"/>
      <c r="AK72" s="93"/>
    </row>
    <row r="73" ht="16.35" customHeight="1" spans="1:37">
      <c r="A73" s="92" t="s">
        <v>414</v>
      </c>
      <c r="B73" s="93">
        <v>6.79</v>
      </c>
      <c r="C73" s="93">
        <v>0</v>
      </c>
      <c r="D73" s="93">
        <v>0</v>
      </c>
      <c r="E73" s="93">
        <v>0</v>
      </c>
      <c r="F73" s="93">
        <v>0</v>
      </c>
      <c r="G73" s="93">
        <v>0</v>
      </c>
      <c r="H73" s="93">
        <v>385187766.55</v>
      </c>
      <c r="I73" s="93">
        <v>0</v>
      </c>
      <c r="J73" s="93">
        <v>0</v>
      </c>
      <c r="K73" s="93">
        <v>0</v>
      </c>
      <c r="L73" s="93">
        <v>0</v>
      </c>
      <c r="M73" s="93">
        <v>-934254.18</v>
      </c>
      <c r="N73" s="93">
        <v>0</v>
      </c>
      <c r="O73" s="93">
        <v>0</v>
      </c>
      <c r="P73" s="93">
        <v>0</v>
      </c>
      <c r="Q73" s="93">
        <v>0</v>
      </c>
      <c r="R73" s="93">
        <v>0</v>
      </c>
      <c r="S73" s="93">
        <v>0</v>
      </c>
      <c r="T73" s="93">
        <v>0</v>
      </c>
      <c r="U73" s="93">
        <v>0</v>
      </c>
      <c r="V73" s="93">
        <v>203892.14</v>
      </c>
      <c r="W73" s="93">
        <v>377409.57</v>
      </c>
      <c r="X73" s="93">
        <v>0</v>
      </c>
      <c r="Y73" s="93"/>
      <c r="Z73" s="93"/>
      <c r="AA73" s="93"/>
      <c r="AB73" s="93"/>
      <c r="AC73" s="93"/>
      <c r="AD73" s="93"/>
      <c r="AE73" s="93"/>
      <c r="AF73" s="93"/>
      <c r="AG73" s="93"/>
      <c r="AH73" s="93"/>
      <c r="AI73" s="93"/>
      <c r="AJ73" s="93"/>
      <c r="AK73" s="93"/>
    </row>
    <row r="74" ht="16.35" customHeight="1" spans="1:37">
      <c r="A74" s="92" t="s">
        <v>415</v>
      </c>
      <c r="B74" s="93">
        <v>0</v>
      </c>
      <c r="C74" s="93">
        <v>0</v>
      </c>
      <c r="D74" s="93">
        <v>0</v>
      </c>
      <c r="E74" s="93">
        <v>0</v>
      </c>
      <c r="F74" s="93">
        <v>0</v>
      </c>
      <c r="G74" s="93">
        <v>0</v>
      </c>
      <c r="H74" s="93">
        <v>0</v>
      </c>
      <c r="I74" s="93">
        <v>0</v>
      </c>
      <c r="J74" s="93">
        <v>0</v>
      </c>
      <c r="K74" s="93">
        <v>0</v>
      </c>
      <c r="L74" s="93">
        <v>0</v>
      </c>
      <c r="M74" s="93">
        <v>0</v>
      </c>
      <c r="N74" s="93">
        <v>0</v>
      </c>
      <c r="O74" s="93">
        <v>66981.13</v>
      </c>
      <c r="P74" s="93">
        <v>0</v>
      </c>
      <c r="Q74" s="93">
        <v>171788021.88</v>
      </c>
      <c r="R74" s="93">
        <v>10179245.29</v>
      </c>
      <c r="S74" s="93">
        <v>6591320.71</v>
      </c>
      <c r="T74" s="93">
        <v>35820754.72</v>
      </c>
      <c r="U74" s="93">
        <v>0</v>
      </c>
      <c r="V74" s="93">
        <v>0</v>
      </c>
      <c r="W74" s="93">
        <v>0</v>
      </c>
      <c r="X74" s="93">
        <v>0</v>
      </c>
      <c r="Y74" s="93"/>
      <c r="Z74" s="93"/>
      <c r="AA74" s="93"/>
      <c r="AB74" s="93"/>
      <c r="AC74" s="93"/>
      <c r="AD74" s="93"/>
      <c r="AE74" s="93"/>
      <c r="AF74" s="93"/>
      <c r="AG74" s="93"/>
      <c r="AH74" s="93"/>
      <c r="AI74" s="93"/>
      <c r="AJ74" s="93"/>
      <c r="AK74" s="93"/>
    </row>
    <row r="75" ht="16.35" customHeight="1" spans="1:37">
      <c r="A75" s="92" t="s">
        <v>416</v>
      </c>
      <c r="B75" s="93">
        <v>0</v>
      </c>
      <c r="C75" s="93">
        <v>0</v>
      </c>
      <c r="D75" s="93">
        <v>0</v>
      </c>
      <c r="E75" s="93">
        <v>0</v>
      </c>
      <c r="F75" s="93">
        <v>0</v>
      </c>
      <c r="G75" s="93">
        <v>0</v>
      </c>
      <c r="H75" s="93">
        <v>4320469.66</v>
      </c>
      <c r="I75" s="93">
        <v>0</v>
      </c>
      <c r="J75" s="93">
        <v>0</v>
      </c>
      <c r="K75" s="93">
        <v>0</v>
      </c>
      <c r="L75" s="93">
        <v>1295936.4</v>
      </c>
      <c r="M75" s="93">
        <v>0</v>
      </c>
      <c r="N75" s="93">
        <v>0</v>
      </c>
      <c r="O75" s="93">
        <v>0</v>
      </c>
      <c r="P75" s="93">
        <v>0</v>
      </c>
      <c r="Q75" s="93">
        <v>0</v>
      </c>
      <c r="R75" s="93">
        <v>0</v>
      </c>
      <c r="S75" s="93">
        <v>0</v>
      </c>
      <c r="T75" s="93">
        <v>0</v>
      </c>
      <c r="U75" s="93">
        <v>0</v>
      </c>
      <c r="V75" s="93">
        <v>6214555.22</v>
      </c>
      <c r="W75" s="93">
        <v>13909266.41</v>
      </c>
      <c r="X75" s="93">
        <v>44838107.07</v>
      </c>
      <c r="Y75" s="93"/>
      <c r="Z75" s="93"/>
      <c r="AA75" s="93"/>
      <c r="AB75" s="93"/>
      <c r="AC75" s="93"/>
      <c r="AD75" s="93"/>
      <c r="AE75" s="93"/>
      <c r="AF75" s="93"/>
      <c r="AG75" s="93"/>
      <c r="AH75" s="93"/>
      <c r="AI75" s="93"/>
      <c r="AJ75" s="93"/>
      <c r="AK75" s="93"/>
    </row>
    <row r="76" ht="16.35" customHeight="1" spans="1:37">
      <c r="A76" s="92" t="s">
        <v>417</v>
      </c>
      <c r="B76" s="93">
        <v>10458540.89</v>
      </c>
      <c r="C76" s="93">
        <v>0</v>
      </c>
      <c r="D76" s="93">
        <v>0</v>
      </c>
      <c r="E76" s="93">
        <v>0</v>
      </c>
      <c r="F76" s="93">
        <v>0</v>
      </c>
      <c r="G76" s="93">
        <v>0</v>
      </c>
      <c r="H76" s="93">
        <v>141600</v>
      </c>
      <c r="I76" s="93">
        <v>0</v>
      </c>
      <c r="J76" s="93">
        <v>0</v>
      </c>
      <c r="K76" s="93">
        <v>184798764.86</v>
      </c>
      <c r="L76" s="93">
        <v>86850</v>
      </c>
      <c r="M76" s="93">
        <v>21745842.2</v>
      </c>
      <c r="N76" s="93">
        <v>-9481417.49</v>
      </c>
      <c r="O76" s="93">
        <v>0</v>
      </c>
      <c r="P76" s="93">
        <v>0</v>
      </c>
      <c r="Q76" s="93">
        <v>0</v>
      </c>
      <c r="R76" s="93">
        <v>0</v>
      </c>
      <c r="S76" s="93">
        <v>0</v>
      </c>
      <c r="T76" s="93">
        <v>0</v>
      </c>
      <c r="U76" s="93">
        <v>0</v>
      </c>
      <c r="V76" s="93">
        <v>957744.69</v>
      </c>
      <c r="W76" s="93">
        <v>6260830.84</v>
      </c>
      <c r="X76" s="93">
        <v>0</v>
      </c>
      <c r="Y76" s="93"/>
      <c r="Z76" s="93"/>
      <c r="AA76" s="93"/>
      <c r="AB76" s="93"/>
      <c r="AC76" s="93"/>
      <c r="AD76" s="93"/>
      <c r="AE76" s="93"/>
      <c r="AF76" s="93"/>
      <c r="AG76" s="93"/>
      <c r="AH76" s="93"/>
      <c r="AI76" s="93"/>
      <c r="AJ76" s="93"/>
      <c r="AK76" s="93"/>
    </row>
    <row r="77" ht="16.35" customHeight="1" spans="1:37">
      <c r="A77" s="92" t="s">
        <v>418</v>
      </c>
      <c r="B77" s="93">
        <v>6301373.5</v>
      </c>
      <c r="C77" s="93">
        <v>0</v>
      </c>
      <c r="D77" s="93">
        <v>0</v>
      </c>
      <c r="E77" s="93">
        <v>0</v>
      </c>
      <c r="F77" s="93">
        <v>0</v>
      </c>
      <c r="G77" s="93">
        <v>0</v>
      </c>
      <c r="H77" s="93">
        <v>0</v>
      </c>
      <c r="I77" s="93">
        <v>0</v>
      </c>
      <c r="J77" s="93">
        <v>0</v>
      </c>
      <c r="K77" s="93">
        <v>-7897876.32</v>
      </c>
      <c r="L77" s="93">
        <v>86850</v>
      </c>
      <c r="M77" s="93">
        <v>3900257.51</v>
      </c>
      <c r="N77" s="93">
        <v>-362975.38</v>
      </c>
      <c r="O77" s="93">
        <v>0</v>
      </c>
      <c r="P77" s="93">
        <v>0</v>
      </c>
      <c r="Q77" s="93">
        <v>0</v>
      </c>
      <c r="R77" s="93">
        <v>0</v>
      </c>
      <c r="S77" s="93">
        <v>0</v>
      </c>
      <c r="T77" s="93">
        <v>0</v>
      </c>
      <c r="U77" s="93">
        <v>0</v>
      </c>
      <c r="V77" s="93">
        <v>0</v>
      </c>
      <c r="W77" s="93">
        <v>-3437863.64</v>
      </c>
      <c r="X77" s="93">
        <v>0</v>
      </c>
      <c r="Y77" s="93"/>
      <c r="Z77" s="93"/>
      <c r="AA77" s="93"/>
      <c r="AB77" s="93"/>
      <c r="AC77" s="93"/>
      <c r="AD77" s="93"/>
      <c r="AE77" s="93"/>
      <c r="AF77" s="93"/>
      <c r="AG77" s="93"/>
      <c r="AH77" s="93"/>
      <c r="AI77" s="93"/>
      <c r="AJ77" s="93"/>
      <c r="AK77" s="93"/>
    </row>
    <row r="78" ht="16.35" customHeight="1" spans="1:37">
      <c r="A78" s="92" t="s">
        <v>419</v>
      </c>
      <c r="B78" s="93">
        <v>0</v>
      </c>
      <c r="C78" s="93">
        <v>0</v>
      </c>
      <c r="D78" s="93">
        <v>0</v>
      </c>
      <c r="E78" s="93">
        <v>0</v>
      </c>
      <c r="F78" s="93">
        <v>0</v>
      </c>
      <c r="G78" s="93">
        <v>0</v>
      </c>
      <c r="H78" s="93">
        <v>0</v>
      </c>
      <c r="I78" s="93">
        <v>0</v>
      </c>
      <c r="J78" s="93">
        <v>0</v>
      </c>
      <c r="K78" s="93">
        <v>0</v>
      </c>
      <c r="L78" s="93">
        <v>0</v>
      </c>
      <c r="M78" s="93">
        <v>0</v>
      </c>
      <c r="N78" s="93">
        <v>0</v>
      </c>
      <c r="O78" s="93">
        <v>0</v>
      </c>
      <c r="P78" s="93">
        <v>0</v>
      </c>
      <c r="Q78" s="93">
        <v>0</v>
      </c>
      <c r="R78" s="93">
        <v>0</v>
      </c>
      <c r="S78" s="93">
        <v>0</v>
      </c>
      <c r="T78" s="93">
        <v>0</v>
      </c>
      <c r="U78" s="93">
        <v>0</v>
      </c>
      <c r="V78" s="93">
        <v>0</v>
      </c>
      <c r="W78" s="93">
        <v>0</v>
      </c>
      <c r="X78" s="93">
        <v>0</v>
      </c>
      <c r="Y78" s="93"/>
      <c r="Z78" s="93"/>
      <c r="AA78" s="93"/>
      <c r="AB78" s="93"/>
      <c r="AC78" s="93"/>
      <c r="AD78" s="93"/>
      <c r="AE78" s="93"/>
      <c r="AF78" s="93"/>
      <c r="AG78" s="93"/>
      <c r="AH78" s="93"/>
      <c r="AI78" s="93"/>
      <c r="AJ78" s="93"/>
      <c r="AK78" s="93"/>
    </row>
    <row r="79" ht="16.35" customHeight="1" spans="1:37">
      <c r="A79" s="92" t="s">
        <v>420</v>
      </c>
      <c r="B79" s="93">
        <v>0</v>
      </c>
      <c r="C79" s="93">
        <v>0</v>
      </c>
      <c r="D79" s="93">
        <v>0</v>
      </c>
      <c r="E79" s="93">
        <v>0</v>
      </c>
      <c r="F79" s="93">
        <v>0</v>
      </c>
      <c r="G79" s="93">
        <v>0</v>
      </c>
      <c r="H79" s="93">
        <v>0</v>
      </c>
      <c r="I79" s="93">
        <v>0</v>
      </c>
      <c r="J79" s="93">
        <v>0</v>
      </c>
      <c r="K79" s="93">
        <v>0</v>
      </c>
      <c r="L79" s="93">
        <v>0</v>
      </c>
      <c r="M79" s="93">
        <v>0</v>
      </c>
      <c r="N79" s="93">
        <v>0</v>
      </c>
      <c r="O79" s="93">
        <v>0</v>
      </c>
      <c r="P79" s="93">
        <v>0</v>
      </c>
      <c r="Q79" s="93">
        <v>0</v>
      </c>
      <c r="R79" s="93">
        <v>0</v>
      </c>
      <c r="S79" s="93">
        <v>0</v>
      </c>
      <c r="T79" s="93">
        <v>0</v>
      </c>
      <c r="U79" s="93">
        <v>0</v>
      </c>
      <c r="V79" s="93">
        <v>0</v>
      </c>
      <c r="W79" s="93">
        <v>0</v>
      </c>
      <c r="X79" s="93">
        <v>0</v>
      </c>
      <c r="Y79" s="93"/>
      <c r="Z79" s="93"/>
      <c r="AA79" s="93"/>
      <c r="AB79" s="93"/>
      <c r="AC79" s="93"/>
      <c r="AD79" s="93"/>
      <c r="AE79" s="93"/>
      <c r="AF79" s="93"/>
      <c r="AG79" s="93"/>
      <c r="AH79" s="93"/>
      <c r="AI79" s="93"/>
      <c r="AJ79" s="93"/>
      <c r="AK79" s="93"/>
    </row>
    <row r="80" ht="16.35" customHeight="1" spans="1:37">
      <c r="A80" s="92" t="s">
        <v>421</v>
      </c>
      <c r="B80" s="93">
        <v>0</v>
      </c>
      <c r="C80" s="93">
        <v>0</v>
      </c>
      <c r="D80" s="93">
        <v>0</v>
      </c>
      <c r="E80" s="93">
        <v>0</v>
      </c>
      <c r="F80" s="93">
        <v>0</v>
      </c>
      <c r="G80" s="93">
        <v>0</v>
      </c>
      <c r="H80" s="93">
        <v>6047.4</v>
      </c>
      <c r="I80" s="93">
        <v>0</v>
      </c>
      <c r="J80" s="93">
        <v>0</v>
      </c>
      <c r="K80" s="93">
        <v>0</v>
      </c>
      <c r="L80" s="93">
        <v>0</v>
      </c>
      <c r="M80" s="93">
        <v>0</v>
      </c>
      <c r="N80" s="93">
        <v>0</v>
      </c>
      <c r="O80" s="93">
        <v>0</v>
      </c>
      <c r="P80" s="93">
        <v>0</v>
      </c>
      <c r="Q80" s="93">
        <v>0</v>
      </c>
      <c r="R80" s="93">
        <v>0</v>
      </c>
      <c r="S80" s="93">
        <v>0</v>
      </c>
      <c r="T80" s="93">
        <v>0</v>
      </c>
      <c r="U80" s="93">
        <v>0</v>
      </c>
      <c r="V80" s="93">
        <v>0</v>
      </c>
      <c r="W80" s="93">
        <v>0</v>
      </c>
      <c r="X80" s="93">
        <v>0</v>
      </c>
      <c r="Y80" s="93"/>
      <c r="Z80" s="93"/>
      <c r="AA80" s="93"/>
      <c r="AB80" s="93"/>
      <c r="AC80" s="93"/>
      <c r="AD80" s="93"/>
      <c r="AE80" s="93"/>
      <c r="AF80" s="93"/>
      <c r="AG80" s="93"/>
      <c r="AH80" s="93"/>
      <c r="AI80" s="93"/>
      <c r="AJ80" s="93"/>
      <c r="AK80" s="93"/>
    </row>
    <row r="81" ht="16.35" customHeight="1" spans="1:37">
      <c r="A81" s="92" t="s">
        <v>422</v>
      </c>
      <c r="B81" s="93">
        <v>-1121220</v>
      </c>
      <c r="C81" s="93">
        <v>0</v>
      </c>
      <c r="D81" s="93">
        <v>0</v>
      </c>
      <c r="E81" s="93">
        <v>0</v>
      </c>
      <c r="F81" s="93">
        <v>0</v>
      </c>
      <c r="G81" s="93">
        <v>0</v>
      </c>
      <c r="H81" s="93">
        <v>3586348.28</v>
      </c>
      <c r="I81" s="93">
        <v>0</v>
      </c>
      <c r="J81" s="93">
        <v>0</v>
      </c>
      <c r="K81" s="93">
        <v>-5355890.89</v>
      </c>
      <c r="L81" s="93">
        <v>-810238.16</v>
      </c>
      <c r="M81" s="93">
        <v>9106166.81</v>
      </c>
      <c r="N81" s="93">
        <v>34868934.75</v>
      </c>
      <c r="O81" s="93">
        <v>0</v>
      </c>
      <c r="P81" s="93">
        <v>0</v>
      </c>
      <c r="Q81" s="93">
        <v>0</v>
      </c>
      <c r="R81" s="93">
        <v>0</v>
      </c>
      <c r="S81" s="93">
        <v>0</v>
      </c>
      <c r="T81" s="93">
        <v>0</v>
      </c>
      <c r="U81" s="93">
        <v>0</v>
      </c>
      <c r="V81" s="93">
        <v>-49615.09</v>
      </c>
      <c r="W81" s="93">
        <v>39848202.45</v>
      </c>
      <c r="X81" s="93">
        <v>0</v>
      </c>
      <c r="Y81" s="93"/>
      <c r="Z81" s="93"/>
      <c r="AA81" s="93"/>
      <c r="AB81" s="93"/>
      <c r="AC81" s="93"/>
      <c r="AD81" s="93"/>
      <c r="AE81" s="93"/>
      <c r="AF81" s="93"/>
      <c r="AG81" s="93"/>
      <c r="AH81" s="93"/>
      <c r="AI81" s="93"/>
      <c r="AJ81" s="93"/>
      <c r="AK81" s="93"/>
    </row>
    <row r="82" ht="16.35" customHeight="1" spans="1:37">
      <c r="A82" s="92" t="s">
        <v>423</v>
      </c>
      <c r="B82" s="93">
        <v>-44092.16</v>
      </c>
      <c r="C82" s="93">
        <v>0</v>
      </c>
      <c r="D82" s="93">
        <v>0</v>
      </c>
      <c r="E82" s="93">
        <v>0</v>
      </c>
      <c r="F82" s="93">
        <v>0</v>
      </c>
      <c r="G82" s="93">
        <v>0</v>
      </c>
      <c r="H82" s="93">
        <v>447037.81</v>
      </c>
      <c r="I82" s="93">
        <v>0</v>
      </c>
      <c r="J82" s="93">
        <v>0</v>
      </c>
      <c r="K82" s="93">
        <v>0</v>
      </c>
      <c r="L82" s="93">
        <v>0</v>
      </c>
      <c r="M82" s="97">
        <v>0</v>
      </c>
      <c r="N82" s="97">
        <v>0</v>
      </c>
      <c r="O82" s="93">
        <v>0</v>
      </c>
      <c r="P82" s="93">
        <v>0</v>
      </c>
      <c r="Q82" s="93">
        <v>0</v>
      </c>
      <c r="R82" s="93">
        <v>0</v>
      </c>
      <c r="S82" s="93">
        <v>0</v>
      </c>
      <c r="T82" s="93">
        <v>0</v>
      </c>
      <c r="U82" s="93">
        <v>0</v>
      </c>
      <c r="V82" s="93">
        <v>0</v>
      </c>
      <c r="W82" s="93">
        <v>0</v>
      </c>
      <c r="X82" s="93">
        <v>0</v>
      </c>
      <c r="Y82" s="93"/>
      <c r="Z82" s="93"/>
      <c r="AA82" s="93"/>
      <c r="AB82" s="93"/>
      <c r="AC82" s="93"/>
      <c r="AD82" s="93"/>
      <c r="AE82" s="93"/>
      <c r="AF82" s="93"/>
      <c r="AG82" s="93"/>
      <c r="AH82" s="93"/>
      <c r="AI82" s="93"/>
      <c r="AJ82" s="93"/>
      <c r="AK82" s="93"/>
    </row>
    <row r="83" ht="16.35" customHeight="1" spans="1:37">
      <c r="A83" s="92" t="s">
        <v>424</v>
      </c>
      <c r="B83" s="93">
        <v>0</v>
      </c>
      <c r="C83" s="93">
        <v>0</v>
      </c>
      <c r="D83" s="93">
        <v>0</v>
      </c>
      <c r="E83" s="93">
        <v>0</v>
      </c>
      <c r="F83" s="93">
        <v>0</v>
      </c>
      <c r="G83" s="93">
        <v>0</v>
      </c>
      <c r="H83" s="93">
        <v>16948800.76</v>
      </c>
      <c r="I83" s="93">
        <v>0</v>
      </c>
      <c r="J83" s="93">
        <v>0</v>
      </c>
      <c r="K83" s="93">
        <v>0</v>
      </c>
      <c r="L83" s="93">
        <v>0</v>
      </c>
      <c r="M83" s="93">
        <v>0</v>
      </c>
      <c r="N83" s="93">
        <v>0</v>
      </c>
      <c r="O83" s="93">
        <v>108713.65</v>
      </c>
      <c r="P83" s="93">
        <v>0</v>
      </c>
      <c r="Q83" s="93">
        <v>168056</v>
      </c>
      <c r="R83" s="93">
        <v>354051.06</v>
      </c>
      <c r="S83" s="93">
        <v>4716.98</v>
      </c>
      <c r="T83" s="93">
        <v>557060.55</v>
      </c>
      <c r="U83" s="93">
        <v>0</v>
      </c>
      <c r="V83" s="93">
        <v>0</v>
      </c>
      <c r="W83" s="93">
        <v>0</v>
      </c>
      <c r="X83" s="93">
        <v>0</v>
      </c>
      <c r="Y83" s="93"/>
      <c r="Z83" s="93"/>
      <c r="AA83" s="93"/>
      <c r="AB83" s="93"/>
      <c r="AC83" s="93"/>
      <c r="AD83" s="93"/>
      <c r="AE83" s="93"/>
      <c r="AF83" s="93"/>
      <c r="AG83" s="93"/>
      <c r="AH83" s="93"/>
      <c r="AI83" s="93"/>
      <c r="AJ83" s="93"/>
      <c r="AK83" s="93"/>
    </row>
    <row r="84" ht="16.35" customHeight="1" spans="1:37">
      <c r="A84" s="92" t="s">
        <v>425</v>
      </c>
      <c r="B84" s="93">
        <v>0</v>
      </c>
      <c r="C84" s="93">
        <v>0</v>
      </c>
      <c r="D84" s="93">
        <v>0</v>
      </c>
      <c r="E84" s="93">
        <v>0</v>
      </c>
      <c r="F84" s="93">
        <v>0</v>
      </c>
      <c r="G84" s="93">
        <v>0</v>
      </c>
      <c r="H84" s="93">
        <v>0</v>
      </c>
      <c r="I84" s="93">
        <v>0</v>
      </c>
      <c r="J84" s="93">
        <v>0</v>
      </c>
      <c r="K84" s="93">
        <v>0</v>
      </c>
      <c r="L84" s="93">
        <v>0</v>
      </c>
      <c r="M84" s="93">
        <v>0</v>
      </c>
      <c r="N84" s="93">
        <v>0</v>
      </c>
      <c r="O84" s="93">
        <v>0</v>
      </c>
      <c r="P84" s="93">
        <v>0</v>
      </c>
      <c r="Q84" s="93">
        <v>0</v>
      </c>
      <c r="R84" s="93">
        <v>0</v>
      </c>
      <c r="S84" s="93">
        <v>0</v>
      </c>
      <c r="T84" s="93">
        <v>0</v>
      </c>
      <c r="U84" s="93">
        <v>0</v>
      </c>
      <c r="V84" s="93">
        <v>0</v>
      </c>
      <c r="W84" s="93">
        <v>0</v>
      </c>
      <c r="X84" s="93">
        <v>0</v>
      </c>
      <c r="Y84" s="93"/>
      <c r="Z84" s="93"/>
      <c r="AA84" s="93"/>
      <c r="AB84" s="93"/>
      <c r="AC84" s="93"/>
      <c r="AD84" s="93"/>
      <c r="AE84" s="93"/>
      <c r="AF84" s="93"/>
      <c r="AG84" s="93"/>
      <c r="AH84" s="93"/>
      <c r="AI84" s="93"/>
      <c r="AJ84" s="93"/>
      <c r="AK84" s="93"/>
    </row>
    <row r="85" ht="16.35" customHeight="1" spans="1:37">
      <c r="A85" s="92" t="s">
        <v>426</v>
      </c>
      <c r="B85" s="93">
        <v>210927992.01125</v>
      </c>
      <c r="C85" s="93">
        <v>0</v>
      </c>
      <c r="D85" s="93">
        <v>19342.27</v>
      </c>
      <c r="E85" s="93">
        <v>0</v>
      </c>
      <c r="F85" s="93">
        <v>0</v>
      </c>
      <c r="G85" s="93">
        <v>0</v>
      </c>
      <c r="H85" s="93">
        <v>308641013.626135</v>
      </c>
      <c r="I85" s="93">
        <v>0</v>
      </c>
      <c r="J85" s="93">
        <v>12144882.09</v>
      </c>
      <c r="K85" s="93">
        <v>9082211.384296</v>
      </c>
      <c r="L85" s="93">
        <v>2322410.84388</v>
      </c>
      <c r="M85" s="93">
        <v>8355728.360447</v>
      </c>
      <c r="N85" s="93">
        <v>3192162.096914</v>
      </c>
      <c r="O85" s="93">
        <v>3989203.97</v>
      </c>
      <c r="P85" s="93">
        <v>0</v>
      </c>
      <c r="Q85" s="93">
        <v>62224839.2056</v>
      </c>
      <c r="R85" s="93">
        <v>18494051.0989</v>
      </c>
      <c r="S85" s="93">
        <v>5561545.939409</v>
      </c>
      <c r="T85" s="93">
        <v>19519288.49285</v>
      </c>
      <c r="U85" s="93">
        <v>0</v>
      </c>
      <c r="V85" s="93">
        <v>4587456.420551</v>
      </c>
      <c r="W85" s="93">
        <v>4971211.749018</v>
      </c>
      <c r="X85" s="93">
        <v>4048711.228289</v>
      </c>
      <c r="Y85" s="93"/>
      <c r="Z85" s="93"/>
      <c r="AA85" s="93"/>
      <c r="AB85" s="93"/>
      <c r="AC85" s="93"/>
      <c r="AD85" s="93"/>
      <c r="AE85" s="93"/>
      <c r="AF85" s="93"/>
      <c r="AG85" s="93"/>
      <c r="AH85" s="93"/>
      <c r="AI85" s="93"/>
      <c r="AJ85" s="93"/>
      <c r="AK85" s="93"/>
    </row>
    <row r="86" ht="16.35" customHeight="1" spans="1:37">
      <c r="A86" s="92" t="s">
        <v>427</v>
      </c>
      <c r="B86" s="93">
        <v>-542576.4208</v>
      </c>
      <c r="C86" s="93">
        <v>0</v>
      </c>
      <c r="D86" s="93">
        <v>0</v>
      </c>
      <c r="E86" s="93">
        <v>0</v>
      </c>
      <c r="F86" s="93">
        <v>0</v>
      </c>
      <c r="G86" s="93">
        <v>0</v>
      </c>
      <c r="H86" s="93">
        <v>5847705.32116</v>
      </c>
      <c r="I86" s="93">
        <v>0</v>
      </c>
      <c r="J86" s="93">
        <v>-78504.82</v>
      </c>
      <c r="K86" s="93">
        <v>1769144.320496</v>
      </c>
      <c r="L86" s="93">
        <v>28191.30208</v>
      </c>
      <c r="M86" s="93">
        <v>147318.494072</v>
      </c>
      <c r="N86" s="93">
        <v>-93893.592736</v>
      </c>
      <c r="O86" s="93">
        <v>-13346.74</v>
      </c>
      <c r="P86" s="93">
        <v>0</v>
      </c>
      <c r="Q86" s="93">
        <v>1227177.69</v>
      </c>
      <c r="R86" s="93">
        <v>71488.92</v>
      </c>
      <c r="S86" s="93">
        <v>45365.563384</v>
      </c>
      <c r="T86" s="93">
        <v>256169.86</v>
      </c>
      <c r="U86" s="93">
        <v>0</v>
      </c>
      <c r="V86" s="93">
        <v>45274.625576</v>
      </c>
      <c r="W86" s="93">
        <v>74805.221968</v>
      </c>
      <c r="X86" s="93">
        <v>411462.114264</v>
      </c>
      <c r="Y86" s="93"/>
      <c r="Z86" s="93"/>
      <c r="AA86" s="93"/>
      <c r="AB86" s="93"/>
      <c r="AC86" s="93"/>
      <c r="AD86" s="93"/>
      <c r="AE86" s="93"/>
      <c r="AF86" s="93"/>
      <c r="AG86" s="93"/>
      <c r="AH86" s="93"/>
      <c r="AI86" s="93"/>
      <c r="AJ86" s="93"/>
      <c r="AK86" s="93"/>
    </row>
    <row r="87" ht="16.35" customHeight="1" spans="1:37">
      <c r="A87" s="92" t="s">
        <v>428</v>
      </c>
      <c r="B87" s="93">
        <v>211470568.43205</v>
      </c>
      <c r="C87" s="93">
        <v>0</v>
      </c>
      <c r="D87" s="93">
        <v>19342.27</v>
      </c>
      <c r="E87" s="93">
        <v>0</v>
      </c>
      <c r="F87" s="93">
        <v>0</v>
      </c>
      <c r="G87" s="93">
        <v>0</v>
      </c>
      <c r="H87" s="93">
        <v>299923250.244975</v>
      </c>
      <c r="I87" s="93">
        <v>0</v>
      </c>
      <c r="J87" s="93">
        <v>12223386.91</v>
      </c>
      <c r="K87" s="93">
        <v>7313067.0638</v>
      </c>
      <c r="L87" s="93">
        <v>2294219.5418</v>
      </c>
      <c r="M87" s="93">
        <v>8208409.866375</v>
      </c>
      <c r="N87" s="93">
        <v>3286055.68965</v>
      </c>
      <c r="O87" s="93">
        <v>4002550.71</v>
      </c>
      <c r="P87" s="93">
        <v>0</v>
      </c>
      <c r="Q87" s="93">
        <v>60997661.5156</v>
      </c>
      <c r="R87" s="93">
        <v>18422562.1789</v>
      </c>
      <c r="S87" s="93">
        <v>5516180.376025</v>
      </c>
      <c r="T87" s="93">
        <v>19263118.63285</v>
      </c>
      <c r="U87" s="93">
        <v>0</v>
      </c>
      <c r="V87" s="93">
        <v>4542181.794975</v>
      </c>
      <c r="W87" s="93">
        <v>4896406.52705</v>
      </c>
      <c r="X87" s="93">
        <v>3637249.114025</v>
      </c>
      <c r="Y87" s="93"/>
      <c r="Z87" s="93"/>
      <c r="AA87" s="93"/>
      <c r="AB87" s="93"/>
      <c r="AC87" s="93"/>
      <c r="AD87" s="93"/>
      <c r="AE87" s="93"/>
      <c r="AF87" s="93"/>
      <c r="AG87" s="93"/>
      <c r="AH87" s="93"/>
      <c r="AI87" s="93"/>
      <c r="AJ87" s="93"/>
      <c r="AK87" s="93"/>
    </row>
    <row r="88" ht="16.35" customHeight="1" spans="1:37">
      <c r="A88" s="92" t="s">
        <v>429</v>
      </c>
      <c r="B88" s="93">
        <v>0</v>
      </c>
      <c r="C88" s="93">
        <v>0</v>
      </c>
      <c r="D88" s="93">
        <v>0</v>
      </c>
      <c r="E88" s="93">
        <v>0</v>
      </c>
      <c r="F88" s="93">
        <v>0</v>
      </c>
      <c r="G88" s="93">
        <v>0</v>
      </c>
      <c r="H88" s="93">
        <v>0</v>
      </c>
      <c r="I88" s="93">
        <v>0</v>
      </c>
      <c r="J88" s="93">
        <v>0</v>
      </c>
      <c r="K88" s="93">
        <v>0</v>
      </c>
      <c r="L88" s="93">
        <v>0</v>
      </c>
      <c r="M88" s="93">
        <v>0</v>
      </c>
      <c r="N88" s="93">
        <v>0</v>
      </c>
      <c r="O88" s="93">
        <v>0</v>
      </c>
      <c r="P88" s="93">
        <v>0</v>
      </c>
      <c r="Q88" s="93">
        <v>0</v>
      </c>
      <c r="R88" s="93">
        <v>0</v>
      </c>
      <c r="S88" s="93">
        <v>0</v>
      </c>
      <c r="T88" s="93">
        <v>0</v>
      </c>
      <c r="U88" s="93">
        <v>0</v>
      </c>
      <c r="V88" s="93">
        <v>0</v>
      </c>
      <c r="W88" s="93">
        <v>0</v>
      </c>
      <c r="X88" s="93">
        <v>0</v>
      </c>
      <c r="Y88" s="93"/>
      <c r="Z88" s="93"/>
      <c r="AA88" s="93"/>
      <c r="AB88" s="93"/>
      <c r="AC88" s="93"/>
      <c r="AD88" s="93"/>
      <c r="AE88" s="93"/>
      <c r="AF88" s="93"/>
      <c r="AG88" s="93"/>
      <c r="AH88" s="93"/>
      <c r="AI88" s="93"/>
      <c r="AJ88" s="93"/>
      <c r="AK88" s="93"/>
    </row>
    <row r="89" ht="16.35" customHeight="1" spans="1:37">
      <c r="A89" s="92" t="s">
        <v>430</v>
      </c>
      <c r="B89" s="93">
        <v>0</v>
      </c>
      <c r="C89" s="93">
        <v>0</v>
      </c>
      <c r="D89" s="93">
        <v>0</v>
      </c>
      <c r="E89" s="93">
        <v>0</v>
      </c>
      <c r="F89" s="93">
        <v>0</v>
      </c>
      <c r="G89" s="93">
        <v>0</v>
      </c>
      <c r="H89" s="93">
        <v>0</v>
      </c>
      <c r="I89" s="93">
        <v>0</v>
      </c>
      <c r="J89" s="93">
        <v>0</v>
      </c>
      <c r="K89" s="93">
        <v>0</v>
      </c>
      <c r="L89" s="93">
        <v>0</v>
      </c>
      <c r="M89" s="93">
        <v>0</v>
      </c>
      <c r="N89" s="93">
        <v>0</v>
      </c>
      <c r="O89" s="93">
        <v>0</v>
      </c>
      <c r="P89" s="93">
        <v>0</v>
      </c>
      <c r="Q89" s="93">
        <v>0</v>
      </c>
      <c r="R89" s="93">
        <v>0</v>
      </c>
      <c r="S89" s="93">
        <v>0</v>
      </c>
      <c r="T89" s="93">
        <v>0</v>
      </c>
      <c r="U89" s="93">
        <v>0</v>
      </c>
      <c r="V89" s="93">
        <v>0</v>
      </c>
      <c r="W89" s="93">
        <v>0</v>
      </c>
      <c r="X89" s="93">
        <v>0</v>
      </c>
      <c r="Y89" s="93"/>
      <c r="Z89" s="93"/>
      <c r="AA89" s="93"/>
      <c r="AB89" s="93"/>
      <c r="AC89" s="93"/>
      <c r="AD89" s="93"/>
      <c r="AE89" s="93"/>
      <c r="AF89" s="93"/>
      <c r="AG89" s="93"/>
      <c r="AH89" s="93"/>
      <c r="AI89" s="93"/>
      <c r="AJ89" s="93"/>
      <c r="AK89" s="93"/>
    </row>
    <row r="90" ht="16.35" customHeight="1" spans="1:37">
      <c r="A90" s="92" t="s">
        <v>431</v>
      </c>
      <c r="B90" s="93">
        <v>0</v>
      </c>
      <c r="C90" s="93">
        <v>0</v>
      </c>
      <c r="D90" s="93">
        <v>0</v>
      </c>
      <c r="E90" s="93">
        <v>0</v>
      </c>
      <c r="F90" s="93">
        <v>0</v>
      </c>
      <c r="G90" s="93">
        <v>0</v>
      </c>
      <c r="H90" s="93">
        <v>2870058.06</v>
      </c>
      <c r="I90" s="93">
        <v>0</v>
      </c>
      <c r="J90" s="93">
        <v>0</v>
      </c>
      <c r="K90" s="93">
        <v>0</v>
      </c>
      <c r="L90" s="93">
        <v>0</v>
      </c>
      <c r="M90" s="93">
        <v>0</v>
      </c>
      <c r="N90" s="93">
        <v>0</v>
      </c>
      <c r="O90" s="93">
        <v>0</v>
      </c>
      <c r="P90" s="93">
        <v>0</v>
      </c>
      <c r="Q90" s="93">
        <v>0</v>
      </c>
      <c r="R90" s="93">
        <v>0</v>
      </c>
      <c r="S90" s="93">
        <v>0</v>
      </c>
      <c r="T90" s="93">
        <v>0</v>
      </c>
      <c r="U90" s="93">
        <v>0</v>
      </c>
      <c r="V90" s="93">
        <v>0</v>
      </c>
      <c r="W90" s="93">
        <v>0</v>
      </c>
      <c r="X90" s="93">
        <v>0</v>
      </c>
      <c r="Y90" s="93"/>
      <c r="Z90" s="93"/>
      <c r="AA90" s="93"/>
      <c r="AB90" s="93"/>
      <c r="AC90" s="93"/>
      <c r="AD90" s="93"/>
      <c r="AE90" s="93"/>
      <c r="AF90" s="93"/>
      <c r="AG90" s="93"/>
      <c r="AH90" s="93"/>
      <c r="AI90" s="93"/>
      <c r="AJ90" s="93"/>
      <c r="AK90" s="93"/>
    </row>
    <row r="91" ht="16.35" customHeight="1" spans="1:37">
      <c r="A91" s="92" t="s">
        <v>432</v>
      </c>
      <c r="B91" s="93">
        <v>-398462993.36125</v>
      </c>
      <c r="C91" s="93">
        <v>0</v>
      </c>
      <c r="D91" s="93">
        <v>2714366.97</v>
      </c>
      <c r="E91" s="93">
        <v>0</v>
      </c>
      <c r="F91" s="93">
        <v>0</v>
      </c>
      <c r="G91" s="93">
        <v>0</v>
      </c>
      <c r="H91" s="93">
        <v>524496973.163865</v>
      </c>
      <c r="I91" s="93">
        <v>0</v>
      </c>
      <c r="J91" s="93">
        <v>-12139977.97</v>
      </c>
      <c r="K91" s="93">
        <v>149535074.935704</v>
      </c>
      <c r="L91" s="93">
        <v>852544.75612</v>
      </c>
      <c r="M91" s="93">
        <v>30591862.239553</v>
      </c>
      <c r="N91" s="93">
        <v>22195355.163086</v>
      </c>
      <c r="O91" s="93">
        <v>-3813389.53</v>
      </c>
      <c r="P91" s="93">
        <v>0</v>
      </c>
      <c r="Q91" s="93">
        <v>112861703.8844</v>
      </c>
      <c r="R91" s="93">
        <v>-7917808.2289</v>
      </c>
      <c r="S91" s="93">
        <v>1034491.750591</v>
      </c>
      <c r="T91" s="93">
        <v>17246691.15715</v>
      </c>
      <c r="U91" s="93">
        <v>0</v>
      </c>
      <c r="V91" s="93">
        <v>2963267.349449</v>
      </c>
      <c r="W91" s="93">
        <v>55424824.130982</v>
      </c>
      <c r="X91" s="93">
        <v>40789395.841711</v>
      </c>
      <c r="Y91" s="93"/>
      <c r="Z91" s="93"/>
      <c r="AA91" s="93"/>
      <c r="AB91" s="93"/>
      <c r="AC91" s="93"/>
      <c r="AD91" s="93"/>
      <c r="AE91" s="93"/>
      <c r="AF91" s="93"/>
      <c r="AG91" s="93"/>
      <c r="AH91" s="93"/>
      <c r="AI91" s="93"/>
      <c r="AJ91" s="93"/>
      <c r="AK91" s="93"/>
    </row>
    <row r="92" ht="16.35" customHeight="1" spans="1:37">
      <c r="A92" s="92" t="s">
        <v>433</v>
      </c>
      <c r="B92" s="93">
        <v>669577.73</v>
      </c>
      <c r="C92" s="93">
        <v>0</v>
      </c>
      <c r="D92" s="93">
        <v>0</v>
      </c>
      <c r="E92" s="93">
        <v>0</v>
      </c>
      <c r="F92" s="93">
        <v>0</v>
      </c>
      <c r="G92" s="93">
        <v>0</v>
      </c>
      <c r="H92" s="93">
        <v>40811.7</v>
      </c>
      <c r="I92" s="93">
        <v>0</v>
      </c>
      <c r="J92" s="93">
        <v>0</v>
      </c>
      <c r="K92" s="93">
        <v>0</v>
      </c>
      <c r="L92" s="93">
        <v>0</v>
      </c>
      <c r="M92" s="93">
        <v>0</v>
      </c>
      <c r="N92" s="93">
        <v>74449.89</v>
      </c>
      <c r="O92" s="93">
        <v>0</v>
      </c>
      <c r="P92" s="93">
        <v>0</v>
      </c>
      <c r="Q92" s="93">
        <v>0</v>
      </c>
      <c r="R92" s="93">
        <v>0</v>
      </c>
      <c r="S92" s="93">
        <v>0</v>
      </c>
      <c r="T92" s="93">
        <v>0</v>
      </c>
      <c r="U92" s="93">
        <v>0</v>
      </c>
      <c r="V92" s="93">
        <v>0</v>
      </c>
      <c r="W92" s="93">
        <v>0</v>
      </c>
      <c r="X92" s="93">
        <v>0</v>
      </c>
      <c r="Y92" s="93"/>
      <c r="Z92" s="93"/>
      <c r="AA92" s="93"/>
      <c r="AB92" s="93"/>
      <c r="AC92" s="93"/>
      <c r="AD92" s="93"/>
      <c r="AE92" s="93"/>
      <c r="AF92" s="93"/>
      <c r="AG92" s="93"/>
      <c r="AH92" s="93"/>
      <c r="AI92" s="93"/>
      <c r="AJ92" s="93"/>
      <c r="AK92" s="93"/>
    </row>
    <row r="93" ht="16.35" customHeight="1" spans="1:37">
      <c r="A93" s="92" t="s">
        <v>434</v>
      </c>
      <c r="B93" s="93">
        <v>20000</v>
      </c>
      <c r="C93" s="93">
        <v>0</v>
      </c>
      <c r="D93" s="93">
        <v>0</v>
      </c>
      <c r="E93" s="93">
        <v>0</v>
      </c>
      <c r="F93" s="93">
        <v>0</v>
      </c>
      <c r="G93" s="93">
        <v>0</v>
      </c>
      <c r="H93" s="93">
        <v>123616.55</v>
      </c>
      <c r="I93" s="93">
        <v>0</v>
      </c>
      <c r="J93" s="93">
        <v>450</v>
      </c>
      <c r="K93" s="93">
        <v>0</v>
      </c>
      <c r="L93" s="93">
        <v>0</v>
      </c>
      <c r="M93" s="93">
        <v>0</v>
      </c>
      <c r="N93" s="93">
        <v>0</v>
      </c>
      <c r="O93" s="93">
        <v>0</v>
      </c>
      <c r="P93" s="93">
        <v>0</v>
      </c>
      <c r="Q93" s="93">
        <v>0</v>
      </c>
      <c r="R93" s="93">
        <v>0</v>
      </c>
      <c r="S93" s="93">
        <v>0</v>
      </c>
      <c r="T93" s="93">
        <v>0</v>
      </c>
      <c r="U93" s="93">
        <v>0</v>
      </c>
      <c r="V93" s="93">
        <v>0</v>
      </c>
      <c r="W93" s="93">
        <v>0</v>
      </c>
      <c r="X93" s="93">
        <v>0</v>
      </c>
      <c r="Y93" s="93"/>
      <c r="Z93" s="93"/>
      <c r="AA93" s="93"/>
      <c r="AB93" s="93"/>
      <c r="AC93" s="93"/>
      <c r="AD93" s="93"/>
      <c r="AE93" s="93"/>
      <c r="AF93" s="93"/>
      <c r="AG93" s="93"/>
      <c r="AH93" s="93"/>
      <c r="AI93" s="93"/>
      <c r="AJ93" s="93"/>
      <c r="AK93" s="93"/>
    </row>
    <row r="94" ht="16.35" customHeight="1" spans="1:37">
      <c r="A94" s="92" t="s">
        <v>435</v>
      </c>
      <c r="B94" s="93">
        <v>-397813415.63125</v>
      </c>
      <c r="C94" s="93">
        <v>0</v>
      </c>
      <c r="D94" s="93">
        <v>2714366.97</v>
      </c>
      <c r="E94" s="93">
        <v>0</v>
      </c>
      <c r="F94" s="93">
        <v>0</v>
      </c>
      <c r="G94" s="93">
        <v>0</v>
      </c>
      <c r="H94" s="93">
        <v>524414168.313865</v>
      </c>
      <c r="I94" s="93">
        <v>0</v>
      </c>
      <c r="J94" s="93">
        <v>-12140427.97</v>
      </c>
      <c r="K94" s="93">
        <v>149535074.935704</v>
      </c>
      <c r="L94" s="93">
        <v>852544.75612</v>
      </c>
      <c r="M94" s="93">
        <v>30591862.239553</v>
      </c>
      <c r="N94" s="93">
        <v>22269805.053086</v>
      </c>
      <c r="O94" s="93">
        <v>-3813389.53</v>
      </c>
      <c r="P94" s="93">
        <v>0</v>
      </c>
      <c r="Q94" s="93">
        <v>112861703.8844</v>
      </c>
      <c r="R94" s="93">
        <v>-7917808.2289</v>
      </c>
      <c r="S94" s="93">
        <v>1034491.750591</v>
      </c>
      <c r="T94" s="93">
        <v>17246691.15715</v>
      </c>
      <c r="U94" s="93">
        <v>0</v>
      </c>
      <c r="V94" s="93">
        <v>2963267.349449</v>
      </c>
      <c r="W94" s="93">
        <v>55424824.130982</v>
      </c>
      <c r="X94" s="93">
        <v>40789395.841711</v>
      </c>
      <c r="Y94" s="93"/>
      <c r="Z94" s="93"/>
      <c r="AA94" s="93"/>
      <c r="AB94" s="93"/>
      <c r="AC94" s="93"/>
      <c r="AD94" s="93"/>
      <c r="AE94" s="93"/>
      <c r="AF94" s="93"/>
      <c r="AG94" s="93"/>
      <c r="AH94" s="93"/>
      <c r="AI94" s="93"/>
      <c r="AJ94" s="93"/>
      <c r="AK94" s="93"/>
    </row>
    <row r="95" ht="16.35" customHeight="1" spans="1:37">
      <c r="A95" s="92" t="s">
        <v>436</v>
      </c>
      <c r="B95" s="93">
        <v>117510903.43</v>
      </c>
      <c r="C95" s="93">
        <v>0</v>
      </c>
      <c r="D95" s="93">
        <v>0</v>
      </c>
      <c r="E95" s="93">
        <v>0</v>
      </c>
      <c r="F95" s="93">
        <v>0</v>
      </c>
      <c r="G95" s="93">
        <v>0</v>
      </c>
      <c r="H95" s="93">
        <v>0</v>
      </c>
      <c r="I95" s="93">
        <v>0</v>
      </c>
      <c r="J95" s="93">
        <v>0</v>
      </c>
      <c r="K95" s="93">
        <v>0</v>
      </c>
      <c r="L95" s="93">
        <v>0</v>
      </c>
      <c r="M95" s="93">
        <v>0</v>
      </c>
      <c r="N95" s="93">
        <v>0</v>
      </c>
      <c r="O95" s="93">
        <v>0</v>
      </c>
      <c r="P95" s="93">
        <v>0</v>
      </c>
      <c r="Q95" s="93">
        <v>0</v>
      </c>
      <c r="R95" s="93">
        <v>0</v>
      </c>
      <c r="S95" s="93">
        <v>0</v>
      </c>
      <c r="T95" s="93">
        <v>0</v>
      </c>
      <c r="U95" s="93">
        <v>0</v>
      </c>
      <c r="V95" s="93">
        <v>0</v>
      </c>
      <c r="W95" s="93">
        <v>0</v>
      </c>
      <c r="X95" s="93">
        <v>0</v>
      </c>
      <c r="Y95" s="93"/>
      <c r="Z95" s="93"/>
      <c r="AA95" s="93"/>
      <c r="AB95" s="93"/>
      <c r="AC95" s="93"/>
      <c r="AD95" s="93"/>
      <c r="AE95" s="93"/>
      <c r="AF95" s="93"/>
      <c r="AG95" s="93"/>
      <c r="AH95" s="93"/>
      <c r="AI95" s="93"/>
      <c r="AJ95" s="93"/>
      <c r="AK95" s="93"/>
    </row>
    <row r="96" ht="16.35" customHeight="1" spans="1:37">
      <c r="A96" s="92" t="s">
        <v>437</v>
      </c>
      <c r="B96" s="93">
        <v>-515324319.06125</v>
      </c>
      <c r="C96" s="93">
        <v>0</v>
      </c>
      <c r="D96" s="93">
        <v>2714366.97</v>
      </c>
      <c r="E96" s="93">
        <v>0</v>
      </c>
      <c r="F96" s="93">
        <v>0</v>
      </c>
      <c r="G96" s="93">
        <v>0</v>
      </c>
      <c r="H96" s="93">
        <v>524414168.313865</v>
      </c>
      <c r="I96" s="93">
        <v>0</v>
      </c>
      <c r="J96" s="93">
        <v>-12140427.97</v>
      </c>
      <c r="K96" s="93">
        <v>149535074.935704</v>
      </c>
      <c r="L96" s="93">
        <v>852544.75612</v>
      </c>
      <c r="M96" s="93">
        <v>30591862.239553</v>
      </c>
      <c r="N96" s="93">
        <v>22269805.053086</v>
      </c>
      <c r="O96" s="93">
        <v>-3813389.53</v>
      </c>
      <c r="P96" s="93">
        <v>0</v>
      </c>
      <c r="Q96" s="93">
        <v>112861703.8844</v>
      </c>
      <c r="R96" s="93">
        <v>-7917808.2289</v>
      </c>
      <c r="S96" s="93">
        <v>1034491.750591</v>
      </c>
      <c r="T96" s="93">
        <v>17246691.15715</v>
      </c>
      <c r="U96" s="93">
        <v>0</v>
      </c>
      <c r="V96" s="93">
        <v>2963267.349449</v>
      </c>
      <c r="W96" s="93">
        <v>55424824.130982</v>
      </c>
      <c r="X96" s="93">
        <v>40789395.841711</v>
      </c>
      <c r="Y96" s="93"/>
      <c r="Z96" s="93"/>
      <c r="AA96" s="93"/>
      <c r="AB96" s="93"/>
      <c r="AC96" s="93"/>
      <c r="AD96" s="93"/>
      <c r="AE96" s="93"/>
      <c r="AF96" s="93"/>
      <c r="AG96" s="93"/>
      <c r="AH96" s="93"/>
      <c r="AI96" s="93"/>
      <c r="AJ96" s="93"/>
      <c r="AK96" s="93"/>
    </row>
    <row r="97" ht="16.35" customHeight="1" spans="1:37">
      <c r="A97" s="92" t="s">
        <v>438</v>
      </c>
      <c r="B97" s="93">
        <v>0</v>
      </c>
      <c r="C97" s="93">
        <v>0</v>
      </c>
      <c r="D97" s="93">
        <v>0</v>
      </c>
      <c r="E97" s="93">
        <v>0</v>
      </c>
      <c r="F97" s="93">
        <v>0</v>
      </c>
      <c r="G97" s="93">
        <v>0</v>
      </c>
      <c r="H97" s="93">
        <v>0</v>
      </c>
      <c r="I97" s="93">
        <v>0</v>
      </c>
      <c r="J97" s="93">
        <v>0</v>
      </c>
      <c r="K97" s="93">
        <v>0</v>
      </c>
      <c r="L97" s="93">
        <v>0</v>
      </c>
      <c r="M97" s="93">
        <v>0</v>
      </c>
      <c r="N97" s="93">
        <v>0</v>
      </c>
      <c r="O97" s="93">
        <v>0</v>
      </c>
      <c r="P97" s="93">
        <v>0</v>
      </c>
      <c r="Q97" s="93">
        <v>0</v>
      </c>
      <c r="R97" s="93">
        <v>0</v>
      </c>
      <c r="S97" s="93">
        <v>0</v>
      </c>
      <c r="T97" s="93">
        <v>0</v>
      </c>
      <c r="U97" s="93">
        <v>0</v>
      </c>
      <c r="V97" s="93">
        <v>0</v>
      </c>
      <c r="W97" s="93">
        <v>0</v>
      </c>
      <c r="X97" s="93">
        <v>0</v>
      </c>
      <c r="Y97" s="93"/>
      <c r="Z97" s="93"/>
      <c r="AA97" s="93"/>
      <c r="AB97" s="93"/>
      <c r="AC97" s="93"/>
      <c r="AD97" s="93"/>
      <c r="AE97" s="93"/>
      <c r="AF97" s="93"/>
      <c r="AG97" s="93"/>
      <c r="AH97" s="93"/>
      <c r="AI97" s="93"/>
      <c r="AJ97" s="93"/>
      <c r="AK97" s="93"/>
    </row>
    <row r="98" ht="16.35" customHeight="1" spans="1:37">
      <c r="A98" s="92" t="s">
        <v>439</v>
      </c>
      <c r="B98" s="93">
        <v>-515324319.06125</v>
      </c>
      <c r="C98" s="93">
        <v>0</v>
      </c>
      <c r="D98" s="93">
        <v>2714366.97</v>
      </c>
      <c r="E98" s="93">
        <v>0</v>
      </c>
      <c r="F98" s="93">
        <v>0</v>
      </c>
      <c r="G98" s="93">
        <v>0</v>
      </c>
      <c r="H98" s="93">
        <v>524414168.313865</v>
      </c>
      <c r="I98" s="93">
        <v>0</v>
      </c>
      <c r="J98" s="93">
        <v>-12140427.97</v>
      </c>
      <c r="K98" s="93">
        <v>149535074.935704</v>
      </c>
      <c r="L98" s="93">
        <v>852544.75612</v>
      </c>
      <c r="M98" s="93">
        <v>30591862.239553</v>
      </c>
      <c r="N98" s="93">
        <v>22269805.053086</v>
      </c>
      <c r="O98" s="93">
        <v>-3813389.53</v>
      </c>
      <c r="P98" s="93">
        <v>0</v>
      </c>
      <c r="Q98" s="93">
        <v>112861703.8844</v>
      </c>
      <c r="R98" s="93">
        <v>-7917808.2289</v>
      </c>
      <c r="S98" s="93">
        <v>1034491.750591</v>
      </c>
      <c r="T98" s="93">
        <v>17246691.15715</v>
      </c>
      <c r="U98" s="93">
        <v>0</v>
      </c>
      <c r="V98" s="93">
        <v>2963267.349449</v>
      </c>
      <c r="W98" s="93">
        <v>55424824.130982</v>
      </c>
      <c r="X98" s="93">
        <v>40789395.841711</v>
      </c>
      <c r="Y98" s="93"/>
      <c r="Z98" s="93"/>
      <c r="AA98" s="93"/>
      <c r="AB98" s="93"/>
      <c r="AC98" s="93"/>
      <c r="AD98" s="93"/>
      <c r="AE98" s="93"/>
      <c r="AF98" s="93"/>
      <c r="AG98" s="93"/>
      <c r="AH98" s="93"/>
      <c r="AI98" s="93"/>
      <c r="AJ98" s="93"/>
      <c r="AK98" s="93"/>
    </row>
    <row r="99" ht="16.35" customHeight="1" spans="1:37">
      <c r="A99" s="92" t="s">
        <v>440</v>
      </c>
      <c r="B99" s="93">
        <v>0</v>
      </c>
      <c r="C99" s="93">
        <v>0</v>
      </c>
      <c r="D99" s="93">
        <v>0</v>
      </c>
      <c r="E99" s="93">
        <v>0</v>
      </c>
      <c r="F99" s="93">
        <v>0</v>
      </c>
      <c r="G99" s="93">
        <v>0</v>
      </c>
      <c r="H99" s="93">
        <v>0</v>
      </c>
      <c r="I99" s="93">
        <v>0</v>
      </c>
      <c r="J99" s="93">
        <v>0</v>
      </c>
      <c r="K99" s="93">
        <v>0</v>
      </c>
      <c r="L99" s="93">
        <v>0</v>
      </c>
      <c r="M99" s="93">
        <v>0</v>
      </c>
      <c r="N99" s="93">
        <v>0</v>
      </c>
      <c r="O99" s="93">
        <v>0</v>
      </c>
      <c r="P99" s="93">
        <v>0</v>
      </c>
      <c r="Q99" s="93">
        <v>0</v>
      </c>
      <c r="R99" s="93">
        <v>0</v>
      </c>
      <c r="S99" s="93">
        <v>0</v>
      </c>
      <c r="T99" s="93">
        <v>0</v>
      </c>
      <c r="U99" s="93">
        <v>0</v>
      </c>
      <c r="V99" s="93">
        <v>0</v>
      </c>
      <c r="W99" s="93">
        <v>0</v>
      </c>
      <c r="X99" s="93">
        <v>0</v>
      </c>
      <c r="Y99" s="93"/>
      <c r="Z99" s="93"/>
      <c r="AA99" s="93"/>
      <c r="AB99" s="93"/>
      <c r="AC99" s="93"/>
      <c r="AD99" s="93"/>
      <c r="AE99" s="93"/>
      <c r="AF99" s="93"/>
      <c r="AG99" s="93"/>
      <c r="AH99" s="93"/>
      <c r="AI99" s="93"/>
      <c r="AJ99" s="93"/>
      <c r="AK99" s="93"/>
    </row>
    <row r="100" ht="16.35" customHeight="1" spans="1:37">
      <c r="A100" s="92" t="s">
        <v>441</v>
      </c>
      <c r="B100" s="93">
        <v>-515324319.06125</v>
      </c>
      <c r="C100" s="93">
        <v>0</v>
      </c>
      <c r="D100" s="93">
        <v>2714366.97</v>
      </c>
      <c r="E100" s="93">
        <v>0</v>
      </c>
      <c r="F100" s="93">
        <v>0</v>
      </c>
      <c r="G100" s="93">
        <v>0</v>
      </c>
      <c r="H100" s="93">
        <v>524414168.313865</v>
      </c>
      <c r="I100" s="93">
        <v>0</v>
      </c>
      <c r="J100" s="93">
        <v>-12140427.97</v>
      </c>
      <c r="K100" s="93">
        <v>149535074.935704</v>
      </c>
      <c r="L100" s="93">
        <v>852544.75612</v>
      </c>
      <c r="M100" s="93">
        <v>30591862.239553</v>
      </c>
      <c r="N100" s="93">
        <v>22269805.053086</v>
      </c>
      <c r="O100" s="93">
        <v>-3813389.53</v>
      </c>
      <c r="P100" s="93">
        <v>0</v>
      </c>
      <c r="Q100" s="93">
        <v>112861703.8844</v>
      </c>
      <c r="R100" s="93">
        <v>-7917808.2289</v>
      </c>
      <c r="S100" s="93">
        <v>1034491.750591</v>
      </c>
      <c r="T100" s="93">
        <v>17246691.15715</v>
      </c>
      <c r="U100" s="93">
        <v>0</v>
      </c>
      <c r="V100" s="93">
        <v>2963267.349449</v>
      </c>
      <c r="W100" s="93">
        <v>55424824.130982</v>
      </c>
      <c r="X100" s="93">
        <v>40789395.841711</v>
      </c>
      <c r="Y100" s="93"/>
      <c r="Z100" s="93"/>
      <c r="AA100" s="93"/>
      <c r="AB100" s="93"/>
      <c r="AC100" s="93"/>
      <c r="AD100" s="93"/>
      <c r="AE100" s="93"/>
      <c r="AF100" s="93"/>
      <c r="AG100" s="93"/>
      <c r="AH100" s="93"/>
      <c r="AI100" s="93"/>
      <c r="AJ100" s="93"/>
      <c r="AK100" s="93"/>
    </row>
    <row r="101" ht="16.35" customHeight="1" spans="1:37">
      <c r="A101" s="92" t="s">
        <v>59</v>
      </c>
      <c r="B101" s="93">
        <v>-5851182.41</v>
      </c>
      <c r="C101" s="93">
        <v>-5851182.41</v>
      </c>
      <c r="D101" s="93">
        <v>-5851182.41</v>
      </c>
      <c r="E101" s="93">
        <v>-5851182.41</v>
      </c>
      <c r="F101" s="93">
        <v>0</v>
      </c>
      <c r="G101" s="93">
        <v>0</v>
      </c>
      <c r="H101" s="93">
        <v>-456392227.98</v>
      </c>
      <c r="I101" s="93">
        <v>-5851182.41</v>
      </c>
      <c r="J101" s="93">
        <v>-5851182.41</v>
      </c>
      <c r="K101" s="93">
        <v>-5851182.41</v>
      </c>
      <c r="L101" s="93">
        <v>-5851182.41</v>
      </c>
      <c r="M101" s="93">
        <v>-5851182.41</v>
      </c>
      <c r="N101" s="93">
        <v>-5851182.41</v>
      </c>
      <c r="O101" s="93">
        <v>-5851182.41</v>
      </c>
      <c r="P101" s="93">
        <v>0</v>
      </c>
      <c r="Q101" s="93">
        <v>-5851182.41</v>
      </c>
      <c r="R101" s="93">
        <v>-5851182.41</v>
      </c>
      <c r="S101" s="93">
        <v>-5851182.41</v>
      </c>
      <c r="T101" s="93">
        <v>-5851182.41</v>
      </c>
      <c r="U101" s="93">
        <v>-5851182.41</v>
      </c>
      <c r="V101" s="93">
        <v>-5851182.41</v>
      </c>
      <c r="W101" s="93">
        <v>-5851182.41</v>
      </c>
      <c r="X101" s="93">
        <v>-5851182.41</v>
      </c>
      <c r="Y101" s="93"/>
      <c r="Z101" s="93"/>
      <c r="AA101" s="93"/>
      <c r="AB101" s="93"/>
      <c r="AC101" s="93"/>
      <c r="AD101" s="93"/>
      <c r="AE101" s="93"/>
      <c r="AF101" s="93"/>
      <c r="AG101" s="93"/>
      <c r="AH101" s="93"/>
      <c r="AI101" s="93"/>
      <c r="AJ101" s="93"/>
      <c r="AK101" s="93"/>
    </row>
    <row r="102" ht="16.35" customHeight="1" spans="1:37">
      <c r="A102" s="92" t="s">
        <v>60</v>
      </c>
      <c r="B102" s="93">
        <v>-9190038.04</v>
      </c>
      <c r="C102" s="93">
        <v>-9190038.04</v>
      </c>
      <c r="D102" s="93">
        <v>-9190038.04</v>
      </c>
      <c r="E102" s="93">
        <v>-9190038.04</v>
      </c>
      <c r="F102" s="93">
        <v>0</v>
      </c>
      <c r="G102" s="93">
        <v>0</v>
      </c>
      <c r="H102" s="93">
        <v>-716822967.12</v>
      </c>
      <c r="I102" s="93">
        <v>-9190038.04</v>
      </c>
      <c r="J102" s="93">
        <v>-9190038.04</v>
      </c>
      <c r="K102" s="93">
        <v>-9190038.04</v>
      </c>
      <c r="L102" s="93">
        <v>-9190038.04</v>
      </c>
      <c r="M102" s="93">
        <v>-9190038.04</v>
      </c>
      <c r="N102" s="93">
        <v>-9190038.04</v>
      </c>
      <c r="O102" s="93">
        <v>-9190038.04</v>
      </c>
      <c r="P102" s="93">
        <v>0</v>
      </c>
      <c r="Q102" s="93">
        <v>-9190038.04</v>
      </c>
      <c r="R102" s="93">
        <v>-9190038.04</v>
      </c>
      <c r="S102" s="93">
        <v>-9190038.04</v>
      </c>
      <c r="T102" s="93">
        <v>-9190038.04</v>
      </c>
      <c r="U102" s="93">
        <v>-9190038.04</v>
      </c>
      <c r="V102" s="93">
        <v>-9190038.04</v>
      </c>
      <c r="W102" s="93">
        <v>-9190038.04</v>
      </c>
      <c r="X102" s="93">
        <v>-9190038.04</v>
      </c>
      <c r="Y102" s="93"/>
      <c r="Z102" s="93"/>
      <c r="AA102" s="93"/>
      <c r="AB102" s="93"/>
      <c r="AC102" s="93"/>
      <c r="AD102" s="93"/>
      <c r="AE102" s="93"/>
      <c r="AF102" s="93"/>
      <c r="AG102" s="93"/>
      <c r="AH102" s="93"/>
      <c r="AI102" s="93"/>
      <c r="AJ102" s="93"/>
      <c r="AK102" s="93"/>
    </row>
    <row r="103" ht="16.35" customHeight="1" spans="1:37">
      <c r="A103" s="92" t="s">
        <v>61</v>
      </c>
      <c r="B103" s="93">
        <v>-2378748.54</v>
      </c>
      <c r="C103" s="93">
        <v>-2378748.54</v>
      </c>
      <c r="D103" s="93">
        <v>-2378748.54</v>
      </c>
      <c r="E103" s="93">
        <v>-2378748.54</v>
      </c>
      <c r="F103" s="93">
        <v>0</v>
      </c>
      <c r="G103" s="93">
        <v>0</v>
      </c>
      <c r="H103" s="93">
        <v>-185542386.12</v>
      </c>
      <c r="I103" s="93">
        <v>-2378748.54</v>
      </c>
      <c r="J103" s="93">
        <v>-2378748.54</v>
      </c>
      <c r="K103" s="93">
        <v>-2378748.54</v>
      </c>
      <c r="L103" s="93">
        <v>-2378748.54</v>
      </c>
      <c r="M103" s="93">
        <v>-2378748.54</v>
      </c>
      <c r="N103" s="93">
        <v>-2378748.54</v>
      </c>
      <c r="O103" s="93">
        <v>-2378748.54</v>
      </c>
      <c r="P103" s="93">
        <v>0</v>
      </c>
      <c r="Q103" s="93">
        <v>-2378748.54</v>
      </c>
      <c r="R103" s="93">
        <v>-2378748.54</v>
      </c>
      <c r="S103" s="93">
        <v>-2378748.54</v>
      </c>
      <c r="T103" s="93">
        <v>-2378748.54</v>
      </c>
      <c r="U103" s="93">
        <v>-2378748.54</v>
      </c>
      <c r="V103" s="93">
        <v>-2378748.54</v>
      </c>
      <c r="W103" s="93">
        <v>-2378748.54</v>
      </c>
      <c r="X103" s="93">
        <v>-2378748.54</v>
      </c>
      <c r="Y103" s="93"/>
      <c r="Z103" s="93"/>
      <c r="AA103" s="93"/>
      <c r="AB103" s="93"/>
      <c r="AC103" s="93"/>
      <c r="AD103" s="93"/>
      <c r="AE103" s="93"/>
      <c r="AF103" s="93"/>
      <c r="AG103" s="93"/>
      <c r="AH103" s="93"/>
      <c r="AI103" s="93"/>
      <c r="AJ103" s="93"/>
      <c r="AK103" s="93"/>
    </row>
    <row r="104" ht="16.35" customHeight="1" spans="1:37">
      <c r="A104" s="92" t="s">
        <v>62</v>
      </c>
      <c r="B104" s="93">
        <v>6811289.5</v>
      </c>
      <c r="C104" s="93">
        <v>6811289.5</v>
      </c>
      <c r="D104" s="93">
        <v>6811289.5</v>
      </c>
      <c r="E104" s="93">
        <v>6811289.5</v>
      </c>
      <c r="F104" s="93">
        <v>0</v>
      </c>
      <c r="G104" s="93">
        <v>0</v>
      </c>
      <c r="H104" s="93">
        <v>531280581</v>
      </c>
      <c r="I104" s="93">
        <v>6811289.5</v>
      </c>
      <c r="J104" s="93">
        <v>6811289.5</v>
      </c>
      <c r="K104" s="93">
        <v>6811289.5</v>
      </c>
      <c r="L104" s="93">
        <v>6811289.5</v>
      </c>
      <c r="M104" s="93">
        <v>6811289.5</v>
      </c>
      <c r="N104" s="93">
        <v>6811289.5</v>
      </c>
      <c r="O104" s="93">
        <v>6811289.5</v>
      </c>
      <c r="P104" s="93">
        <v>0</v>
      </c>
      <c r="Q104" s="93">
        <v>6811289.5</v>
      </c>
      <c r="R104" s="93">
        <v>6811289.5</v>
      </c>
      <c r="S104" s="93">
        <v>6811289.5</v>
      </c>
      <c r="T104" s="93">
        <v>6811289.5</v>
      </c>
      <c r="U104" s="93">
        <v>6811289.5</v>
      </c>
      <c r="V104" s="93">
        <v>6811289.5</v>
      </c>
      <c r="W104" s="93">
        <v>6811289.5</v>
      </c>
      <c r="X104" s="93">
        <v>6811289.5</v>
      </c>
      <c r="Y104" s="93"/>
      <c r="Z104" s="93"/>
      <c r="AA104" s="93"/>
      <c r="AB104" s="93"/>
      <c r="AC104" s="93"/>
      <c r="AD104" s="93"/>
      <c r="AE104" s="93"/>
      <c r="AF104" s="93"/>
      <c r="AG104" s="93"/>
      <c r="AH104" s="93"/>
      <c r="AI104" s="93"/>
      <c r="AJ104" s="93"/>
      <c r="AK104" s="93"/>
    </row>
    <row r="105" ht="16.35" customHeight="1" spans="1:37">
      <c r="A105" s="92" t="s">
        <v>63</v>
      </c>
      <c r="B105" s="93">
        <v>117924.53</v>
      </c>
      <c r="C105" s="93">
        <v>117924.53</v>
      </c>
      <c r="D105" s="93">
        <v>117924.53</v>
      </c>
      <c r="E105" s="93">
        <v>117924.53</v>
      </c>
      <c r="F105" s="93">
        <v>0</v>
      </c>
      <c r="G105" s="93">
        <v>0</v>
      </c>
      <c r="H105" s="93">
        <v>9198113.34</v>
      </c>
      <c r="I105" s="93">
        <v>117924.53</v>
      </c>
      <c r="J105" s="93">
        <v>117924.53</v>
      </c>
      <c r="K105" s="93">
        <v>117924.53</v>
      </c>
      <c r="L105" s="93">
        <v>117924.53</v>
      </c>
      <c r="M105" s="93">
        <v>117924.53</v>
      </c>
      <c r="N105" s="93">
        <v>117924.53</v>
      </c>
      <c r="O105" s="93">
        <v>117924.53</v>
      </c>
      <c r="P105" s="93">
        <v>0</v>
      </c>
      <c r="Q105" s="93">
        <v>117924.53</v>
      </c>
      <c r="R105" s="93">
        <v>117924.53</v>
      </c>
      <c r="S105" s="93">
        <v>117924.53</v>
      </c>
      <c r="T105" s="93">
        <v>117924.53</v>
      </c>
      <c r="U105" s="93">
        <v>117924.53</v>
      </c>
      <c r="V105" s="93">
        <v>117924.53</v>
      </c>
      <c r="W105" s="93">
        <v>117924.53</v>
      </c>
      <c r="X105" s="93">
        <v>117924.53</v>
      </c>
      <c r="Y105" s="93"/>
      <c r="Z105" s="93"/>
      <c r="AA105" s="93"/>
      <c r="AB105" s="93"/>
      <c r="AC105" s="93"/>
      <c r="AD105" s="93"/>
      <c r="AE105" s="93"/>
      <c r="AF105" s="93"/>
      <c r="AG105" s="93"/>
      <c r="AH105" s="93"/>
      <c r="AI105" s="93"/>
      <c r="AJ105" s="93"/>
      <c r="AK105" s="93"/>
    </row>
    <row r="106" ht="16.35" customHeight="1" spans="1:37">
      <c r="A106" s="92" t="s">
        <v>64</v>
      </c>
      <c r="B106" s="93">
        <v>0</v>
      </c>
      <c r="C106" s="93">
        <v>0</v>
      </c>
      <c r="D106" s="93">
        <v>0</v>
      </c>
      <c r="E106" s="93">
        <v>0</v>
      </c>
      <c r="F106" s="93">
        <v>0</v>
      </c>
      <c r="G106" s="93">
        <v>0</v>
      </c>
      <c r="H106" s="93">
        <v>0</v>
      </c>
      <c r="I106" s="93">
        <v>0</v>
      </c>
      <c r="J106" s="93">
        <v>0</v>
      </c>
      <c r="K106" s="93">
        <v>0</v>
      </c>
      <c r="L106" s="93">
        <v>0</v>
      </c>
      <c r="M106" s="93">
        <v>0</v>
      </c>
      <c r="N106" s="93">
        <v>0</v>
      </c>
      <c r="O106" s="93">
        <v>0</v>
      </c>
      <c r="P106" s="93">
        <v>0</v>
      </c>
      <c r="Q106" s="93">
        <v>0</v>
      </c>
      <c r="R106" s="93">
        <v>0</v>
      </c>
      <c r="S106" s="93">
        <v>0</v>
      </c>
      <c r="T106" s="93">
        <v>0</v>
      </c>
      <c r="U106" s="93">
        <v>0</v>
      </c>
      <c r="V106" s="93">
        <v>0</v>
      </c>
      <c r="W106" s="93">
        <v>0</v>
      </c>
      <c r="X106" s="93">
        <v>0</v>
      </c>
      <c r="Y106" s="93"/>
      <c r="Z106" s="93"/>
      <c r="AA106" s="93"/>
      <c r="AB106" s="93"/>
      <c r="AC106" s="93"/>
      <c r="AD106" s="93"/>
      <c r="AE106" s="93"/>
      <c r="AF106" s="93"/>
      <c r="AG106" s="93"/>
      <c r="AH106" s="93"/>
      <c r="AI106" s="93"/>
      <c r="AJ106" s="93"/>
      <c r="AK106" s="93"/>
    </row>
    <row r="107" ht="16.35" customHeight="1" spans="1:37">
      <c r="A107" s="92" t="s">
        <v>65</v>
      </c>
      <c r="B107" s="93">
        <v>117924.53</v>
      </c>
      <c r="C107" s="93">
        <v>117924.53</v>
      </c>
      <c r="D107" s="93">
        <v>117924.53</v>
      </c>
      <c r="E107" s="93">
        <v>117924.53</v>
      </c>
      <c r="F107" s="93">
        <v>0</v>
      </c>
      <c r="G107" s="93">
        <v>0</v>
      </c>
      <c r="H107" s="93">
        <v>9198113.34</v>
      </c>
      <c r="I107" s="93">
        <v>117924.53</v>
      </c>
      <c r="J107" s="93">
        <v>117924.53</v>
      </c>
      <c r="K107" s="93">
        <v>117924.53</v>
      </c>
      <c r="L107" s="93">
        <v>117924.53</v>
      </c>
      <c r="M107" s="93">
        <v>117924.53</v>
      </c>
      <c r="N107" s="93">
        <v>117924.53</v>
      </c>
      <c r="O107" s="93">
        <v>117924.53</v>
      </c>
      <c r="P107" s="93">
        <v>0</v>
      </c>
      <c r="Q107" s="93">
        <v>117924.53</v>
      </c>
      <c r="R107" s="93">
        <v>117924.53</v>
      </c>
      <c r="S107" s="93">
        <v>117924.53</v>
      </c>
      <c r="T107" s="93">
        <v>117924.53</v>
      </c>
      <c r="U107" s="93">
        <v>117924.53</v>
      </c>
      <c r="V107" s="93">
        <v>117924.53</v>
      </c>
      <c r="W107" s="93">
        <v>117924.53</v>
      </c>
      <c r="X107" s="93">
        <v>117924.53</v>
      </c>
      <c r="Y107" s="93"/>
      <c r="Z107" s="93"/>
      <c r="AA107" s="93"/>
      <c r="AB107" s="93"/>
      <c r="AC107" s="93"/>
      <c r="AD107" s="93"/>
      <c r="AE107" s="93"/>
      <c r="AF107" s="93"/>
      <c r="AG107" s="93"/>
      <c r="AH107" s="93"/>
      <c r="AI107" s="93"/>
      <c r="AJ107" s="93"/>
      <c r="AK107" s="93"/>
    </row>
    <row r="108" ht="16.35" customHeight="1" spans="1:37">
      <c r="A108" s="92" t="s">
        <v>66</v>
      </c>
      <c r="B108" s="93">
        <v>0</v>
      </c>
      <c r="C108" s="93">
        <v>0</v>
      </c>
      <c r="D108" s="93">
        <v>0</v>
      </c>
      <c r="E108" s="93">
        <v>0</v>
      </c>
      <c r="F108" s="93">
        <v>0</v>
      </c>
      <c r="G108" s="93">
        <v>0</v>
      </c>
      <c r="H108" s="93">
        <v>0</v>
      </c>
      <c r="I108" s="93">
        <v>0</v>
      </c>
      <c r="J108" s="93">
        <v>0</v>
      </c>
      <c r="K108" s="93">
        <v>0</v>
      </c>
      <c r="L108" s="93">
        <v>0</v>
      </c>
      <c r="M108" s="93">
        <v>0</v>
      </c>
      <c r="N108" s="93">
        <v>0</v>
      </c>
      <c r="O108" s="93">
        <v>0</v>
      </c>
      <c r="P108" s="93">
        <v>0</v>
      </c>
      <c r="Q108" s="93">
        <v>0</v>
      </c>
      <c r="R108" s="93">
        <v>0</v>
      </c>
      <c r="S108" s="93">
        <v>0</v>
      </c>
      <c r="T108" s="93">
        <v>0</v>
      </c>
      <c r="U108" s="93">
        <v>0</v>
      </c>
      <c r="V108" s="93">
        <v>0</v>
      </c>
      <c r="W108" s="93">
        <v>0</v>
      </c>
      <c r="X108" s="93">
        <v>0</v>
      </c>
      <c r="Y108" s="93"/>
      <c r="Z108" s="93"/>
      <c r="AA108" s="93"/>
      <c r="AB108" s="93"/>
      <c r="AC108" s="93"/>
      <c r="AD108" s="93"/>
      <c r="AE108" s="93"/>
      <c r="AF108" s="93"/>
      <c r="AG108" s="93"/>
      <c r="AH108" s="93"/>
      <c r="AI108" s="93"/>
      <c r="AJ108" s="93"/>
      <c r="AK108" s="93"/>
    </row>
    <row r="109" ht="16.35" customHeight="1" spans="1:37">
      <c r="A109" s="92" t="s">
        <v>67</v>
      </c>
      <c r="B109" s="93">
        <v>1410234.33</v>
      </c>
      <c r="C109" s="93">
        <v>1410234.33</v>
      </c>
      <c r="D109" s="93">
        <v>1410234.33</v>
      </c>
      <c r="E109" s="93">
        <v>1410234.33</v>
      </c>
      <c r="F109" s="93">
        <v>0</v>
      </c>
      <c r="G109" s="93">
        <v>0</v>
      </c>
      <c r="H109" s="93">
        <v>109998277.74</v>
      </c>
      <c r="I109" s="93">
        <v>1410234.33</v>
      </c>
      <c r="J109" s="93">
        <v>1410234.33</v>
      </c>
      <c r="K109" s="93">
        <v>1410234.33</v>
      </c>
      <c r="L109" s="93">
        <v>1410234.33</v>
      </c>
      <c r="M109" s="93">
        <v>1410234.33</v>
      </c>
      <c r="N109" s="93">
        <v>1410234.33</v>
      </c>
      <c r="O109" s="93">
        <v>1410234.33</v>
      </c>
      <c r="P109" s="93">
        <v>0</v>
      </c>
      <c r="Q109" s="93">
        <v>1410234.33</v>
      </c>
      <c r="R109" s="93">
        <v>1410234.33</v>
      </c>
      <c r="S109" s="93">
        <v>1410234.33</v>
      </c>
      <c r="T109" s="93">
        <v>1410234.33</v>
      </c>
      <c r="U109" s="93">
        <v>1410234.33</v>
      </c>
      <c r="V109" s="93">
        <v>1410234.33</v>
      </c>
      <c r="W109" s="93">
        <v>1410234.33</v>
      </c>
      <c r="X109" s="93">
        <v>1410234.33</v>
      </c>
      <c r="Y109" s="93"/>
      <c r="Z109" s="93"/>
      <c r="AA109" s="93"/>
      <c r="AB109" s="93"/>
      <c r="AC109" s="93"/>
      <c r="AD109" s="93"/>
      <c r="AE109" s="93"/>
      <c r="AF109" s="93"/>
      <c r="AG109" s="93"/>
      <c r="AH109" s="93"/>
      <c r="AI109" s="93"/>
      <c r="AJ109" s="93"/>
      <c r="AK109" s="93"/>
    </row>
    <row r="110" ht="16.35" customHeight="1" spans="1:37">
      <c r="A110" s="92" t="s">
        <v>68</v>
      </c>
      <c r="B110" s="93">
        <v>1410234.33</v>
      </c>
      <c r="C110" s="93">
        <v>1410234.33</v>
      </c>
      <c r="D110" s="93">
        <v>1410234.33</v>
      </c>
      <c r="E110" s="93">
        <v>1410234.33</v>
      </c>
      <c r="F110" s="93">
        <v>0</v>
      </c>
      <c r="G110" s="93">
        <v>0</v>
      </c>
      <c r="H110" s="93">
        <v>109998277.74</v>
      </c>
      <c r="I110" s="93">
        <v>1410234.33</v>
      </c>
      <c r="J110" s="93">
        <v>1410234.33</v>
      </c>
      <c r="K110" s="93">
        <v>1410234.33</v>
      </c>
      <c r="L110" s="93">
        <v>1410234.33</v>
      </c>
      <c r="M110" s="93">
        <v>1410234.33</v>
      </c>
      <c r="N110" s="93">
        <v>1410234.33</v>
      </c>
      <c r="O110" s="93">
        <v>1410234.33</v>
      </c>
      <c r="P110" s="93">
        <v>0</v>
      </c>
      <c r="Q110" s="93">
        <v>1410234.33</v>
      </c>
      <c r="R110" s="93">
        <v>1410234.33</v>
      </c>
      <c r="S110" s="93">
        <v>1410234.33</v>
      </c>
      <c r="T110" s="93">
        <v>1410234.33</v>
      </c>
      <c r="U110" s="93">
        <v>1410234.33</v>
      </c>
      <c r="V110" s="93">
        <v>1410234.33</v>
      </c>
      <c r="W110" s="93">
        <v>1410234.33</v>
      </c>
      <c r="X110" s="93">
        <v>1410234.33</v>
      </c>
      <c r="Y110" s="93"/>
      <c r="Z110" s="93"/>
      <c r="AA110" s="93"/>
      <c r="AB110" s="93"/>
      <c r="AC110" s="93"/>
      <c r="AD110" s="93"/>
      <c r="AE110" s="93"/>
      <c r="AF110" s="93"/>
      <c r="AG110" s="93"/>
      <c r="AH110" s="93"/>
      <c r="AI110" s="93"/>
      <c r="AJ110" s="93"/>
      <c r="AK110" s="93"/>
    </row>
    <row r="111" ht="16.35" customHeight="1" spans="1:37">
      <c r="A111" s="92" t="s">
        <v>35</v>
      </c>
      <c r="B111" s="93">
        <v>0</v>
      </c>
      <c r="C111" s="93">
        <v>0</v>
      </c>
      <c r="D111" s="93">
        <v>0</v>
      </c>
      <c r="E111" s="93">
        <v>0</v>
      </c>
      <c r="F111" s="93">
        <v>0</v>
      </c>
      <c r="G111" s="93">
        <v>0</v>
      </c>
      <c r="H111" s="93">
        <v>0</v>
      </c>
      <c r="I111" s="93">
        <v>0</v>
      </c>
      <c r="J111" s="93">
        <v>0</v>
      </c>
      <c r="K111" s="93">
        <v>0</v>
      </c>
      <c r="L111" s="93">
        <v>0</v>
      </c>
      <c r="M111" s="93">
        <v>0</v>
      </c>
      <c r="N111" s="93">
        <v>0</v>
      </c>
      <c r="O111" s="93">
        <v>0</v>
      </c>
      <c r="P111" s="93">
        <v>0</v>
      </c>
      <c r="Q111" s="93">
        <v>0</v>
      </c>
      <c r="R111" s="93">
        <v>0</v>
      </c>
      <c r="S111" s="93">
        <v>0</v>
      </c>
      <c r="T111" s="93">
        <v>0</v>
      </c>
      <c r="U111" s="93">
        <v>0</v>
      </c>
      <c r="V111" s="93">
        <v>0</v>
      </c>
      <c r="W111" s="93">
        <v>0</v>
      </c>
      <c r="X111" s="93">
        <v>0</v>
      </c>
      <c r="Y111" s="93"/>
      <c r="Z111" s="93"/>
      <c r="AA111" s="93"/>
      <c r="AB111" s="93"/>
      <c r="AC111" s="93"/>
      <c r="AD111" s="93"/>
      <c r="AE111" s="93"/>
      <c r="AF111" s="93"/>
      <c r="AG111" s="93"/>
      <c r="AH111" s="93"/>
      <c r="AI111" s="93"/>
      <c r="AJ111" s="93"/>
      <c r="AK111" s="93"/>
    </row>
    <row r="112" ht="16.35" customHeight="1" spans="1:37">
      <c r="A112" s="92" t="s">
        <v>69</v>
      </c>
      <c r="B112" s="93">
        <v>0</v>
      </c>
      <c r="C112" s="93">
        <v>0</v>
      </c>
      <c r="D112" s="93">
        <v>0</v>
      </c>
      <c r="E112" s="93">
        <v>0</v>
      </c>
      <c r="F112" s="93">
        <v>0</v>
      </c>
      <c r="G112" s="93">
        <v>0</v>
      </c>
      <c r="H112" s="93">
        <v>0</v>
      </c>
      <c r="I112" s="93">
        <v>0</v>
      </c>
      <c r="J112" s="93">
        <v>0</v>
      </c>
      <c r="K112" s="93">
        <v>0</v>
      </c>
      <c r="L112" s="93">
        <v>0</v>
      </c>
      <c r="M112" s="93">
        <v>0</v>
      </c>
      <c r="N112" s="93">
        <v>0</v>
      </c>
      <c r="O112" s="93">
        <v>0</v>
      </c>
      <c r="P112" s="93">
        <v>0</v>
      </c>
      <c r="Q112" s="93">
        <v>0</v>
      </c>
      <c r="R112" s="93">
        <v>0</v>
      </c>
      <c r="S112" s="93">
        <v>0</v>
      </c>
      <c r="T112" s="93">
        <v>0</v>
      </c>
      <c r="U112" s="93">
        <v>0</v>
      </c>
      <c r="V112" s="93">
        <v>0</v>
      </c>
      <c r="W112" s="93">
        <v>0</v>
      </c>
      <c r="X112" s="93">
        <v>0</v>
      </c>
      <c r="Y112" s="93"/>
      <c r="Z112" s="93"/>
      <c r="AA112" s="93"/>
      <c r="AB112" s="93"/>
      <c r="AC112" s="93"/>
      <c r="AD112" s="93"/>
      <c r="AE112" s="93"/>
      <c r="AF112" s="93"/>
      <c r="AG112" s="93"/>
      <c r="AH112" s="93"/>
      <c r="AI112" s="93"/>
      <c r="AJ112" s="93"/>
      <c r="AK112" s="93"/>
    </row>
    <row r="113" ht="16.35" customHeight="1" spans="1:37">
      <c r="A113" s="92" t="s">
        <v>70</v>
      </c>
      <c r="B113" s="93">
        <v>0</v>
      </c>
      <c r="C113" s="93">
        <v>0</v>
      </c>
      <c r="D113" s="93">
        <v>0</v>
      </c>
      <c r="E113" s="93">
        <v>0</v>
      </c>
      <c r="F113" s="93">
        <v>0</v>
      </c>
      <c r="G113" s="93">
        <v>0</v>
      </c>
      <c r="H113" s="93">
        <v>0</v>
      </c>
      <c r="I113" s="93">
        <v>0</v>
      </c>
      <c r="J113" s="93">
        <v>0</v>
      </c>
      <c r="K113" s="93">
        <v>0</v>
      </c>
      <c r="L113" s="93">
        <v>0</v>
      </c>
      <c r="M113" s="93">
        <v>0</v>
      </c>
      <c r="N113" s="93">
        <v>0</v>
      </c>
      <c r="O113" s="93">
        <v>0</v>
      </c>
      <c r="P113" s="93">
        <v>0</v>
      </c>
      <c r="Q113" s="93">
        <v>0</v>
      </c>
      <c r="R113" s="93">
        <v>0</v>
      </c>
      <c r="S113" s="93">
        <v>0</v>
      </c>
      <c r="T113" s="93">
        <v>0</v>
      </c>
      <c r="U113" s="93">
        <v>0</v>
      </c>
      <c r="V113" s="93">
        <v>0</v>
      </c>
      <c r="W113" s="93">
        <v>0</v>
      </c>
      <c r="X113" s="93">
        <v>0</v>
      </c>
      <c r="Y113" s="93"/>
      <c r="Z113" s="93"/>
      <c r="AA113" s="93"/>
      <c r="AB113" s="93"/>
      <c r="AC113" s="93"/>
      <c r="AD113" s="93"/>
      <c r="AE113" s="93"/>
      <c r="AF113" s="93"/>
      <c r="AG113" s="93"/>
      <c r="AH113" s="93"/>
      <c r="AI113" s="93"/>
      <c r="AJ113" s="93"/>
      <c r="AK113" s="93"/>
    </row>
    <row r="114" ht="16.35" customHeight="1" spans="1:37">
      <c r="A114" s="92" t="s">
        <v>71</v>
      </c>
      <c r="B114" s="93">
        <v>1261100</v>
      </c>
      <c r="C114" s="93">
        <v>1261100</v>
      </c>
      <c r="D114" s="93">
        <v>1261100</v>
      </c>
      <c r="E114" s="93">
        <v>1261100</v>
      </c>
      <c r="F114" s="93">
        <v>0</v>
      </c>
      <c r="G114" s="93">
        <v>0</v>
      </c>
      <c r="H114" s="93">
        <v>98365800</v>
      </c>
      <c r="I114" s="93">
        <v>1261100</v>
      </c>
      <c r="J114" s="93">
        <v>1261100</v>
      </c>
      <c r="K114" s="93">
        <v>1261100</v>
      </c>
      <c r="L114" s="93">
        <v>1261100</v>
      </c>
      <c r="M114" s="93">
        <v>1261100</v>
      </c>
      <c r="N114" s="93">
        <v>1261100</v>
      </c>
      <c r="O114" s="93">
        <v>1261100</v>
      </c>
      <c r="P114" s="93">
        <v>0</v>
      </c>
      <c r="Q114" s="93">
        <v>1261100</v>
      </c>
      <c r="R114" s="93">
        <v>1261100</v>
      </c>
      <c r="S114" s="93">
        <v>1261100</v>
      </c>
      <c r="T114" s="93">
        <v>1261100</v>
      </c>
      <c r="U114" s="93">
        <v>1261100</v>
      </c>
      <c r="V114" s="93">
        <v>1261100</v>
      </c>
      <c r="W114" s="93">
        <v>1261100</v>
      </c>
      <c r="X114" s="93">
        <v>1261100</v>
      </c>
      <c r="Y114" s="93"/>
      <c r="Z114" s="93"/>
      <c r="AA114" s="93"/>
      <c r="AB114" s="93"/>
      <c r="AC114" s="93"/>
      <c r="AD114" s="93"/>
      <c r="AE114" s="93"/>
      <c r="AF114" s="93"/>
      <c r="AG114" s="93"/>
      <c r="AH114" s="93"/>
      <c r="AI114" s="93"/>
      <c r="AJ114" s="93"/>
      <c r="AK114" s="93"/>
    </row>
    <row r="115" ht="16.35" customHeight="1" spans="1:37">
      <c r="A115" s="92" t="s">
        <v>72</v>
      </c>
      <c r="B115" s="93">
        <v>0</v>
      </c>
      <c r="C115" s="93">
        <v>0</v>
      </c>
      <c r="D115" s="93">
        <v>0</v>
      </c>
      <c r="E115" s="93">
        <v>0</v>
      </c>
      <c r="F115" s="93">
        <v>0</v>
      </c>
      <c r="G115" s="93">
        <v>0</v>
      </c>
      <c r="H115" s="93">
        <v>0</v>
      </c>
      <c r="I115" s="93">
        <v>0</v>
      </c>
      <c r="J115" s="93">
        <v>0</v>
      </c>
      <c r="K115" s="93">
        <v>0</v>
      </c>
      <c r="L115" s="93">
        <v>0</v>
      </c>
      <c r="M115" s="93">
        <v>0</v>
      </c>
      <c r="N115" s="93">
        <v>0</v>
      </c>
      <c r="O115" s="93">
        <v>0</v>
      </c>
      <c r="P115" s="93">
        <v>0</v>
      </c>
      <c r="Q115" s="93">
        <v>0</v>
      </c>
      <c r="R115" s="93">
        <v>0</v>
      </c>
      <c r="S115" s="93">
        <v>0</v>
      </c>
      <c r="T115" s="93">
        <v>0</v>
      </c>
      <c r="U115" s="93">
        <v>0</v>
      </c>
      <c r="V115" s="93">
        <v>0</v>
      </c>
      <c r="W115" s="93">
        <v>0</v>
      </c>
      <c r="X115" s="93">
        <v>0</v>
      </c>
      <c r="Y115" s="93"/>
      <c r="Z115" s="93"/>
      <c r="AA115" s="93"/>
      <c r="AB115" s="93"/>
      <c r="AC115" s="93"/>
      <c r="AD115" s="93"/>
      <c r="AE115" s="93"/>
      <c r="AF115" s="93"/>
      <c r="AG115" s="93"/>
      <c r="AH115" s="93"/>
      <c r="AI115" s="93"/>
      <c r="AJ115" s="93"/>
      <c r="AK115" s="93"/>
    </row>
    <row r="116" ht="16.35" customHeight="1" spans="1:37">
      <c r="A116" s="92" t="s">
        <v>73</v>
      </c>
      <c r="B116" s="93">
        <v>549596.77</v>
      </c>
      <c r="C116" s="93">
        <v>549596.77</v>
      </c>
      <c r="D116" s="93">
        <v>549596.77</v>
      </c>
      <c r="E116" s="93">
        <v>549596.77</v>
      </c>
      <c r="F116" s="93">
        <v>0</v>
      </c>
      <c r="G116" s="93">
        <v>0</v>
      </c>
      <c r="H116" s="93">
        <v>42868548.06</v>
      </c>
      <c r="I116" s="93">
        <v>549596.77</v>
      </c>
      <c r="J116" s="93">
        <v>549596.77</v>
      </c>
      <c r="K116" s="93">
        <v>549596.77</v>
      </c>
      <c r="L116" s="93">
        <v>549596.77</v>
      </c>
      <c r="M116" s="93">
        <v>549596.77</v>
      </c>
      <c r="N116" s="93">
        <v>549596.77</v>
      </c>
      <c r="O116" s="93">
        <v>549596.77</v>
      </c>
      <c r="P116" s="93">
        <v>0</v>
      </c>
      <c r="Q116" s="93">
        <v>549596.77</v>
      </c>
      <c r="R116" s="93">
        <v>549596.77</v>
      </c>
      <c r="S116" s="93">
        <v>549596.77</v>
      </c>
      <c r="T116" s="93">
        <v>549596.77</v>
      </c>
      <c r="U116" s="93">
        <v>549596.77</v>
      </c>
      <c r="V116" s="93">
        <v>549596.77</v>
      </c>
      <c r="W116" s="93">
        <v>549596.77</v>
      </c>
      <c r="X116" s="93">
        <v>549596.77</v>
      </c>
      <c r="Y116" s="93"/>
      <c r="Z116" s="93"/>
      <c r="AA116" s="93"/>
      <c r="AB116" s="93"/>
      <c r="AC116" s="93"/>
      <c r="AD116" s="93"/>
      <c r="AE116" s="93"/>
      <c r="AF116" s="93"/>
      <c r="AG116" s="93"/>
      <c r="AH116" s="93"/>
      <c r="AI116" s="93"/>
      <c r="AJ116" s="93"/>
      <c r="AK116" s="93"/>
    </row>
    <row r="117" ht="16.35" customHeight="1" spans="1:37">
      <c r="A117" s="92" t="s">
        <v>74</v>
      </c>
      <c r="B117" s="93">
        <v>0</v>
      </c>
      <c r="C117" s="93">
        <v>0</v>
      </c>
      <c r="D117" s="93">
        <v>0</v>
      </c>
      <c r="E117" s="93">
        <v>0</v>
      </c>
      <c r="F117" s="93">
        <v>0</v>
      </c>
      <c r="G117" s="93">
        <v>0</v>
      </c>
      <c r="H117" s="93">
        <v>0</v>
      </c>
      <c r="I117" s="93">
        <v>0</v>
      </c>
      <c r="J117" s="93">
        <v>0</v>
      </c>
      <c r="K117" s="93">
        <v>0</v>
      </c>
      <c r="L117" s="93">
        <v>0</v>
      </c>
      <c r="M117" s="93">
        <v>0</v>
      </c>
      <c r="N117" s="93">
        <v>0</v>
      </c>
      <c r="O117" s="93">
        <v>0</v>
      </c>
      <c r="P117" s="93">
        <v>0</v>
      </c>
      <c r="Q117" s="93">
        <v>0</v>
      </c>
      <c r="R117" s="93">
        <v>0</v>
      </c>
      <c r="S117" s="93">
        <v>0</v>
      </c>
      <c r="T117" s="93">
        <v>0</v>
      </c>
      <c r="U117" s="93">
        <v>0</v>
      </c>
      <c r="V117" s="93">
        <v>0</v>
      </c>
      <c r="W117" s="93">
        <v>0</v>
      </c>
      <c r="X117" s="93">
        <v>0</v>
      </c>
      <c r="Y117" s="93"/>
      <c r="Z117" s="93"/>
      <c r="AA117" s="93"/>
      <c r="AB117" s="93"/>
      <c r="AC117" s="93"/>
      <c r="AD117" s="93"/>
      <c r="AE117" s="93"/>
      <c r="AF117" s="93"/>
      <c r="AG117" s="93"/>
      <c r="AH117" s="93"/>
      <c r="AI117" s="93"/>
      <c r="AJ117" s="93"/>
      <c r="AK117" s="93"/>
    </row>
    <row r="118" ht="16.35" customHeight="1" spans="1:37">
      <c r="A118" s="92"/>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ht="16.35" customHeight="1" spans="1:37">
      <c r="A119" s="92"/>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c r="AE119" s="93"/>
      <c r="AF119" s="93"/>
      <c r="AG119" s="93"/>
      <c r="AH119" s="93"/>
      <c r="AI119" s="93"/>
      <c r="AJ119" s="93"/>
      <c r="AK119" s="93"/>
    </row>
    <row r="120" ht="16.35" customHeight="1" spans="1:37">
      <c r="A120" s="92"/>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3"/>
      <c r="AK120" s="93"/>
    </row>
    <row r="121" ht="16.35" customHeight="1" spans="1:37">
      <c r="A121" s="92"/>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row>
    <row r="122" ht="16.35" customHeight="1" spans="1:37">
      <c r="A122" s="92"/>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c r="AK122" s="93"/>
    </row>
    <row r="123" ht="16.35" customHeight="1" spans="1:37">
      <c r="A123" s="92"/>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row>
    <row r="124" ht="16.35" customHeight="1" spans="1:37">
      <c r="A124" s="92"/>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3"/>
      <c r="AE124" s="93"/>
      <c r="AF124" s="93"/>
      <c r="AG124" s="93"/>
      <c r="AH124" s="93"/>
      <c r="AI124" s="93"/>
      <c r="AJ124" s="93"/>
      <c r="AK124" s="93"/>
    </row>
    <row r="125" ht="16.35" customHeight="1" spans="1:37">
      <c r="A125" s="92"/>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row>
    <row r="126" ht="16.35" customHeight="1" spans="1:37">
      <c r="A126" s="92"/>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93"/>
      <c r="AK126" s="93"/>
    </row>
    <row r="127" ht="16.35" customHeight="1" spans="1:37">
      <c r="A127" s="92"/>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row>
    <row r="128" ht="16.35" customHeight="1" spans="1:37">
      <c r="A128" s="92"/>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c r="AA128" s="93"/>
      <c r="AB128" s="93"/>
      <c r="AC128" s="93"/>
      <c r="AD128" s="93"/>
      <c r="AE128" s="93"/>
      <c r="AF128" s="93"/>
      <c r="AG128" s="93"/>
      <c r="AH128" s="93"/>
      <c r="AI128" s="93"/>
      <c r="AJ128" s="93"/>
      <c r="AK128" s="93"/>
    </row>
    <row r="129" ht="16.35" customHeight="1" spans="1:37">
      <c r="A129" s="92"/>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row>
    <row r="130" ht="16.35" customHeight="1" spans="1:37">
      <c r="A130" s="92"/>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c r="AE130" s="93"/>
      <c r="AF130" s="93"/>
      <c r="AG130" s="93"/>
      <c r="AH130" s="93"/>
      <c r="AI130" s="93"/>
      <c r="AJ130" s="93"/>
      <c r="AK130" s="93"/>
    </row>
    <row r="131" ht="16.35" customHeight="1" spans="1:37">
      <c r="A131" s="92"/>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c r="AA131" s="93"/>
      <c r="AB131" s="93"/>
      <c r="AC131" s="93"/>
      <c r="AD131" s="93"/>
      <c r="AE131" s="93"/>
      <c r="AF131" s="93"/>
      <c r="AG131" s="93"/>
      <c r="AH131" s="93"/>
      <c r="AI131" s="93"/>
      <c r="AJ131" s="93"/>
      <c r="AK131" s="93"/>
    </row>
    <row r="132" ht="16.35" customHeight="1" spans="1:37">
      <c r="A132" s="92"/>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c r="AE132" s="93"/>
      <c r="AF132" s="93"/>
      <c r="AG132" s="93"/>
      <c r="AH132" s="93"/>
      <c r="AI132" s="93"/>
      <c r="AJ132" s="93"/>
      <c r="AK132" s="93"/>
    </row>
    <row r="133" ht="16.35" customHeight="1" spans="1:37">
      <c r="A133" s="92"/>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c r="AK133" s="93"/>
    </row>
    <row r="134" ht="16.35" customHeight="1" spans="1:37">
      <c r="A134" s="92"/>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c r="AB134" s="93"/>
      <c r="AC134" s="93"/>
      <c r="AD134" s="93"/>
      <c r="AE134" s="93"/>
      <c r="AF134" s="93"/>
      <c r="AG134" s="93"/>
      <c r="AH134" s="93"/>
      <c r="AI134" s="93"/>
      <c r="AJ134" s="93"/>
      <c r="AK134" s="93"/>
    </row>
    <row r="135" ht="16.35" customHeight="1" spans="1:37">
      <c r="A135" s="92"/>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c r="AJ135" s="93"/>
      <c r="AK135" s="93"/>
    </row>
    <row r="136" ht="16.35" customHeight="1" spans="1:37">
      <c r="A136" s="92"/>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c r="AE136" s="93"/>
      <c r="AF136" s="93"/>
      <c r="AG136" s="93"/>
      <c r="AH136" s="93"/>
      <c r="AI136" s="93"/>
      <c r="AJ136" s="93"/>
      <c r="AK136" s="93"/>
    </row>
    <row r="137" ht="16.35" customHeight="1" spans="1:37">
      <c r="A137" s="92"/>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c r="AE137" s="93"/>
      <c r="AF137" s="93"/>
      <c r="AG137" s="93"/>
      <c r="AH137" s="93"/>
      <c r="AI137" s="93"/>
      <c r="AJ137" s="93"/>
      <c r="AK137" s="93"/>
    </row>
    <row r="138" ht="16.35" customHeight="1" spans="1:37">
      <c r="A138" s="92"/>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c r="AE138" s="93"/>
      <c r="AF138" s="93"/>
      <c r="AG138" s="93"/>
      <c r="AH138" s="93"/>
      <c r="AI138" s="93"/>
      <c r="AJ138" s="93"/>
      <c r="AK138" s="93"/>
    </row>
    <row r="139" ht="16.35" customHeight="1" spans="1:37">
      <c r="A139" s="92"/>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93"/>
      <c r="AJ139" s="93"/>
      <c r="AK139" s="93"/>
    </row>
    <row r="140" ht="16.35" customHeight="1" spans="1:37">
      <c r="A140" s="92"/>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93"/>
      <c r="AI140" s="93"/>
      <c r="AJ140" s="93"/>
      <c r="AK140" s="93"/>
    </row>
    <row r="141" ht="16.35" customHeight="1" spans="1:37">
      <c r="A141" s="92"/>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c r="AF141" s="93"/>
      <c r="AG141" s="93"/>
      <c r="AH141" s="93"/>
      <c r="AI141" s="93"/>
      <c r="AJ141" s="93"/>
      <c r="AK141" s="93"/>
    </row>
    <row r="142" ht="16.35" customHeight="1" spans="1:37">
      <c r="A142" s="92"/>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c r="AE142" s="93"/>
      <c r="AF142" s="93"/>
      <c r="AG142" s="93"/>
      <c r="AH142" s="93"/>
      <c r="AI142" s="93"/>
      <c r="AJ142" s="93"/>
      <c r="AK142" s="93"/>
    </row>
    <row r="143" ht="16.35" customHeight="1" spans="1:37">
      <c r="A143" s="92"/>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c r="AK143" s="93"/>
    </row>
    <row r="144" ht="16.35" customHeight="1" spans="1:37">
      <c r="A144" s="92"/>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c r="AF144" s="93"/>
      <c r="AG144" s="93"/>
      <c r="AH144" s="93"/>
      <c r="AI144" s="93"/>
      <c r="AJ144" s="93"/>
      <c r="AK144" s="93"/>
    </row>
    <row r="145" ht="16.35" customHeight="1" spans="1:37">
      <c r="A145" s="92"/>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c r="AA145" s="93"/>
      <c r="AB145" s="93"/>
      <c r="AC145" s="93"/>
      <c r="AD145" s="93"/>
      <c r="AE145" s="93"/>
      <c r="AF145" s="93"/>
      <c r="AG145" s="93"/>
      <c r="AH145" s="93"/>
      <c r="AI145" s="93"/>
      <c r="AJ145" s="93"/>
      <c r="AK145" s="93"/>
    </row>
    <row r="146" ht="16.35" customHeight="1" spans="1:37">
      <c r="A146" s="92"/>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c r="AA146" s="93"/>
      <c r="AB146" s="93"/>
      <c r="AC146" s="93"/>
      <c r="AD146" s="93"/>
      <c r="AE146" s="93"/>
      <c r="AF146" s="93"/>
      <c r="AG146" s="93"/>
      <c r="AH146" s="93"/>
      <c r="AI146" s="93"/>
      <c r="AJ146" s="93"/>
      <c r="AK146" s="93"/>
    </row>
    <row r="147" ht="16.35" customHeight="1" spans="1:37">
      <c r="A147" s="92"/>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c r="AA147" s="93"/>
      <c r="AB147" s="93"/>
      <c r="AC147" s="93"/>
      <c r="AD147" s="93"/>
      <c r="AE147" s="93"/>
      <c r="AF147" s="93"/>
      <c r="AG147" s="93"/>
      <c r="AH147" s="93"/>
      <c r="AI147" s="93"/>
      <c r="AJ147" s="93"/>
      <c r="AK147" s="93"/>
    </row>
    <row r="148" ht="16.35" customHeight="1" spans="1:37">
      <c r="A148" s="92"/>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c r="AE148" s="93"/>
      <c r="AF148" s="93"/>
      <c r="AG148" s="93"/>
      <c r="AH148" s="93"/>
      <c r="AI148" s="93"/>
      <c r="AJ148" s="93"/>
      <c r="AK148" s="93"/>
    </row>
    <row r="149" ht="16.35" customHeight="1" spans="1:37">
      <c r="A149" s="92"/>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c r="AE149" s="93"/>
      <c r="AF149" s="93"/>
      <c r="AG149" s="93"/>
      <c r="AH149" s="93"/>
      <c r="AI149" s="93"/>
      <c r="AJ149" s="93"/>
      <c r="AK149" s="93"/>
    </row>
    <row r="150" ht="16.35" customHeight="1" spans="1:37">
      <c r="A150" s="92"/>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c r="AE150" s="93"/>
      <c r="AF150" s="93"/>
      <c r="AG150" s="93"/>
      <c r="AH150" s="93"/>
      <c r="AI150" s="93"/>
      <c r="AJ150" s="93"/>
      <c r="AK150" s="93"/>
    </row>
    <row r="151" ht="16.35" customHeight="1" spans="1:37">
      <c r="A151" s="92"/>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c r="AA151" s="93"/>
      <c r="AB151" s="93"/>
      <c r="AC151" s="93"/>
      <c r="AD151" s="93"/>
      <c r="AE151" s="93"/>
      <c r="AF151" s="93"/>
      <c r="AG151" s="93"/>
      <c r="AH151" s="93"/>
      <c r="AI151" s="93"/>
      <c r="AJ151" s="93"/>
      <c r="AK151" s="93"/>
    </row>
    <row r="152" ht="16.35" customHeight="1" spans="1:37">
      <c r="A152" s="92"/>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c r="AE152" s="93"/>
      <c r="AF152" s="93"/>
      <c r="AG152" s="93"/>
      <c r="AH152" s="93"/>
      <c r="AI152" s="93"/>
      <c r="AJ152" s="93"/>
      <c r="AK152" s="93"/>
    </row>
    <row r="153" ht="16.35" customHeight="1" spans="1:37">
      <c r="A153" s="92"/>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c r="AF153" s="93"/>
      <c r="AG153" s="93"/>
      <c r="AH153" s="93"/>
      <c r="AI153" s="93"/>
      <c r="AJ153" s="93"/>
      <c r="AK153" s="93"/>
    </row>
    <row r="154" ht="16.35" customHeight="1" spans="1:37">
      <c r="A154" s="92"/>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c r="AF154" s="93"/>
      <c r="AG154" s="93"/>
      <c r="AH154" s="93"/>
      <c r="AI154" s="93"/>
      <c r="AJ154" s="93"/>
      <c r="AK154" s="93"/>
    </row>
    <row r="155" ht="16.35" customHeight="1" spans="1:37">
      <c r="A155" s="92"/>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c r="AF155" s="93"/>
      <c r="AG155" s="93"/>
      <c r="AH155" s="93"/>
      <c r="AI155" s="93"/>
      <c r="AJ155" s="93"/>
      <c r="AK155" s="93"/>
    </row>
    <row r="156" ht="16.35" customHeight="1" spans="1:37">
      <c r="A156" s="92"/>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c r="AF156" s="93"/>
      <c r="AG156" s="93"/>
      <c r="AH156" s="93"/>
      <c r="AI156" s="93"/>
      <c r="AJ156" s="93"/>
      <c r="AK156" s="93"/>
    </row>
    <row r="157" ht="16.35" customHeight="1" spans="1:37">
      <c r="A157" s="92"/>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c r="AJ157" s="93"/>
      <c r="AK157" s="93"/>
    </row>
    <row r="158" ht="16.35" customHeight="1" spans="1:37">
      <c r="A158" s="92"/>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c r="AF158" s="93"/>
      <c r="AG158" s="93"/>
      <c r="AH158" s="93"/>
      <c r="AI158" s="93"/>
      <c r="AJ158" s="93"/>
      <c r="AK158" s="93"/>
    </row>
    <row r="159" ht="16.35" customHeight="1" spans="1:37">
      <c r="A159" s="92"/>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c r="AJ159" s="93"/>
      <c r="AK159" s="93"/>
    </row>
    <row r="160" ht="16.35" customHeight="1" spans="1:37">
      <c r="A160" s="92"/>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c r="AF160" s="93"/>
      <c r="AG160" s="93"/>
      <c r="AH160" s="93"/>
      <c r="AI160" s="93"/>
      <c r="AJ160" s="93"/>
      <c r="AK160" s="93"/>
    </row>
    <row r="161" ht="16.35" customHeight="1" spans="1:37">
      <c r="A161" s="92"/>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c r="AF161" s="93"/>
      <c r="AG161" s="93"/>
      <c r="AH161" s="93"/>
      <c r="AI161" s="93"/>
      <c r="AJ161" s="93"/>
      <c r="AK161" s="93"/>
    </row>
    <row r="162" ht="16.35" customHeight="1" spans="1:37">
      <c r="A162" s="92"/>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c r="AE162" s="93"/>
      <c r="AF162" s="93"/>
      <c r="AG162" s="93"/>
      <c r="AH162" s="93"/>
      <c r="AI162" s="93"/>
      <c r="AJ162" s="93"/>
      <c r="AK162" s="93"/>
    </row>
    <row r="163" ht="16.35" customHeight="1" spans="1:37">
      <c r="A163" s="92"/>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c r="AB163" s="93"/>
      <c r="AC163" s="93"/>
      <c r="AD163" s="93"/>
      <c r="AE163" s="93"/>
      <c r="AF163" s="93"/>
      <c r="AG163" s="93"/>
      <c r="AH163" s="93"/>
      <c r="AI163" s="93"/>
      <c r="AJ163" s="93"/>
      <c r="AK163" s="93"/>
    </row>
    <row r="164" ht="16.35" customHeight="1" spans="1:37">
      <c r="A164" s="92"/>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c r="AA164" s="93"/>
      <c r="AB164" s="93"/>
      <c r="AC164" s="93"/>
      <c r="AD164" s="93"/>
      <c r="AE164" s="93"/>
      <c r="AF164" s="93"/>
      <c r="AG164" s="93"/>
      <c r="AH164" s="93"/>
      <c r="AI164" s="93"/>
      <c r="AJ164" s="93"/>
      <c r="AK164" s="93"/>
    </row>
    <row r="165" ht="16.35" customHeight="1" spans="1:37">
      <c r="A165" s="92"/>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c r="AA165" s="93"/>
      <c r="AB165" s="93"/>
      <c r="AC165" s="93"/>
      <c r="AD165" s="93"/>
      <c r="AE165" s="93"/>
      <c r="AF165" s="93"/>
      <c r="AG165" s="93"/>
      <c r="AH165" s="93"/>
      <c r="AI165" s="93"/>
      <c r="AJ165" s="93"/>
      <c r="AK165" s="93"/>
    </row>
    <row r="166" ht="16.35" customHeight="1" spans="1:37">
      <c r="A166" s="92"/>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c r="AE166" s="93"/>
      <c r="AF166" s="93"/>
      <c r="AG166" s="93"/>
      <c r="AH166" s="93"/>
      <c r="AI166" s="93"/>
      <c r="AJ166" s="93"/>
      <c r="AK166" s="93"/>
    </row>
    <row r="167" ht="16.35" customHeight="1" spans="1:37">
      <c r="A167" s="92"/>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c r="AE167" s="93"/>
      <c r="AF167" s="93"/>
      <c r="AG167" s="93"/>
      <c r="AH167" s="93"/>
      <c r="AI167" s="93"/>
      <c r="AJ167" s="93"/>
      <c r="AK167" s="93"/>
    </row>
    <row r="168" ht="16.35" customHeight="1" spans="1:37">
      <c r="A168" s="92"/>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c r="AA168" s="93"/>
      <c r="AB168" s="93"/>
      <c r="AC168" s="93"/>
      <c r="AD168" s="93"/>
      <c r="AE168" s="93"/>
      <c r="AF168" s="93"/>
      <c r="AG168" s="93"/>
      <c r="AH168" s="93"/>
      <c r="AI168" s="93"/>
      <c r="AJ168" s="93"/>
      <c r="AK168" s="93"/>
    </row>
    <row r="169" ht="16.35" customHeight="1" spans="1:37">
      <c r="A169" s="92"/>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c r="AE169" s="93"/>
      <c r="AF169" s="93"/>
      <c r="AG169" s="93"/>
      <c r="AH169" s="93"/>
      <c r="AI169" s="93"/>
      <c r="AJ169" s="93"/>
      <c r="AK169" s="93"/>
    </row>
    <row r="170" ht="16.35" customHeight="1" spans="1:37">
      <c r="A170" s="92"/>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c r="AA170" s="93"/>
      <c r="AB170" s="93"/>
      <c r="AC170" s="93"/>
      <c r="AD170" s="93"/>
      <c r="AE170" s="93"/>
      <c r="AF170" s="93"/>
      <c r="AG170" s="93"/>
      <c r="AH170" s="93"/>
      <c r="AI170" s="93"/>
      <c r="AJ170" s="93"/>
      <c r="AK170" s="93"/>
    </row>
    <row r="171" ht="16.35" customHeight="1" spans="1:37">
      <c r="A171" s="92"/>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c r="AE171" s="93"/>
      <c r="AF171" s="93"/>
      <c r="AG171" s="93"/>
      <c r="AH171" s="93"/>
      <c r="AI171" s="93"/>
      <c r="AJ171" s="93"/>
      <c r="AK171" s="93"/>
    </row>
    <row r="172" ht="16.35" customHeight="1" spans="1:37">
      <c r="A172" s="92"/>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c r="AA172" s="93"/>
      <c r="AB172" s="93"/>
      <c r="AC172" s="93"/>
      <c r="AD172" s="93"/>
      <c r="AE172" s="93"/>
      <c r="AF172" s="93"/>
      <c r="AG172" s="93"/>
      <c r="AH172" s="93"/>
      <c r="AI172" s="93"/>
      <c r="AJ172" s="93"/>
      <c r="AK172" s="93"/>
    </row>
    <row r="173" ht="16.35" customHeight="1" spans="1:37">
      <c r="A173" s="92"/>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3"/>
      <c r="AI173" s="93"/>
      <c r="AJ173" s="93"/>
      <c r="AK173" s="93"/>
    </row>
    <row r="174" ht="16.35" customHeight="1" spans="1:37">
      <c r="A174" s="92"/>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c r="AA174" s="93"/>
      <c r="AB174" s="93"/>
      <c r="AC174" s="93"/>
      <c r="AD174" s="93"/>
      <c r="AE174" s="93"/>
      <c r="AF174" s="93"/>
      <c r="AG174" s="93"/>
      <c r="AH174" s="93"/>
      <c r="AI174" s="93"/>
      <c r="AJ174" s="93"/>
      <c r="AK174" s="93"/>
    </row>
    <row r="175" ht="16.35" customHeight="1" spans="1:37">
      <c r="A175" s="92"/>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c r="AA175" s="93"/>
      <c r="AB175" s="93"/>
      <c r="AC175" s="93"/>
      <c r="AD175" s="93"/>
      <c r="AE175" s="93"/>
      <c r="AF175" s="93"/>
      <c r="AG175" s="93"/>
      <c r="AH175" s="93"/>
      <c r="AI175" s="93"/>
      <c r="AJ175" s="93"/>
      <c r="AK175" s="93"/>
    </row>
    <row r="176" ht="16.35" customHeight="1" spans="1:37">
      <c r="A176" s="92"/>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c r="AK176" s="93"/>
    </row>
    <row r="177" ht="16.35" customHeight="1" spans="1:37">
      <c r="A177" s="92"/>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c r="AA177" s="93"/>
      <c r="AB177" s="93"/>
      <c r="AC177" s="93"/>
      <c r="AD177" s="93"/>
      <c r="AE177" s="93"/>
      <c r="AF177" s="93"/>
      <c r="AG177" s="93"/>
      <c r="AH177" s="93"/>
      <c r="AI177" s="93"/>
      <c r="AJ177" s="93"/>
      <c r="AK177" s="93"/>
    </row>
    <row r="178" ht="16.35" customHeight="1" spans="1:37">
      <c r="A178" s="92"/>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c r="AE178" s="93"/>
      <c r="AF178" s="93"/>
      <c r="AG178" s="93"/>
      <c r="AH178" s="93"/>
      <c r="AI178" s="93"/>
      <c r="AJ178" s="93"/>
      <c r="AK178" s="93"/>
    </row>
    <row r="179" ht="16.35" customHeight="1" spans="1:37">
      <c r="A179" s="92"/>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c r="AA179" s="93"/>
      <c r="AB179" s="93"/>
      <c r="AC179" s="93"/>
      <c r="AD179" s="93"/>
      <c r="AE179" s="93"/>
      <c r="AF179" s="93"/>
      <c r="AG179" s="93"/>
      <c r="AH179" s="93"/>
      <c r="AI179" s="93"/>
      <c r="AJ179" s="93"/>
      <c r="AK179" s="93"/>
    </row>
    <row r="180" ht="16.35" customHeight="1" spans="1:37">
      <c r="A180" s="92"/>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c r="AE180" s="93"/>
      <c r="AF180" s="93"/>
      <c r="AG180" s="93"/>
      <c r="AH180" s="93"/>
      <c r="AI180" s="93"/>
      <c r="AJ180" s="93"/>
      <c r="AK180" s="93"/>
    </row>
    <row r="181" ht="16.35" customHeight="1" spans="1:37">
      <c r="A181" s="92"/>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c r="AE181" s="93"/>
      <c r="AF181" s="93"/>
      <c r="AG181" s="93"/>
      <c r="AH181" s="93"/>
      <c r="AI181" s="93"/>
      <c r="AJ181" s="93"/>
      <c r="AK181" s="93"/>
    </row>
    <row r="182" ht="16.35" customHeight="1" spans="1:37">
      <c r="A182" s="92"/>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c r="AE182" s="93"/>
      <c r="AF182" s="93"/>
      <c r="AG182" s="93"/>
      <c r="AH182" s="93"/>
      <c r="AI182" s="93"/>
      <c r="AJ182" s="93"/>
      <c r="AK182" s="93"/>
    </row>
    <row r="183" ht="16.35" customHeight="1" spans="1:37">
      <c r="A183" s="92"/>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c r="AA183" s="93"/>
      <c r="AB183" s="93"/>
      <c r="AC183" s="93"/>
      <c r="AD183" s="93"/>
      <c r="AE183" s="93"/>
      <c r="AF183" s="93"/>
      <c r="AG183" s="93"/>
      <c r="AH183" s="93"/>
      <c r="AI183" s="93"/>
      <c r="AJ183" s="93"/>
      <c r="AK183" s="93"/>
    </row>
    <row r="184" ht="16.35" customHeight="1" spans="1:37">
      <c r="A184" s="92"/>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c r="AA184" s="93"/>
      <c r="AB184" s="93"/>
      <c r="AC184" s="93"/>
      <c r="AD184" s="93"/>
      <c r="AE184" s="93"/>
      <c r="AF184" s="93"/>
      <c r="AG184" s="93"/>
      <c r="AH184" s="93"/>
      <c r="AI184" s="93"/>
      <c r="AJ184" s="93"/>
      <c r="AK184" s="93"/>
    </row>
    <row r="185" ht="16.35" customHeight="1" spans="1:37">
      <c r="A185" s="92"/>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3"/>
      <c r="AI185" s="93"/>
      <c r="AJ185" s="93"/>
      <c r="AK185" s="93"/>
    </row>
    <row r="186" ht="16.35" customHeight="1" spans="1:37">
      <c r="A186" s="92"/>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c r="AA186" s="93"/>
      <c r="AB186" s="93"/>
      <c r="AC186" s="93"/>
      <c r="AD186" s="93"/>
      <c r="AE186" s="93"/>
      <c r="AF186" s="93"/>
      <c r="AG186" s="93"/>
      <c r="AH186" s="93"/>
      <c r="AI186" s="93"/>
      <c r="AJ186" s="93"/>
      <c r="AK186" s="93"/>
    </row>
    <row r="187" ht="16.35" customHeight="1" spans="1:37">
      <c r="A187" s="92"/>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c r="AA187" s="93"/>
      <c r="AB187" s="93"/>
      <c r="AC187" s="93"/>
      <c r="AD187" s="93"/>
      <c r="AE187" s="93"/>
      <c r="AF187" s="93"/>
      <c r="AG187" s="93"/>
      <c r="AH187" s="93"/>
      <c r="AI187" s="93"/>
      <c r="AJ187" s="93"/>
      <c r="AK187" s="93"/>
    </row>
    <row r="188" ht="16.35" customHeight="1" spans="1:37">
      <c r="A188" s="92"/>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c r="AA188" s="93"/>
      <c r="AB188" s="93"/>
      <c r="AC188" s="93"/>
      <c r="AD188" s="93"/>
      <c r="AE188" s="93"/>
      <c r="AF188" s="93"/>
      <c r="AG188" s="93"/>
      <c r="AH188" s="93"/>
      <c r="AI188" s="93"/>
      <c r="AJ188" s="93"/>
      <c r="AK188" s="93"/>
    </row>
    <row r="189" ht="16.35" customHeight="1" spans="1:37">
      <c r="A189" s="92"/>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c r="AE189" s="93"/>
      <c r="AF189" s="93"/>
      <c r="AG189" s="93"/>
      <c r="AH189" s="93"/>
      <c r="AI189" s="93"/>
      <c r="AJ189" s="93"/>
      <c r="AK189" s="93"/>
    </row>
    <row r="190" ht="16.35" customHeight="1" spans="1:39">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98"/>
      <c r="AG190" s="98"/>
      <c r="AH190" s="98"/>
      <c r="AI190" s="98"/>
      <c r="AJ190" s="98"/>
      <c r="AK190" s="98"/>
      <c r="AL190" s="98"/>
      <c r="AM190" s="98"/>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AL344"/>
  <sheetViews>
    <sheetView showGridLines="0" workbookViewId="0">
      <pane xSplit="1" ySplit="1" topLeftCell="B71" activePane="bottomRight" state="frozen"/>
      <selection/>
      <selection pane="topRight"/>
      <selection pane="bottomLeft"/>
      <selection pane="bottomRight" activeCell="H86" sqref="H86"/>
    </sheetView>
  </sheetViews>
  <sheetFormatPr defaultColWidth="9" defaultRowHeight="13.5"/>
  <cols>
    <col min="1" max="1" width="17.5" customWidth="1"/>
    <col min="2" max="2" width="12.25" customWidth="1"/>
    <col min="3" max="3" width="11.25"/>
    <col min="4" max="4" width="10.375" customWidth="1"/>
    <col min="5" max="5" width="15.75" customWidth="1"/>
    <col min="6" max="7" width="14.625" customWidth="1"/>
    <col min="8" max="8" width="14.875" customWidth="1"/>
    <col min="13" max="13" width="15" customWidth="1"/>
    <col min="18" max="18" width="13.125" customWidth="1"/>
    <col min="21" max="23" width="10.5" customWidth="1"/>
    <col min="28" max="28" width="8.875" customWidth="1"/>
  </cols>
  <sheetData>
    <row r="1" s="2" customFormat="1" ht="16.35" customHeight="1" spans="1:38">
      <c r="A1" s="46" t="s">
        <v>341</v>
      </c>
      <c r="B1" s="46" t="s">
        <v>4</v>
      </c>
      <c r="C1" s="46" t="s">
        <v>191</v>
      </c>
      <c r="D1" s="46" t="s">
        <v>192</v>
      </c>
      <c r="E1" s="47" t="s">
        <v>193</v>
      </c>
      <c r="F1" s="48" t="s">
        <v>194</v>
      </c>
      <c r="G1" s="48" t="s">
        <v>5</v>
      </c>
      <c r="H1" s="46" t="s">
        <v>6</v>
      </c>
      <c r="I1" s="46" t="s">
        <v>17</v>
      </c>
      <c r="J1" s="46" t="s">
        <v>12</v>
      </c>
      <c r="K1" s="46" t="s">
        <v>58</v>
      </c>
      <c r="L1" s="46" t="s">
        <v>15</v>
      </c>
      <c r="M1" s="61" t="s">
        <v>16</v>
      </c>
      <c r="N1" s="62" t="s">
        <v>24</v>
      </c>
      <c r="O1" s="62" t="s">
        <v>23</v>
      </c>
      <c r="P1" s="63" t="s">
        <v>19</v>
      </c>
      <c r="Q1" s="46" t="s">
        <v>20</v>
      </c>
      <c r="R1" s="46" t="s">
        <v>21</v>
      </c>
      <c r="S1" s="46" t="s">
        <v>22</v>
      </c>
      <c r="T1" s="46" t="s">
        <v>10</v>
      </c>
      <c r="U1" s="46" t="s">
        <v>8</v>
      </c>
      <c r="V1" s="46" t="s">
        <v>9</v>
      </c>
      <c r="W1" s="46"/>
      <c r="X1" s="46"/>
      <c r="Y1" s="46"/>
      <c r="Z1" s="46"/>
      <c r="AA1" s="46"/>
      <c r="AB1" s="46"/>
      <c r="AC1" s="46"/>
      <c r="AD1" s="46"/>
      <c r="AE1" s="46"/>
      <c r="AF1" s="46"/>
      <c r="AG1" s="46"/>
      <c r="AH1" s="46"/>
      <c r="AI1" s="46"/>
      <c r="AJ1" s="46"/>
      <c r="AK1" s="46"/>
      <c r="AL1" s="46"/>
    </row>
    <row r="2" s="2" customFormat="1" ht="16.35" customHeight="1" spans="1:38">
      <c r="A2" s="2" t="s">
        <v>442</v>
      </c>
      <c r="B2" s="49">
        <v>-1940349.06</v>
      </c>
      <c r="C2" s="49">
        <v>0</v>
      </c>
      <c r="D2" s="49">
        <v>0</v>
      </c>
      <c r="E2" s="50">
        <v>0</v>
      </c>
      <c r="F2" s="51">
        <v>0</v>
      </c>
      <c r="G2" s="51">
        <v>0</v>
      </c>
      <c r="H2" s="50">
        <v>24245025.22</v>
      </c>
      <c r="I2" s="51">
        <v>0</v>
      </c>
      <c r="J2" s="51">
        <v>0</v>
      </c>
      <c r="K2" s="51">
        <v>0</v>
      </c>
      <c r="L2" s="49">
        <v>0</v>
      </c>
      <c r="M2" s="50">
        <v>0</v>
      </c>
      <c r="N2" s="51">
        <v>0</v>
      </c>
      <c r="O2" s="51">
        <v>0</v>
      </c>
      <c r="P2" s="64">
        <v>42493180</v>
      </c>
      <c r="Q2" s="49">
        <v>2161400</v>
      </c>
      <c r="R2" s="49">
        <v>824323</v>
      </c>
      <c r="S2" s="49">
        <v>11362724.59</v>
      </c>
      <c r="T2" s="49">
        <v>422575.19</v>
      </c>
      <c r="U2" s="49">
        <v>0</v>
      </c>
      <c r="V2" s="49">
        <v>133384.46</v>
      </c>
      <c r="W2" s="49"/>
      <c r="X2" s="49"/>
      <c r="Y2" s="49"/>
      <c r="Z2" s="49"/>
      <c r="AA2" s="49"/>
      <c r="AB2" s="49"/>
      <c r="AC2" s="49"/>
      <c r="AD2" s="49"/>
      <c r="AE2" s="49"/>
      <c r="AF2" s="49"/>
      <c r="AG2" s="49"/>
      <c r="AH2" s="49"/>
      <c r="AI2" s="49"/>
      <c r="AJ2" s="49"/>
      <c r="AK2" s="49"/>
      <c r="AL2" s="49"/>
    </row>
    <row r="3" s="2" customFormat="1" ht="16.35" customHeight="1" spans="1:38">
      <c r="A3" s="2" t="s">
        <v>443</v>
      </c>
      <c r="B3" s="49">
        <v>0</v>
      </c>
      <c r="C3">
        <v>0</v>
      </c>
      <c r="D3" s="49">
        <v>0</v>
      </c>
      <c r="E3" s="50">
        <v>0</v>
      </c>
      <c r="F3" s="51">
        <v>0</v>
      </c>
      <c r="G3" s="51">
        <v>0</v>
      </c>
      <c r="H3" s="50">
        <v>52474386.01</v>
      </c>
      <c r="I3" s="51">
        <v>0</v>
      </c>
      <c r="J3" s="51">
        <v>0</v>
      </c>
      <c r="K3" s="51">
        <v>0</v>
      </c>
      <c r="L3" s="49">
        <v>0</v>
      </c>
      <c r="M3" s="50">
        <v>0</v>
      </c>
      <c r="N3" s="51">
        <v>0</v>
      </c>
      <c r="O3" s="51">
        <v>0</v>
      </c>
      <c r="P3" s="65">
        <v>0</v>
      </c>
      <c r="Q3" s="49">
        <v>0</v>
      </c>
      <c r="R3" s="49">
        <v>-5904.28</v>
      </c>
      <c r="S3" s="49">
        <v>0</v>
      </c>
      <c r="T3" s="49">
        <v>0</v>
      </c>
      <c r="U3" s="49">
        <v>0</v>
      </c>
      <c r="V3" s="49">
        <v>0</v>
      </c>
      <c r="W3" s="49"/>
      <c r="X3" s="49"/>
      <c r="Y3" s="49"/>
      <c r="Z3" s="49"/>
      <c r="AA3" s="49"/>
      <c r="AB3" s="49"/>
      <c r="AC3" s="49"/>
      <c r="AD3" s="49"/>
      <c r="AE3" s="49"/>
      <c r="AF3" s="49"/>
      <c r="AG3" s="49"/>
      <c r="AH3" s="49"/>
      <c r="AI3" s="49"/>
      <c r="AJ3" s="49"/>
      <c r="AK3" s="49"/>
      <c r="AL3" s="49"/>
    </row>
    <row r="4" s="2" customFormat="1" ht="16.35" customHeight="1" spans="1:38">
      <c r="A4" s="2" t="s">
        <v>444</v>
      </c>
      <c r="B4" s="49">
        <v>0</v>
      </c>
      <c r="C4" s="49">
        <v>0</v>
      </c>
      <c r="D4" s="49">
        <v>0</v>
      </c>
      <c r="E4" s="50">
        <v>0</v>
      </c>
      <c r="F4" s="51">
        <v>0</v>
      </c>
      <c r="G4" s="51">
        <v>0</v>
      </c>
      <c r="H4" s="50">
        <v>1877499.99</v>
      </c>
      <c r="I4" s="51">
        <v>0</v>
      </c>
      <c r="J4" s="51">
        <v>0</v>
      </c>
      <c r="K4" s="51">
        <v>480950.94</v>
      </c>
      <c r="L4" s="49">
        <v>0</v>
      </c>
      <c r="M4" s="50">
        <v>0</v>
      </c>
      <c r="N4" s="51">
        <v>0</v>
      </c>
      <c r="O4" s="51">
        <v>0</v>
      </c>
      <c r="P4" s="65">
        <v>554354.52</v>
      </c>
      <c r="Q4" s="49">
        <v>0</v>
      </c>
      <c r="R4" s="49">
        <v>0</v>
      </c>
      <c r="S4" s="49">
        <v>0</v>
      </c>
      <c r="T4" s="49">
        <v>0</v>
      </c>
      <c r="U4" s="49">
        <v>0</v>
      </c>
      <c r="V4" s="49">
        <v>0</v>
      </c>
      <c r="W4" s="49"/>
      <c r="X4" s="49"/>
      <c r="Y4" s="49"/>
      <c r="Z4" s="49"/>
      <c r="AA4" s="49"/>
      <c r="AB4" s="49"/>
      <c r="AC4" s="49"/>
      <c r="AD4" s="49"/>
      <c r="AE4" s="49"/>
      <c r="AF4" s="49"/>
      <c r="AG4" s="49"/>
      <c r="AH4" s="49"/>
      <c r="AI4" s="49"/>
      <c r="AJ4" s="49"/>
      <c r="AK4" s="49"/>
      <c r="AL4" s="49"/>
    </row>
    <row r="5" s="2" customFormat="1" ht="16.35" customHeight="1" spans="1:38">
      <c r="A5" s="2" t="s">
        <v>445</v>
      </c>
      <c r="B5" s="49">
        <v>0</v>
      </c>
      <c r="C5" s="49">
        <v>0</v>
      </c>
      <c r="D5" s="49">
        <v>0</v>
      </c>
      <c r="E5" s="50">
        <v>0</v>
      </c>
      <c r="F5" s="51">
        <v>0</v>
      </c>
      <c r="G5" s="51">
        <v>0</v>
      </c>
      <c r="H5" s="50">
        <v>6184977.42</v>
      </c>
      <c r="I5" s="51">
        <v>0</v>
      </c>
      <c r="J5" s="51">
        <v>0</v>
      </c>
      <c r="K5" s="51">
        <v>0</v>
      </c>
      <c r="L5" s="49">
        <v>0</v>
      </c>
      <c r="M5" s="50">
        <v>0</v>
      </c>
      <c r="N5" s="51">
        <v>0</v>
      </c>
      <c r="O5" s="51">
        <v>0</v>
      </c>
      <c r="P5" s="65">
        <v>2059030.74</v>
      </c>
      <c r="Q5" s="49">
        <v>490158.67</v>
      </c>
      <c r="R5" s="49">
        <v>266501.06</v>
      </c>
      <c r="S5" s="49">
        <v>228749.11</v>
      </c>
      <c r="T5" s="49">
        <v>0</v>
      </c>
      <c r="U5" s="49">
        <v>0</v>
      </c>
      <c r="V5" s="49">
        <v>0</v>
      </c>
      <c r="W5" s="49"/>
      <c r="X5" s="49"/>
      <c r="Y5" s="49"/>
      <c r="Z5" s="49"/>
      <c r="AA5" s="49"/>
      <c r="AB5" s="49"/>
      <c r="AC5" s="49"/>
      <c r="AD5" s="49"/>
      <c r="AE5" s="49"/>
      <c r="AF5" s="49"/>
      <c r="AG5" s="49"/>
      <c r="AH5" s="49"/>
      <c r="AI5" s="49"/>
      <c r="AJ5" s="49"/>
      <c r="AK5" s="49"/>
      <c r="AL5" s="49"/>
    </row>
    <row r="6" s="2" customFormat="1" ht="16.35" customHeight="1" spans="1:38">
      <c r="A6" s="2" t="s">
        <v>446</v>
      </c>
      <c r="B6" s="49">
        <v>2338.97</v>
      </c>
      <c r="C6" s="49">
        <v>0</v>
      </c>
      <c r="D6" s="49">
        <v>0</v>
      </c>
      <c r="E6" s="50">
        <v>0</v>
      </c>
      <c r="F6" s="51">
        <v>0</v>
      </c>
      <c r="G6" s="51">
        <v>0</v>
      </c>
      <c r="H6" s="50">
        <v>0</v>
      </c>
      <c r="I6" s="51">
        <v>0</v>
      </c>
      <c r="J6" s="51">
        <v>0</v>
      </c>
      <c r="K6" s="51">
        <v>0</v>
      </c>
      <c r="L6" s="49">
        <v>0</v>
      </c>
      <c r="M6" s="50">
        <v>0</v>
      </c>
      <c r="N6" s="51">
        <v>0</v>
      </c>
      <c r="O6" s="51">
        <v>0</v>
      </c>
      <c r="P6" s="65">
        <v>0</v>
      </c>
      <c r="Q6" s="49">
        <v>0</v>
      </c>
      <c r="R6" s="49">
        <v>0</v>
      </c>
      <c r="S6" s="49">
        <v>0</v>
      </c>
      <c r="T6" s="49">
        <v>0</v>
      </c>
      <c r="U6" s="49">
        <v>0</v>
      </c>
      <c r="V6" s="49">
        <v>0</v>
      </c>
      <c r="W6" s="49"/>
      <c r="X6" s="49"/>
      <c r="Y6" s="49"/>
      <c r="Z6" s="49"/>
      <c r="AA6" s="49"/>
      <c r="AB6" s="49"/>
      <c r="AC6" s="49"/>
      <c r="AD6" s="49"/>
      <c r="AE6" s="49"/>
      <c r="AF6" s="49"/>
      <c r="AG6" s="49"/>
      <c r="AH6" s="49"/>
      <c r="AI6" s="49"/>
      <c r="AJ6" s="49"/>
      <c r="AK6" s="49"/>
      <c r="AL6" s="49"/>
    </row>
    <row r="7" s="2" customFormat="1" ht="16.35" customHeight="1" spans="1:38">
      <c r="A7" s="2" t="s">
        <v>447</v>
      </c>
      <c r="B7" s="49">
        <v>-1384573.2</v>
      </c>
      <c r="C7" s="49">
        <v>0</v>
      </c>
      <c r="D7" s="49">
        <v>19342.27</v>
      </c>
      <c r="E7" s="52">
        <v>0</v>
      </c>
      <c r="F7" s="53">
        <v>0</v>
      </c>
      <c r="G7" s="53">
        <v>0</v>
      </c>
      <c r="H7" s="52">
        <v>5793748.52</v>
      </c>
      <c r="I7" s="51">
        <v>34.69</v>
      </c>
      <c r="J7" s="53">
        <v>1173430.21</v>
      </c>
      <c r="K7" s="51">
        <v>18413.26</v>
      </c>
      <c r="L7" s="49">
        <v>363939.19</v>
      </c>
      <c r="M7" s="50">
        <v>126320.12</v>
      </c>
      <c r="N7" s="51">
        <v>1243.97</v>
      </c>
      <c r="O7" s="53">
        <v>0</v>
      </c>
      <c r="P7" s="65">
        <v>1216671.43</v>
      </c>
      <c r="Q7" s="49">
        <v>74526.48</v>
      </c>
      <c r="R7" s="49">
        <v>47504.45</v>
      </c>
      <c r="S7" s="49">
        <v>257390.2</v>
      </c>
      <c r="T7" s="49">
        <v>64134.14</v>
      </c>
      <c r="U7" s="49">
        <v>433597</v>
      </c>
      <c r="V7" s="49">
        <v>369131.9</v>
      </c>
      <c r="W7" s="49"/>
      <c r="X7" s="49"/>
      <c r="Y7" s="49"/>
      <c r="Z7" s="49"/>
      <c r="AA7" s="49"/>
      <c r="AB7" s="49"/>
      <c r="AC7" s="49"/>
      <c r="AD7" s="49"/>
      <c r="AE7" s="49"/>
      <c r="AF7" s="49"/>
      <c r="AG7" s="49"/>
      <c r="AH7" s="49"/>
      <c r="AI7" s="49"/>
      <c r="AJ7" s="49"/>
      <c r="AK7" s="49"/>
      <c r="AL7" s="49"/>
    </row>
    <row r="8" s="2" customFormat="1" ht="16.35" customHeight="1" spans="1:38">
      <c r="A8" s="2" t="s">
        <v>448</v>
      </c>
      <c r="B8" s="49">
        <v>0</v>
      </c>
      <c r="C8" s="49">
        <v>0</v>
      </c>
      <c r="D8" s="49">
        <v>0</v>
      </c>
      <c r="E8" s="50">
        <v>0</v>
      </c>
      <c r="F8" s="51">
        <v>0</v>
      </c>
      <c r="G8" s="51">
        <v>0</v>
      </c>
      <c r="H8" s="50">
        <v>14970000</v>
      </c>
      <c r="I8" s="51">
        <v>0</v>
      </c>
      <c r="J8" s="51">
        <v>0</v>
      </c>
      <c r="K8" s="51">
        <v>0</v>
      </c>
      <c r="L8" s="49">
        <v>0</v>
      </c>
      <c r="M8" s="50">
        <v>-5579.64</v>
      </c>
      <c r="N8" s="51">
        <v>0</v>
      </c>
      <c r="O8" s="51">
        <v>0</v>
      </c>
      <c r="P8" s="65">
        <v>0</v>
      </c>
      <c r="Q8" s="49">
        <v>0</v>
      </c>
      <c r="R8" s="49">
        <v>0</v>
      </c>
      <c r="S8" s="49">
        <v>0</v>
      </c>
      <c r="T8" s="49">
        <v>0</v>
      </c>
      <c r="U8" s="49">
        <v>0</v>
      </c>
      <c r="V8" s="49">
        <v>0</v>
      </c>
      <c r="W8" s="49"/>
      <c r="X8" s="49"/>
      <c r="Y8" s="49"/>
      <c r="Z8" s="49"/>
      <c r="AA8" s="49"/>
      <c r="AB8" s="49"/>
      <c r="AC8" s="49"/>
      <c r="AD8" s="49"/>
      <c r="AE8" s="49"/>
      <c r="AF8" s="49"/>
      <c r="AG8" s="49"/>
      <c r="AH8" s="49"/>
      <c r="AI8" s="49"/>
      <c r="AJ8" s="49"/>
      <c r="AK8" s="49"/>
      <c r="AL8" s="49"/>
    </row>
    <row r="9" s="2" customFormat="1" ht="16.35" customHeight="1" spans="1:38">
      <c r="A9" s="2" t="s">
        <v>449</v>
      </c>
      <c r="B9" s="49">
        <v>0</v>
      </c>
      <c r="C9" s="49">
        <v>0</v>
      </c>
      <c r="D9" s="49">
        <v>0</v>
      </c>
      <c r="E9" s="50">
        <v>0</v>
      </c>
      <c r="F9" s="51">
        <v>0</v>
      </c>
      <c r="G9" s="51">
        <v>0</v>
      </c>
      <c r="H9" s="50">
        <v>0</v>
      </c>
      <c r="I9" s="51">
        <v>0</v>
      </c>
      <c r="J9" s="51">
        <v>0</v>
      </c>
      <c r="K9" s="51">
        <v>0</v>
      </c>
      <c r="L9" s="49">
        <v>0</v>
      </c>
      <c r="M9" s="50">
        <v>0</v>
      </c>
      <c r="N9" s="51">
        <v>0</v>
      </c>
      <c r="O9" s="51">
        <v>0</v>
      </c>
      <c r="P9" s="65">
        <v>0</v>
      </c>
      <c r="Q9" s="49">
        <v>0</v>
      </c>
      <c r="R9" s="49">
        <v>0</v>
      </c>
      <c r="S9" s="49">
        <v>0</v>
      </c>
      <c r="T9" s="49">
        <v>0</v>
      </c>
      <c r="U9" s="49">
        <v>0</v>
      </c>
      <c r="V9" s="49">
        <v>0</v>
      </c>
      <c r="W9" s="49"/>
      <c r="X9" s="49"/>
      <c r="Y9" s="49"/>
      <c r="Z9" s="49"/>
      <c r="AA9" s="49"/>
      <c r="AB9" s="49"/>
      <c r="AC9" s="49"/>
      <c r="AD9" s="49"/>
      <c r="AE9" s="49"/>
      <c r="AF9" s="49"/>
      <c r="AG9" s="49"/>
      <c r="AH9" s="49"/>
      <c r="AI9" s="49"/>
      <c r="AJ9" s="49"/>
      <c r="AK9" s="49"/>
      <c r="AL9" s="49"/>
    </row>
    <row r="10" s="2" customFormat="1" ht="16.35" customHeight="1" spans="1:38">
      <c r="A10" s="2" t="s">
        <v>450</v>
      </c>
      <c r="B10" s="49">
        <v>1500.57</v>
      </c>
      <c r="C10" s="49">
        <v>0</v>
      </c>
      <c r="D10" s="49">
        <v>0</v>
      </c>
      <c r="E10" s="50">
        <v>0</v>
      </c>
      <c r="F10" s="51">
        <v>0</v>
      </c>
      <c r="G10" s="51">
        <v>0</v>
      </c>
      <c r="H10" s="50">
        <v>0</v>
      </c>
      <c r="I10" s="51">
        <v>0</v>
      </c>
      <c r="J10" s="51">
        <v>0</v>
      </c>
      <c r="K10" s="51">
        <v>0</v>
      </c>
      <c r="L10" s="49">
        <v>0</v>
      </c>
      <c r="M10" s="50">
        <v>0</v>
      </c>
      <c r="N10" s="51">
        <v>0</v>
      </c>
      <c r="O10" s="51">
        <v>0</v>
      </c>
      <c r="P10" s="65">
        <v>0</v>
      </c>
      <c r="Q10" s="49">
        <v>0</v>
      </c>
      <c r="R10" s="49">
        <v>0</v>
      </c>
      <c r="S10" s="49">
        <v>0</v>
      </c>
      <c r="T10" s="49">
        <v>0</v>
      </c>
      <c r="U10" s="49">
        <v>0</v>
      </c>
      <c r="V10" s="49">
        <v>0</v>
      </c>
      <c r="W10" s="49"/>
      <c r="X10" s="49"/>
      <c r="Y10" s="49"/>
      <c r="Z10" s="49"/>
      <c r="AA10" s="49"/>
      <c r="AB10" s="49"/>
      <c r="AC10" s="49"/>
      <c r="AD10" s="49"/>
      <c r="AE10" s="49"/>
      <c r="AF10" s="49"/>
      <c r="AG10" s="49"/>
      <c r="AH10" s="49"/>
      <c r="AI10" s="49"/>
      <c r="AJ10" s="49"/>
      <c r="AK10" s="49"/>
      <c r="AL10" s="49"/>
    </row>
    <row r="11" s="2" customFormat="1" ht="16.35" customHeight="1" spans="1:38">
      <c r="A11" s="2" t="s">
        <v>451</v>
      </c>
      <c r="B11" s="49">
        <v>0</v>
      </c>
      <c r="C11" s="49">
        <v>0</v>
      </c>
      <c r="D11" s="49">
        <v>0</v>
      </c>
      <c r="E11" s="50">
        <v>0</v>
      </c>
      <c r="F11" s="51">
        <v>0</v>
      </c>
      <c r="G11" s="51">
        <v>0</v>
      </c>
      <c r="H11" s="50">
        <v>0</v>
      </c>
      <c r="I11" s="51">
        <v>0</v>
      </c>
      <c r="J11" s="51">
        <v>0</v>
      </c>
      <c r="K11" s="51">
        <v>0</v>
      </c>
      <c r="L11" s="49">
        <v>0</v>
      </c>
      <c r="M11" s="50">
        <v>0</v>
      </c>
      <c r="N11" s="51">
        <v>0</v>
      </c>
      <c r="O11" s="51">
        <v>0</v>
      </c>
      <c r="P11" s="65">
        <v>0</v>
      </c>
      <c r="Q11" s="49">
        <v>0</v>
      </c>
      <c r="R11" s="49">
        <v>0</v>
      </c>
      <c r="S11" s="49">
        <v>0</v>
      </c>
      <c r="T11" s="49">
        <v>0</v>
      </c>
      <c r="U11" s="49">
        <v>0</v>
      </c>
      <c r="V11" s="49">
        <v>0</v>
      </c>
      <c r="W11" s="49"/>
      <c r="X11" s="49"/>
      <c r="Y11" s="49"/>
      <c r="Z11" s="49"/>
      <c r="AA11" s="49"/>
      <c r="AB11" s="49"/>
      <c r="AC11" s="49"/>
      <c r="AD11" s="49"/>
      <c r="AE11" s="49"/>
      <c r="AF11" s="49"/>
      <c r="AG11" s="49"/>
      <c r="AH11" s="49"/>
      <c r="AI11" s="49"/>
      <c r="AJ11" s="49"/>
      <c r="AK11" s="49"/>
      <c r="AL11" s="49"/>
    </row>
    <row r="12" s="2" customFormat="1" ht="16.35" customHeight="1" spans="1:38">
      <c r="A12" s="2" t="s">
        <v>452</v>
      </c>
      <c r="B12" s="49">
        <v>0</v>
      </c>
      <c r="C12" s="49">
        <v>0</v>
      </c>
      <c r="D12" s="49">
        <v>0</v>
      </c>
      <c r="E12" s="50">
        <v>0</v>
      </c>
      <c r="F12" s="51">
        <v>0</v>
      </c>
      <c r="G12" s="51">
        <v>0</v>
      </c>
      <c r="H12" s="50">
        <v>0</v>
      </c>
      <c r="I12" s="51">
        <v>0</v>
      </c>
      <c r="J12" s="51">
        <v>0</v>
      </c>
      <c r="K12" s="51">
        <v>0</v>
      </c>
      <c r="L12" s="49">
        <v>0</v>
      </c>
      <c r="M12" s="50">
        <v>0</v>
      </c>
      <c r="N12" s="51">
        <v>0</v>
      </c>
      <c r="O12" s="51">
        <v>0</v>
      </c>
      <c r="P12" s="65">
        <v>0</v>
      </c>
      <c r="Q12" s="49">
        <v>0</v>
      </c>
      <c r="R12" s="49">
        <v>0</v>
      </c>
      <c r="S12" s="49">
        <v>0</v>
      </c>
      <c r="T12" s="49">
        <v>0</v>
      </c>
      <c r="U12" s="49">
        <v>0</v>
      </c>
      <c r="V12" s="49">
        <v>0</v>
      </c>
      <c r="W12" s="49"/>
      <c r="X12" s="49"/>
      <c r="Y12" s="49"/>
      <c r="Z12" s="49"/>
      <c r="AA12" s="49"/>
      <c r="AB12" s="49"/>
      <c r="AC12" s="49"/>
      <c r="AD12" s="49"/>
      <c r="AE12" s="49"/>
      <c r="AF12" s="49"/>
      <c r="AG12" s="49"/>
      <c r="AH12" s="49"/>
      <c r="AI12" s="49"/>
      <c r="AJ12" s="49"/>
      <c r="AK12" s="49"/>
      <c r="AL12" s="49"/>
    </row>
    <row r="13" s="2" customFormat="1" ht="16.35" customHeight="1" spans="1:38">
      <c r="A13" s="2" t="s">
        <v>453</v>
      </c>
      <c r="B13" s="49">
        <v>0</v>
      </c>
      <c r="C13" s="49">
        <v>0</v>
      </c>
      <c r="D13" s="49">
        <v>0</v>
      </c>
      <c r="E13" s="50">
        <v>0</v>
      </c>
      <c r="F13" s="51">
        <v>0</v>
      </c>
      <c r="G13" s="51">
        <v>0</v>
      </c>
      <c r="H13" s="50">
        <v>0</v>
      </c>
      <c r="I13" s="51">
        <v>0</v>
      </c>
      <c r="J13" s="51">
        <v>0</v>
      </c>
      <c r="K13" s="51">
        <v>0</v>
      </c>
      <c r="L13" s="49">
        <v>0</v>
      </c>
      <c r="M13" s="50">
        <v>0</v>
      </c>
      <c r="N13" s="51">
        <v>0</v>
      </c>
      <c r="O13" s="51">
        <v>0</v>
      </c>
      <c r="P13" s="65">
        <v>0</v>
      </c>
      <c r="Q13" s="49">
        <v>0</v>
      </c>
      <c r="R13" s="49">
        <v>0</v>
      </c>
      <c r="S13" s="49">
        <v>0</v>
      </c>
      <c r="T13" s="49">
        <v>0</v>
      </c>
      <c r="U13" s="49">
        <v>0</v>
      </c>
      <c r="V13" s="49">
        <v>0</v>
      </c>
      <c r="W13" s="49"/>
      <c r="X13" s="49"/>
      <c r="Y13" s="49"/>
      <c r="Z13" s="49"/>
      <c r="AA13" s="49"/>
      <c r="AB13" s="49"/>
      <c r="AC13" s="49"/>
      <c r="AD13" s="49"/>
      <c r="AE13" s="49"/>
      <c r="AF13" s="49"/>
      <c r="AG13" s="49"/>
      <c r="AH13" s="49"/>
      <c r="AI13" s="49"/>
      <c r="AJ13" s="49"/>
      <c r="AK13" s="49"/>
      <c r="AL13" s="49"/>
    </row>
    <row r="14" s="2" customFormat="1" ht="16.35" customHeight="1" spans="1:38">
      <c r="A14" s="2" t="s">
        <v>454</v>
      </c>
      <c r="B14" s="49">
        <v>0</v>
      </c>
      <c r="C14" s="49">
        <v>0</v>
      </c>
      <c r="D14" s="49">
        <v>0</v>
      </c>
      <c r="E14" s="50">
        <v>0</v>
      </c>
      <c r="F14" s="51">
        <v>0</v>
      </c>
      <c r="G14" s="51">
        <v>0</v>
      </c>
      <c r="H14" s="50">
        <v>0</v>
      </c>
      <c r="I14" s="51">
        <v>0</v>
      </c>
      <c r="J14" s="51">
        <v>0</v>
      </c>
      <c r="K14" s="51">
        <v>0</v>
      </c>
      <c r="L14" s="49">
        <v>0</v>
      </c>
      <c r="M14" s="50">
        <v>0</v>
      </c>
      <c r="N14" s="51">
        <v>0</v>
      </c>
      <c r="O14" s="51">
        <v>0</v>
      </c>
      <c r="P14" s="65">
        <v>0</v>
      </c>
      <c r="Q14" s="49">
        <v>0</v>
      </c>
      <c r="R14" s="49">
        <v>0</v>
      </c>
      <c r="S14" s="49">
        <v>0</v>
      </c>
      <c r="T14" s="49">
        <v>0</v>
      </c>
      <c r="U14" s="49">
        <v>0</v>
      </c>
      <c r="V14" s="49">
        <v>0</v>
      </c>
      <c r="W14" s="49"/>
      <c r="X14" s="49"/>
      <c r="Y14" s="49"/>
      <c r="Z14" s="49"/>
      <c r="AA14" s="49"/>
      <c r="AB14" s="49"/>
      <c r="AC14" s="49"/>
      <c r="AD14" s="49"/>
      <c r="AE14" s="49"/>
      <c r="AF14" s="49"/>
      <c r="AG14" s="49"/>
      <c r="AH14" s="49"/>
      <c r="AI14" s="49"/>
      <c r="AJ14" s="49"/>
      <c r="AK14" s="49"/>
      <c r="AL14" s="49"/>
    </row>
    <row r="15" s="2" customFormat="1" ht="16.35" customHeight="1" spans="1:38">
      <c r="A15" s="2" t="s">
        <v>455</v>
      </c>
      <c r="B15" s="49">
        <v>0</v>
      </c>
      <c r="C15" s="49">
        <v>0</v>
      </c>
      <c r="D15" s="49">
        <v>0</v>
      </c>
      <c r="E15" s="50">
        <v>0</v>
      </c>
      <c r="F15" s="51">
        <v>0</v>
      </c>
      <c r="G15" s="51">
        <v>0</v>
      </c>
      <c r="H15" s="50">
        <v>0</v>
      </c>
      <c r="I15" s="51">
        <v>0</v>
      </c>
      <c r="J15" s="51">
        <v>0</v>
      </c>
      <c r="K15" s="51">
        <v>0</v>
      </c>
      <c r="L15" s="49">
        <v>0</v>
      </c>
      <c r="M15" s="50">
        <v>0</v>
      </c>
      <c r="N15" s="51">
        <v>0</v>
      </c>
      <c r="O15" s="51">
        <v>0</v>
      </c>
      <c r="P15" s="65">
        <v>0</v>
      </c>
      <c r="Q15" s="49">
        <v>0</v>
      </c>
      <c r="R15" s="49">
        <v>0</v>
      </c>
      <c r="S15" s="49">
        <v>0</v>
      </c>
      <c r="T15" s="49">
        <v>0</v>
      </c>
      <c r="U15" s="49">
        <v>0</v>
      </c>
      <c r="V15" s="49">
        <v>0</v>
      </c>
      <c r="W15" s="49"/>
      <c r="X15" s="49"/>
      <c r="Y15" s="49"/>
      <c r="Z15" s="49"/>
      <c r="AA15" s="49"/>
      <c r="AB15" s="49"/>
      <c r="AC15" s="49"/>
      <c r="AD15" s="49"/>
      <c r="AE15" s="49"/>
      <c r="AF15" s="49"/>
      <c r="AG15" s="49"/>
      <c r="AH15" s="49"/>
      <c r="AI15" s="49"/>
      <c r="AJ15" s="49"/>
      <c r="AK15" s="49"/>
      <c r="AL15" s="49"/>
    </row>
    <row r="16" s="2" customFormat="1" ht="16.35" customHeight="1" spans="1:38">
      <c r="A16" s="2" t="s">
        <v>456</v>
      </c>
      <c r="B16" s="49">
        <v>0</v>
      </c>
      <c r="C16" s="49">
        <v>0</v>
      </c>
      <c r="D16" s="49">
        <v>0</v>
      </c>
      <c r="E16" s="50">
        <v>0</v>
      </c>
      <c r="F16" s="51">
        <v>0</v>
      </c>
      <c r="G16" s="51">
        <v>0</v>
      </c>
      <c r="H16" s="50">
        <v>0</v>
      </c>
      <c r="I16" s="51">
        <v>0</v>
      </c>
      <c r="J16" s="51">
        <v>0</v>
      </c>
      <c r="K16" s="51">
        <v>0</v>
      </c>
      <c r="L16" s="49">
        <v>0</v>
      </c>
      <c r="M16" s="50">
        <v>0</v>
      </c>
      <c r="N16" s="51">
        <v>0</v>
      </c>
      <c r="O16" s="51">
        <v>0</v>
      </c>
      <c r="P16" s="65">
        <v>0</v>
      </c>
      <c r="Q16" s="49">
        <v>0</v>
      </c>
      <c r="R16" s="49">
        <v>0</v>
      </c>
      <c r="S16" s="49">
        <v>0</v>
      </c>
      <c r="T16" s="49">
        <v>0</v>
      </c>
      <c r="U16" s="49">
        <v>0</v>
      </c>
      <c r="V16" s="49">
        <v>0</v>
      </c>
      <c r="W16" s="49"/>
      <c r="X16" s="49"/>
      <c r="Y16" s="49"/>
      <c r="Z16" s="49"/>
      <c r="AA16" s="49"/>
      <c r="AB16" s="49"/>
      <c r="AC16" s="49"/>
      <c r="AD16" s="49"/>
      <c r="AE16" s="49"/>
      <c r="AF16" s="49"/>
      <c r="AG16" s="49"/>
      <c r="AH16" s="49"/>
      <c r="AI16" s="49"/>
      <c r="AJ16" s="49"/>
      <c r="AK16" s="49"/>
      <c r="AL16" s="49"/>
    </row>
    <row r="17" s="2" customFormat="1" ht="16.35" customHeight="1" spans="1:38">
      <c r="A17" s="2" t="s">
        <v>457</v>
      </c>
      <c r="B17" s="49">
        <v>0</v>
      </c>
      <c r="C17" s="49">
        <v>0</v>
      </c>
      <c r="D17" s="49">
        <v>0</v>
      </c>
      <c r="E17" s="50">
        <v>0</v>
      </c>
      <c r="F17" s="51">
        <v>0</v>
      </c>
      <c r="G17" s="51">
        <v>0</v>
      </c>
      <c r="H17" s="50">
        <v>0</v>
      </c>
      <c r="I17" s="51">
        <v>0</v>
      </c>
      <c r="J17" s="51">
        <v>0</v>
      </c>
      <c r="K17" s="51">
        <v>0</v>
      </c>
      <c r="L17" s="49">
        <v>0</v>
      </c>
      <c r="M17" s="50">
        <v>0</v>
      </c>
      <c r="N17" s="51">
        <v>0</v>
      </c>
      <c r="O17" s="51">
        <v>0</v>
      </c>
      <c r="P17" s="65">
        <v>0</v>
      </c>
      <c r="Q17" s="49">
        <v>0</v>
      </c>
      <c r="R17" s="49">
        <v>0</v>
      </c>
      <c r="S17" s="49">
        <v>0</v>
      </c>
      <c r="T17" s="49">
        <v>0</v>
      </c>
      <c r="U17" s="49">
        <v>0</v>
      </c>
      <c r="V17" s="49">
        <v>0</v>
      </c>
      <c r="W17" s="49"/>
      <c r="X17" s="49"/>
      <c r="Y17" s="49"/>
      <c r="Z17" s="49"/>
      <c r="AA17" s="49"/>
      <c r="AB17" s="49"/>
      <c r="AC17" s="49"/>
      <c r="AD17" s="49"/>
      <c r="AE17" s="49"/>
      <c r="AF17" s="49"/>
      <c r="AG17" s="49"/>
      <c r="AH17" s="49"/>
      <c r="AI17" s="49"/>
      <c r="AJ17" s="49"/>
      <c r="AK17" s="49"/>
      <c r="AL17" s="49"/>
    </row>
    <row r="18" s="2" customFormat="1" ht="16.35" customHeight="1" spans="1:38">
      <c r="A18" s="2" t="s">
        <v>458</v>
      </c>
      <c r="B18" s="49">
        <v>0</v>
      </c>
      <c r="C18" s="49">
        <v>0</v>
      </c>
      <c r="D18" s="49">
        <v>0</v>
      </c>
      <c r="E18" s="50">
        <v>0</v>
      </c>
      <c r="F18" s="51">
        <v>0</v>
      </c>
      <c r="G18" s="51">
        <v>0</v>
      </c>
      <c r="H18" s="50">
        <v>0</v>
      </c>
      <c r="I18" s="51">
        <v>0</v>
      </c>
      <c r="J18" s="51">
        <v>0</v>
      </c>
      <c r="K18" s="51">
        <v>0</v>
      </c>
      <c r="L18" s="49">
        <v>0</v>
      </c>
      <c r="M18" s="50">
        <v>0</v>
      </c>
      <c r="N18" s="51">
        <v>0</v>
      </c>
      <c r="O18" s="51">
        <v>0</v>
      </c>
      <c r="P18" s="65">
        <v>0</v>
      </c>
      <c r="Q18" s="49">
        <v>0</v>
      </c>
      <c r="R18" s="49">
        <v>0</v>
      </c>
      <c r="S18" s="49">
        <v>0</v>
      </c>
      <c r="T18" s="49">
        <v>0</v>
      </c>
      <c r="U18" s="49">
        <v>0</v>
      </c>
      <c r="V18" s="49">
        <v>0</v>
      </c>
      <c r="W18" s="49"/>
      <c r="X18" s="49"/>
      <c r="Y18" s="49"/>
      <c r="Z18" s="49"/>
      <c r="AA18" s="49"/>
      <c r="AB18" s="49"/>
      <c r="AC18" s="49"/>
      <c r="AD18" s="49"/>
      <c r="AE18" s="49"/>
      <c r="AF18" s="49"/>
      <c r="AG18" s="49"/>
      <c r="AH18" s="49"/>
      <c r="AI18" s="49"/>
      <c r="AJ18" s="49"/>
      <c r="AK18" s="49"/>
      <c r="AL18" s="49"/>
    </row>
    <row r="19" s="2" customFormat="1" ht="16.35" customHeight="1" spans="1:38">
      <c r="A19" s="2" t="s">
        <v>459</v>
      </c>
      <c r="B19" s="49">
        <v>0</v>
      </c>
      <c r="C19" s="49">
        <v>0</v>
      </c>
      <c r="D19" s="49">
        <v>0</v>
      </c>
      <c r="E19" s="50">
        <v>0</v>
      </c>
      <c r="F19" s="51">
        <v>0</v>
      </c>
      <c r="G19" s="51">
        <v>0</v>
      </c>
      <c r="H19" s="50">
        <v>0</v>
      </c>
      <c r="I19" s="51">
        <v>0</v>
      </c>
      <c r="J19" s="51">
        <v>0</v>
      </c>
      <c r="K19" s="51">
        <v>0</v>
      </c>
      <c r="L19" s="49">
        <v>0</v>
      </c>
      <c r="M19" s="50">
        <v>0</v>
      </c>
      <c r="N19" s="51">
        <v>0</v>
      </c>
      <c r="O19" s="51">
        <v>0</v>
      </c>
      <c r="P19" s="65">
        <v>0</v>
      </c>
      <c r="Q19" s="49">
        <v>0</v>
      </c>
      <c r="R19" s="49">
        <v>0</v>
      </c>
      <c r="S19" s="49">
        <v>0</v>
      </c>
      <c r="T19" s="49">
        <v>0</v>
      </c>
      <c r="U19" s="49">
        <v>0</v>
      </c>
      <c r="V19" s="49">
        <v>0</v>
      </c>
      <c r="W19" s="49"/>
      <c r="X19" s="49"/>
      <c r="Y19" s="49"/>
      <c r="Z19" s="49"/>
      <c r="AA19" s="49"/>
      <c r="AB19" s="49"/>
      <c r="AC19" s="49"/>
      <c r="AD19" s="49"/>
      <c r="AE19" s="49"/>
      <c r="AF19" s="49"/>
      <c r="AG19" s="49"/>
      <c r="AH19" s="49"/>
      <c r="AI19" s="49"/>
      <c r="AJ19" s="49"/>
      <c r="AK19" s="49"/>
      <c r="AL19" s="49"/>
    </row>
    <row r="20" s="2" customFormat="1" ht="16.35" customHeight="1" spans="1:38">
      <c r="A20" s="2" t="s">
        <v>460</v>
      </c>
      <c r="B20" s="49">
        <v>0</v>
      </c>
      <c r="C20" s="49">
        <v>0</v>
      </c>
      <c r="D20" s="49">
        <v>0</v>
      </c>
      <c r="E20" s="50">
        <v>0</v>
      </c>
      <c r="F20" s="51">
        <v>0</v>
      </c>
      <c r="G20" s="51">
        <v>0</v>
      </c>
      <c r="H20" s="50">
        <v>0</v>
      </c>
      <c r="I20" s="51">
        <v>0</v>
      </c>
      <c r="J20" s="51">
        <v>0</v>
      </c>
      <c r="K20" s="51">
        <v>0</v>
      </c>
      <c r="L20" s="49">
        <v>0</v>
      </c>
      <c r="M20" s="50">
        <v>0</v>
      </c>
      <c r="N20" s="51">
        <v>0</v>
      </c>
      <c r="O20" s="51">
        <v>0</v>
      </c>
      <c r="P20" s="65">
        <v>0</v>
      </c>
      <c r="Q20" s="49">
        <v>0</v>
      </c>
      <c r="R20" s="49">
        <v>0</v>
      </c>
      <c r="S20" s="49">
        <v>0</v>
      </c>
      <c r="T20" s="49">
        <v>0</v>
      </c>
      <c r="U20" s="49">
        <v>0</v>
      </c>
      <c r="V20" s="49">
        <v>0</v>
      </c>
      <c r="W20" s="49"/>
      <c r="X20" s="49"/>
      <c r="Y20" s="49"/>
      <c r="Z20" s="49"/>
      <c r="AA20" s="49"/>
      <c r="AB20" s="49"/>
      <c r="AC20" s="49"/>
      <c r="AD20" s="49"/>
      <c r="AE20" s="49"/>
      <c r="AF20" s="49"/>
      <c r="AG20" s="49"/>
      <c r="AH20" s="49"/>
      <c r="AI20" s="49"/>
      <c r="AJ20" s="49"/>
      <c r="AK20" s="49"/>
      <c r="AL20" s="49"/>
    </row>
    <row r="21" s="2" customFormat="1" ht="16.35" customHeight="1" spans="1:38">
      <c r="A21" s="2" t="s">
        <v>461</v>
      </c>
      <c r="B21" s="49">
        <v>0</v>
      </c>
      <c r="C21" s="49">
        <v>0</v>
      </c>
      <c r="D21" s="49">
        <v>0</v>
      </c>
      <c r="E21" s="50">
        <v>0</v>
      </c>
      <c r="F21" s="51">
        <v>0</v>
      </c>
      <c r="G21" s="51">
        <v>0</v>
      </c>
      <c r="H21" s="50">
        <v>0</v>
      </c>
      <c r="I21" s="51">
        <v>0</v>
      </c>
      <c r="J21" s="51">
        <v>0</v>
      </c>
      <c r="K21" s="51">
        <v>0</v>
      </c>
      <c r="L21" s="49">
        <v>0</v>
      </c>
      <c r="M21" s="50">
        <v>0</v>
      </c>
      <c r="N21" s="51">
        <v>0</v>
      </c>
      <c r="O21" s="51">
        <v>0</v>
      </c>
      <c r="P21" s="65">
        <v>0</v>
      </c>
      <c r="Q21" s="49">
        <v>0</v>
      </c>
      <c r="R21" s="49">
        <v>0</v>
      </c>
      <c r="S21" s="49">
        <v>0</v>
      </c>
      <c r="T21" s="49">
        <v>0</v>
      </c>
      <c r="U21" s="49">
        <v>0</v>
      </c>
      <c r="V21" s="49">
        <v>0</v>
      </c>
      <c r="W21" s="49"/>
      <c r="X21" s="49"/>
      <c r="Y21" s="49"/>
      <c r="Z21" s="49"/>
      <c r="AA21" s="49"/>
      <c r="AB21" s="49"/>
      <c r="AC21" s="49"/>
      <c r="AD21" s="49"/>
      <c r="AE21" s="49"/>
      <c r="AF21" s="49"/>
      <c r="AG21" s="49"/>
      <c r="AH21" s="49"/>
      <c r="AI21" s="49"/>
      <c r="AJ21" s="49"/>
      <c r="AK21" s="49"/>
      <c r="AL21" s="49"/>
    </row>
    <row r="22" s="2" customFormat="1" ht="16.35" customHeight="1" spans="1:38">
      <c r="A22" s="2" t="s">
        <v>462</v>
      </c>
      <c r="B22" s="49">
        <v>-3321082.72</v>
      </c>
      <c r="C22" s="49">
        <v>0</v>
      </c>
      <c r="D22" s="49">
        <v>19342.27</v>
      </c>
      <c r="E22" s="54">
        <v>0</v>
      </c>
      <c r="F22" s="55">
        <v>0</v>
      </c>
      <c r="G22" s="55">
        <v>0</v>
      </c>
      <c r="H22" s="56">
        <v>105545637.16</v>
      </c>
      <c r="I22" s="66">
        <v>34.69</v>
      </c>
      <c r="J22" s="67">
        <v>1173430.21</v>
      </c>
      <c r="K22" s="66">
        <v>499364.2</v>
      </c>
      <c r="L22" s="49">
        <v>363939.19</v>
      </c>
      <c r="M22" s="68">
        <v>120740.48</v>
      </c>
      <c r="N22" s="55">
        <v>1243.97</v>
      </c>
      <c r="O22" s="69">
        <v>0</v>
      </c>
      <c r="P22" s="65">
        <v>46323236.69</v>
      </c>
      <c r="Q22" s="49">
        <v>2726085.15</v>
      </c>
      <c r="R22" s="49">
        <v>1132424.23</v>
      </c>
      <c r="S22" s="49">
        <v>11848863.9</v>
      </c>
      <c r="T22" s="49">
        <v>486709.33</v>
      </c>
      <c r="U22" s="49">
        <v>433597</v>
      </c>
      <c r="V22" s="49">
        <v>502516.36</v>
      </c>
      <c r="W22" s="49"/>
      <c r="X22" s="49"/>
      <c r="Y22" s="49"/>
      <c r="Z22" s="49"/>
      <c r="AA22" s="49"/>
      <c r="AB22" s="49"/>
      <c r="AC22" s="49"/>
      <c r="AD22" s="49"/>
      <c r="AE22" s="49"/>
      <c r="AF22" s="49"/>
      <c r="AG22" s="49"/>
      <c r="AH22" s="49"/>
      <c r="AI22" s="49"/>
      <c r="AJ22" s="49"/>
      <c r="AK22" s="49"/>
      <c r="AL22" s="49"/>
    </row>
    <row r="23" s="2" customFormat="1" ht="16.35" customHeight="1" spans="1:38">
      <c r="A23" s="2" t="s">
        <v>463</v>
      </c>
      <c r="B23" s="49">
        <v>32988319.15</v>
      </c>
      <c r="C23" s="49">
        <v>0</v>
      </c>
      <c r="D23" s="49">
        <v>0</v>
      </c>
      <c r="E23" s="50">
        <v>0</v>
      </c>
      <c r="F23" s="51">
        <v>0</v>
      </c>
      <c r="G23" s="51">
        <v>0</v>
      </c>
      <c r="H23" s="50">
        <v>73921117.27</v>
      </c>
      <c r="I23" s="51">
        <v>1328332.36</v>
      </c>
      <c r="J23" s="51">
        <v>2040144.78</v>
      </c>
      <c r="K23" s="51">
        <v>740581.84</v>
      </c>
      <c r="L23" s="49">
        <v>4784803.38</v>
      </c>
      <c r="M23" s="50">
        <v>1436785.88</v>
      </c>
      <c r="N23" s="51">
        <v>1898972.09</v>
      </c>
      <c r="O23" s="51">
        <v>0</v>
      </c>
      <c r="P23" s="65">
        <v>5745040.67</v>
      </c>
      <c r="Q23" s="49">
        <v>7144636.94</v>
      </c>
      <c r="R23" s="49">
        <v>2234949.23</v>
      </c>
      <c r="S23" s="49">
        <v>2854116.78</v>
      </c>
      <c r="T23" s="49">
        <v>2112412.36</v>
      </c>
      <c r="U23" s="49">
        <v>2454139.18</v>
      </c>
      <c r="V23" s="49">
        <v>1594301.89</v>
      </c>
      <c r="W23" s="49"/>
      <c r="X23" s="49"/>
      <c r="Y23" s="49"/>
      <c r="Z23" s="49"/>
      <c r="AA23" s="49"/>
      <c r="AB23" s="49"/>
      <c r="AC23" s="49"/>
      <c r="AD23" s="49"/>
      <c r="AE23" s="49"/>
      <c r="AF23" s="49"/>
      <c r="AG23" s="49"/>
      <c r="AH23" s="49"/>
      <c r="AI23" s="49"/>
      <c r="AJ23" s="49"/>
      <c r="AK23" s="49"/>
      <c r="AL23" s="49"/>
    </row>
    <row r="24" s="2" customFormat="1" ht="16.35" customHeight="1" spans="1:38">
      <c r="A24" s="2" t="s">
        <v>464</v>
      </c>
      <c r="B24" s="49">
        <v>121300000</v>
      </c>
      <c r="C24" s="49">
        <v>0</v>
      </c>
      <c r="D24" s="49">
        <v>0</v>
      </c>
      <c r="E24" s="50">
        <v>0</v>
      </c>
      <c r="F24" s="51">
        <v>0</v>
      </c>
      <c r="G24" s="51">
        <v>0</v>
      </c>
      <c r="H24" s="50">
        <v>6047.4</v>
      </c>
      <c r="I24" s="51">
        <v>0</v>
      </c>
      <c r="J24" s="51">
        <v>0</v>
      </c>
      <c r="K24" s="51">
        <v>0</v>
      </c>
      <c r="L24" s="49">
        <v>0</v>
      </c>
      <c r="M24" s="50">
        <v>0</v>
      </c>
      <c r="N24" s="51">
        <v>0</v>
      </c>
      <c r="O24" s="51">
        <v>0</v>
      </c>
      <c r="P24" s="65">
        <v>0</v>
      </c>
      <c r="Q24" s="49">
        <v>0</v>
      </c>
      <c r="R24" s="49">
        <v>0</v>
      </c>
      <c r="S24" s="49">
        <v>0</v>
      </c>
      <c r="T24" s="49">
        <v>0</v>
      </c>
      <c r="U24" s="49">
        <v>0</v>
      </c>
      <c r="V24" s="49">
        <v>0</v>
      </c>
      <c r="W24" s="49"/>
      <c r="X24" s="49"/>
      <c r="Y24" s="49"/>
      <c r="Z24" s="49"/>
      <c r="AA24" s="49"/>
      <c r="AB24" s="49"/>
      <c r="AC24" s="49"/>
      <c r="AD24" s="49"/>
      <c r="AE24" s="49"/>
      <c r="AF24" s="49"/>
      <c r="AG24" s="49"/>
      <c r="AH24" s="49"/>
      <c r="AI24" s="49"/>
      <c r="AJ24" s="49"/>
      <c r="AK24" s="49"/>
      <c r="AL24" s="49"/>
    </row>
    <row r="25" s="2" customFormat="1" ht="16.35" customHeight="1" spans="1:38">
      <c r="A25" s="2" t="s">
        <v>465</v>
      </c>
      <c r="B25" s="49">
        <v>3345112.89</v>
      </c>
      <c r="C25" s="49">
        <v>0</v>
      </c>
      <c r="D25" s="49">
        <v>0</v>
      </c>
      <c r="E25" s="50">
        <v>0</v>
      </c>
      <c r="F25" s="51">
        <v>0</v>
      </c>
      <c r="G25" s="51">
        <v>0</v>
      </c>
      <c r="H25" s="50">
        <v>8078017.62</v>
      </c>
      <c r="I25" s="51">
        <v>116936.26</v>
      </c>
      <c r="J25" s="51">
        <v>190594.18</v>
      </c>
      <c r="K25" s="51">
        <v>80621.3</v>
      </c>
      <c r="L25" s="49">
        <v>278603.77</v>
      </c>
      <c r="M25" s="50">
        <v>113065</v>
      </c>
      <c r="N25" s="51">
        <v>188176</v>
      </c>
      <c r="O25" s="51">
        <v>0</v>
      </c>
      <c r="P25" s="65">
        <v>695227.87</v>
      </c>
      <c r="Q25" s="49">
        <v>3907496.26</v>
      </c>
      <c r="R25" s="49">
        <v>330816.62</v>
      </c>
      <c r="S25" s="49">
        <v>226991.3</v>
      </c>
      <c r="T25" s="49">
        <v>294148.05</v>
      </c>
      <c r="U25" s="49">
        <v>261921.85</v>
      </c>
      <c r="V25" s="49">
        <v>127705.9</v>
      </c>
      <c r="W25" s="49"/>
      <c r="X25" s="49"/>
      <c r="Y25" s="49"/>
      <c r="Z25" s="49"/>
      <c r="AA25" s="49"/>
      <c r="AB25" s="49"/>
      <c r="AC25" s="49"/>
      <c r="AD25" s="49"/>
      <c r="AE25" s="49"/>
      <c r="AF25" s="49"/>
      <c r="AG25" s="49"/>
      <c r="AH25" s="49"/>
      <c r="AI25" s="49"/>
      <c r="AJ25" s="49"/>
      <c r="AK25" s="49"/>
      <c r="AL25" s="49"/>
    </row>
    <row r="26" s="2" customFormat="1" ht="16.35" customHeight="1" spans="1:38">
      <c r="A26" s="2" t="s">
        <v>466</v>
      </c>
      <c r="B26" s="49">
        <v>911154.2</v>
      </c>
      <c r="C26" s="49">
        <v>0</v>
      </c>
      <c r="D26" s="49">
        <v>0</v>
      </c>
      <c r="E26" s="50">
        <v>0</v>
      </c>
      <c r="F26" s="51">
        <v>0</v>
      </c>
      <c r="G26" s="51">
        <v>0</v>
      </c>
      <c r="H26" s="50">
        <v>1376877.82</v>
      </c>
      <c r="I26" s="51">
        <v>76143.85</v>
      </c>
      <c r="J26" s="51">
        <v>8504</v>
      </c>
      <c r="K26" s="51">
        <v>5951.73</v>
      </c>
      <c r="L26" s="49">
        <v>23379.38</v>
      </c>
      <c r="M26" s="50">
        <v>11462.9</v>
      </c>
      <c r="N26" s="51">
        <v>115573.9</v>
      </c>
      <c r="O26" s="51">
        <v>0</v>
      </c>
      <c r="P26" s="65">
        <v>160096.34</v>
      </c>
      <c r="Q26" s="49">
        <v>45977.16</v>
      </c>
      <c r="R26" s="49">
        <v>37587.48</v>
      </c>
      <c r="S26" s="49">
        <v>5493.61</v>
      </c>
      <c r="T26" s="49">
        <v>31848.9</v>
      </c>
      <c r="U26" s="49">
        <v>54306.26</v>
      </c>
      <c r="V26" s="49">
        <v>9932.9</v>
      </c>
      <c r="W26" s="49"/>
      <c r="X26" s="49"/>
      <c r="Y26" s="49"/>
      <c r="Z26" s="49"/>
      <c r="AA26" s="49"/>
      <c r="AB26" s="49"/>
      <c r="AC26" s="49"/>
      <c r="AD26" s="49"/>
      <c r="AE26" s="49"/>
      <c r="AF26" s="49"/>
      <c r="AG26" s="49"/>
      <c r="AH26" s="49"/>
      <c r="AI26" s="49"/>
      <c r="AJ26" s="49"/>
      <c r="AK26" s="49"/>
      <c r="AL26" s="49"/>
    </row>
    <row r="27" s="2" customFormat="1" ht="16.35" customHeight="1" spans="1:38">
      <c r="A27" s="2" t="s">
        <v>467</v>
      </c>
      <c r="B27" s="49">
        <v>2235733.8</v>
      </c>
      <c r="C27" s="49">
        <v>0</v>
      </c>
      <c r="D27" s="49">
        <v>0</v>
      </c>
      <c r="E27" s="50">
        <v>0</v>
      </c>
      <c r="F27" s="51">
        <v>0</v>
      </c>
      <c r="G27" s="51">
        <v>0</v>
      </c>
      <c r="H27" s="50">
        <v>488534.35</v>
      </c>
      <c r="I27" s="51">
        <v>535038.39</v>
      </c>
      <c r="J27" s="51">
        <v>0</v>
      </c>
      <c r="K27" s="51">
        <v>0</v>
      </c>
      <c r="L27" s="49">
        <v>0</v>
      </c>
      <c r="M27" s="50">
        <v>0</v>
      </c>
      <c r="N27" s="51">
        <v>19009.38</v>
      </c>
      <c r="O27" s="51">
        <v>0</v>
      </c>
      <c r="P27" s="65">
        <v>34296.6</v>
      </c>
      <c r="Q27" s="49">
        <v>19700.77</v>
      </c>
      <c r="R27" s="49">
        <v>0</v>
      </c>
      <c r="S27" s="49">
        <v>39202.38</v>
      </c>
      <c r="T27" s="49">
        <v>0</v>
      </c>
      <c r="U27" s="49">
        <v>0</v>
      </c>
      <c r="V27" s="49">
        <v>0</v>
      </c>
      <c r="W27" s="49"/>
      <c r="X27" s="49"/>
      <c r="Y27" s="49"/>
      <c r="Z27" s="49"/>
      <c r="AA27" s="49"/>
      <c r="AB27" s="49"/>
      <c r="AC27" s="49"/>
      <c r="AD27" s="49"/>
      <c r="AE27" s="49"/>
      <c r="AF27" s="49"/>
      <c r="AG27" s="49"/>
      <c r="AH27" s="49"/>
      <c r="AI27" s="49"/>
      <c r="AJ27" s="49"/>
      <c r="AK27" s="49"/>
      <c r="AL27" s="49"/>
    </row>
    <row r="28" s="2" customFormat="1" ht="16.35" customHeight="1" spans="1:38">
      <c r="A28" s="2" t="s">
        <v>468</v>
      </c>
      <c r="B28" s="49">
        <v>1794161.87</v>
      </c>
      <c r="C28" s="49">
        <v>0</v>
      </c>
      <c r="D28" s="49">
        <v>0</v>
      </c>
      <c r="E28" s="50">
        <v>0</v>
      </c>
      <c r="F28" s="51">
        <v>0</v>
      </c>
      <c r="G28" s="51">
        <v>0</v>
      </c>
      <c r="H28" s="50">
        <v>1234042.34</v>
      </c>
      <c r="I28" s="51">
        <v>15434.62</v>
      </c>
      <c r="J28" s="51">
        <v>24107.22</v>
      </c>
      <c r="K28" s="51">
        <v>19904.28</v>
      </c>
      <c r="L28" s="49">
        <v>50930.05</v>
      </c>
      <c r="M28" s="50">
        <v>14875.44</v>
      </c>
      <c r="N28" s="51">
        <v>35580.49</v>
      </c>
      <c r="O28" s="51">
        <v>0</v>
      </c>
      <c r="P28" s="65">
        <v>147007.22</v>
      </c>
      <c r="Q28" s="49">
        <v>94368.2</v>
      </c>
      <c r="R28" s="49">
        <v>32346.56</v>
      </c>
      <c r="S28" s="49">
        <v>27599.1</v>
      </c>
      <c r="T28" s="49">
        <v>32271.86</v>
      </c>
      <c r="U28" s="49">
        <v>31414.73</v>
      </c>
      <c r="V28" s="49">
        <v>40727.68</v>
      </c>
      <c r="W28" s="49"/>
      <c r="X28" s="49"/>
      <c r="Y28" s="49"/>
      <c r="Z28" s="49"/>
      <c r="AA28" s="49"/>
      <c r="AB28" s="49"/>
      <c r="AC28" s="49"/>
      <c r="AD28" s="49"/>
      <c r="AE28" s="49"/>
      <c r="AF28" s="49"/>
      <c r="AG28" s="49"/>
      <c r="AH28" s="49"/>
      <c r="AI28" s="49"/>
      <c r="AJ28" s="49"/>
      <c r="AK28" s="49"/>
      <c r="AL28" s="49"/>
    </row>
    <row r="29" s="2" customFormat="1" ht="16.35" customHeight="1" spans="1:38">
      <c r="A29" s="2" t="s">
        <v>469</v>
      </c>
      <c r="B29" s="49">
        <v>6391749.23</v>
      </c>
      <c r="C29" s="49">
        <v>0</v>
      </c>
      <c r="D29" s="49">
        <v>0</v>
      </c>
      <c r="E29" s="50">
        <v>0</v>
      </c>
      <c r="F29" s="51">
        <v>0</v>
      </c>
      <c r="G29" s="51">
        <v>0</v>
      </c>
      <c r="H29" s="50">
        <v>18178440.92</v>
      </c>
      <c r="I29" s="51">
        <v>275288.66</v>
      </c>
      <c r="J29" s="51">
        <v>359441.17</v>
      </c>
      <c r="K29" s="51">
        <v>132148.15</v>
      </c>
      <c r="L29" s="49">
        <v>639682.85</v>
      </c>
      <c r="M29" s="50">
        <v>239721.82</v>
      </c>
      <c r="N29" s="51">
        <v>423605.33</v>
      </c>
      <c r="O29" s="51">
        <v>0</v>
      </c>
      <c r="P29" s="65">
        <v>1238678.92</v>
      </c>
      <c r="Q29" s="49">
        <v>1451705.57</v>
      </c>
      <c r="R29" s="49">
        <v>504604.03</v>
      </c>
      <c r="S29" s="49">
        <v>749069.34</v>
      </c>
      <c r="T29" s="49">
        <v>475124.28</v>
      </c>
      <c r="U29" s="49">
        <v>535473.03</v>
      </c>
      <c r="V29" s="49">
        <v>268251.05</v>
      </c>
      <c r="W29" s="49"/>
      <c r="X29" s="49"/>
      <c r="Y29" s="49"/>
      <c r="Z29" s="49"/>
      <c r="AA29" s="49"/>
      <c r="AB29" s="49"/>
      <c r="AC29" s="49"/>
      <c r="AD29" s="49"/>
      <c r="AE29" s="49"/>
      <c r="AF29" s="49"/>
      <c r="AG29" s="49"/>
      <c r="AH29" s="49"/>
      <c r="AI29" s="49"/>
      <c r="AJ29" s="49"/>
      <c r="AK29" s="49"/>
      <c r="AL29" s="49"/>
    </row>
    <row r="30" s="2" customFormat="1" ht="16.35" customHeight="1" spans="1:38">
      <c r="A30" s="2" t="s">
        <v>470</v>
      </c>
      <c r="B30" s="49">
        <v>2869952.22</v>
      </c>
      <c r="C30" s="49">
        <v>0</v>
      </c>
      <c r="D30" s="49">
        <v>0</v>
      </c>
      <c r="E30" s="50">
        <v>0</v>
      </c>
      <c r="F30" s="51">
        <v>0</v>
      </c>
      <c r="G30" s="51">
        <v>0</v>
      </c>
      <c r="H30" s="50">
        <v>8460217.26</v>
      </c>
      <c r="I30" s="51">
        <v>186486</v>
      </c>
      <c r="J30" s="51">
        <v>227549.4</v>
      </c>
      <c r="K30" s="51">
        <v>82192.4</v>
      </c>
      <c r="L30" s="49">
        <v>399625.84</v>
      </c>
      <c r="M30" s="50">
        <v>147833.6</v>
      </c>
      <c r="N30" s="51">
        <v>194896</v>
      </c>
      <c r="O30" s="51">
        <v>0</v>
      </c>
      <c r="P30" s="65">
        <v>573398</v>
      </c>
      <c r="Q30" s="49">
        <v>640822.16</v>
      </c>
      <c r="R30" s="49">
        <v>230124</v>
      </c>
      <c r="S30" s="49">
        <v>319263</v>
      </c>
      <c r="T30" s="49">
        <v>216296</v>
      </c>
      <c r="U30" s="49">
        <v>259611.93</v>
      </c>
      <c r="V30" s="49">
        <v>169759.2</v>
      </c>
      <c r="W30" s="49"/>
      <c r="X30" s="49"/>
      <c r="Y30" s="49"/>
      <c r="Z30" s="49"/>
      <c r="AA30" s="49"/>
      <c r="AB30" s="49"/>
      <c r="AC30" s="49"/>
      <c r="AD30" s="49"/>
      <c r="AE30" s="49"/>
      <c r="AF30" s="49"/>
      <c r="AG30" s="49"/>
      <c r="AH30" s="49"/>
      <c r="AI30" s="49"/>
      <c r="AJ30" s="49"/>
      <c r="AK30" s="49"/>
      <c r="AL30" s="49"/>
    </row>
    <row r="31" s="2" customFormat="1" ht="16.35" customHeight="1" spans="1:38">
      <c r="A31" s="2" t="s">
        <v>471</v>
      </c>
      <c r="B31" s="49">
        <v>0</v>
      </c>
      <c r="C31" s="49">
        <v>0</v>
      </c>
      <c r="D31" s="49">
        <v>0</v>
      </c>
      <c r="E31" s="50">
        <v>0</v>
      </c>
      <c r="F31" s="51">
        <v>0</v>
      </c>
      <c r="G31" s="51">
        <v>0</v>
      </c>
      <c r="H31" s="50">
        <v>0</v>
      </c>
      <c r="I31" s="51">
        <v>0</v>
      </c>
      <c r="J31" s="51">
        <v>0</v>
      </c>
      <c r="K31" s="51">
        <v>0</v>
      </c>
      <c r="L31" s="49">
        <v>0</v>
      </c>
      <c r="M31" s="50">
        <v>0</v>
      </c>
      <c r="N31" s="51">
        <v>0</v>
      </c>
      <c r="O31" s="51">
        <v>0</v>
      </c>
      <c r="P31" s="65">
        <v>0</v>
      </c>
      <c r="Q31" s="49">
        <v>0</v>
      </c>
      <c r="R31" s="49">
        <v>0</v>
      </c>
      <c r="S31" s="49">
        <v>0</v>
      </c>
      <c r="T31" s="49">
        <v>0</v>
      </c>
      <c r="U31" s="49">
        <v>0</v>
      </c>
      <c r="V31" s="49">
        <v>0</v>
      </c>
      <c r="W31" s="49"/>
      <c r="X31" s="49"/>
      <c r="Y31" s="49"/>
      <c r="Z31" s="49"/>
      <c r="AA31" s="49"/>
      <c r="AB31" s="49"/>
      <c r="AC31" s="49"/>
      <c r="AD31" s="49"/>
      <c r="AE31" s="49"/>
      <c r="AF31" s="49"/>
      <c r="AG31" s="49"/>
      <c r="AH31" s="49"/>
      <c r="AI31" s="49"/>
      <c r="AJ31" s="49"/>
      <c r="AK31" s="49"/>
      <c r="AL31" s="49"/>
    </row>
    <row r="32" s="2" customFormat="1" ht="16.35" customHeight="1" spans="1:38">
      <c r="A32" s="2" t="s">
        <v>472</v>
      </c>
      <c r="B32" s="49">
        <v>172614.71</v>
      </c>
      <c r="C32" s="49">
        <v>0</v>
      </c>
      <c r="D32" s="49">
        <v>0</v>
      </c>
      <c r="E32" s="50">
        <v>0</v>
      </c>
      <c r="F32" s="51">
        <v>0</v>
      </c>
      <c r="G32" s="51">
        <v>0</v>
      </c>
      <c r="H32" s="50">
        <v>760644.75</v>
      </c>
      <c r="I32" s="51">
        <v>8360.64</v>
      </c>
      <c r="J32" s="51">
        <v>76961.96</v>
      </c>
      <c r="K32" s="51">
        <v>3840</v>
      </c>
      <c r="L32" s="49">
        <v>13286.24</v>
      </c>
      <c r="M32" s="50">
        <v>5475</v>
      </c>
      <c r="N32" s="51">
        <v>19092.27</v>
      </c>
      <c r="O32" s="51">
        <v>0</v>
      </c>
      <c r="P32" s="65">
        <v>36490.92</v>
      </c>
      <c r="Q32" s="49">
        <v>29306.14</v>
      </c>
      <c r="R32" s="49">
        <v>13894.01</v>
      </c>
      <c r="S32" s="49">
        <v>29049.41</v>
      </c>
      <c r="T32" s="49">
        <v>12865.76</v>
      </c>
      <c r="U32" s="49">
        <v>12244.57</v>
      </c>
      <c r="V32" s="49">
        <v>6201.6</v>
      </c>
      <c r="W32" s="49"/>
      <c r="X32" s="49"/>
      <c r="Y32" s="49"/>
      <c r="Z32" s="49"/>
      <c r="AA32" s="49"/>
      <c r="AB32" s="49"/>
      <c r="AC32" s="49"/>
      <c r="AD32" s="49"/>
      <c r="AE32" s="49"/>
      <c r="AF32" s="49"/>
      <c r="AG32" s="49"/>
      <c r="AH32" s="49"/>
      <c r="AI32" s="49"/>
      <c r="AJ32" s="49"/>
      <c r="AK32" s="49"/>
      <c r="AL32" s="49"/>
    </row>
    <row r="33" s="2" customFormat="1" ht="16.35" customHeight="1" spans="1:38">
      <c r="A33" s="2" t="s">
        <v>473</v>
      </c>
      <c r="B33" s="49">
        <v>3176875.16</v>
      </c>
      <c r="C33" s="49">
        <v>0</v>
      </c>
      <c r="D33" s="49">
        <v>0</v>
      </c>
      <c r="E33" s="50">
        <v>0</v>
      </c>
      <c r="F33" s="51">
        <v>0</v>
      </c>
      <c r="G33" s="51">
        <v>0</v>
      </c>
      <c r="H33" s="50">
        <v>2145233.5</v>
      </c>
      <c r="I33" s="51">
        <v>27429.28</v>
      </c>
      <c r="J33" s="51">
        <v>219309.49</v>
      </c>
      <c r="K33" s="51">
        <v>15342.04</v>
      </c>
      <c r="L33" s="49">
        <v>97380.13</v>
      </c>
      <c r="M33" s="50">
        <v>29457.71</v>
      </c>
      <c r="N33" s="51">
        <v>39667.64</v>
      </c>
      <c r="O33" s="51">
        <v>0</v>
      </c>
      <c r="P33" s="65">
        <v>972245.25</v>
      </c>
      <c r="Q33" s="49">
        <v>257824.85</v>
      </c>
      <c r="R33" s="49">
        <v>65324.05</v>
      </c>
      <c r="S33" s="49">
        <v>285957.2</v>
      </c>
      <c r="T33" s="49">
        <v>53810.53</v>
      </c>
      <c r="U33" s="49">
        <v>51417.24</v>
      </c>
      <c r="V33" s="49">
        <v>35650.93</v>
      </c>
      <c r="W33" s="49"/>
      <c r="X33" s="49"/>
      <c r="Y33" s="49"/>
      <c r="Z33" s="49"/>
      <c r="AA33" s="49"/>
      <c r="AB33" s="49"/>
      <c r="AC33" s="49"/>
      <c r="AD33" s="49"/>
      <c r="AE33" s="49"/>
      <c r="AF33" s="49"/>
      <c r="AG33" s="49"/>
      <c r="AH33" s="49"/>
      <c r="AI33" s="49"/>
      <c r="AJ33" s="49"/>
      <c r="AK33" s="49"/>
      <c r="AL33" s="49"/>
    </row>
    <row r="34" s="2" customFormat="1" ht="16.35" customHeight="1" spans="1:38">
      <c r="A34" s="2" t="s">
        <v>474</v>
      </c>
      <c r="B34" s="49">
        <v>2898275.35</v>
      </c>
      <c r="C34" s="49">
        <v>0</v>
      </c>
      <c r="D34" s="49">
        <v>0</v>
      </c>
      <c r="E34" s="50">
        <v>0</v>
      </c>
      <c r="F34" s="51">
        <v>0</v>
      </c>
      <c r="G34" s="51">
        <v>0</v>
      </c>
      <c r="H34" s="50">
        <v>4761946.34</v>
      </c>
      <c r="I34" s="51">
        <v>156750</v>
      </c>
      <c r="J34" s="51">
        <v>0</v>
      </c>
      <c r="K34" s="51">
        <v>0</v>
      </c>
      <c r="L34" s="49">
        <v>265922.5</v>
      </c>
      <c r="M34" s="50">
        <v>0</v>
      </c>
      <c r="N34" s="51">
        <v>560564.02</v>
      </c>
      <c r="O34" s="51">
        <v>0</v>
      </c>
      <c r="P34" s="65">
        <v>55002.5</v>
      </c>
      <c r="Q34" s="49">
        <v>255585.03</v>
      </c>
      <c r="R34" s="49">
        <v>50365</v>
      </c>
      <c r="S34" s="49">
        <v>0</v>
      </c>
      <c r="T34" s="49">
        <v>0</v>
      </c>
      <c r="U34" s="49">
        <v>45024.39</v>
      </c>
      <c r="V34" s="49">
        <v>0</v>
      </c>
      <c r="W34" s="49"/>
      <c r="X34" s="49"/>
      <c r="Y34" s="49"/>
      <c r="Z34" s="49"/>
      <c r="AA34" s="49"/>
      <c r="AB34" s="49"/>
      <c r="AC34" s="49"/>
      <c r="AD34" s="49"/>
      <c r="AE34" s="49"/>
      <c r="AF34" s="49"/>
      <c r="AG34" s="49"/>
      <c r="AH34" s="49"/>
      <c r="AI34" s="49"/>
      <c r="AJ34" s="49"/>
      <c r="AK34" s="49"/>
      <c r="AL34" s="49"/>
    </row>
    <row r="35" s="2" customFormat="1" ht="16.35" customHeight="1" spans="1:38">
      <c r="A35" s="2" t="s">
        <v>475</v>
      </c>
      <c r="B35" s="49">
        <v>0</v>
      </c>
      <c r="C35" s="49">
        <v>0</v>
      </c>
      <c r="D35" s="49">
        <v>0</v>
      </c>
      <c r="E35" s="50">
        <v>0</v>
      </c>
      <c r="F35" s="51">
        <v>0</v>
      </c>
      <c r="G35" s="51">
        <v>0</v>
      </c>
      <c r="H35" s="50">
        <v>102279.24</v>
      </c>
      <c r="I35" s="51">
        <v>1901.89</v>
      </c>
      <c r="J35" s="51">
        <v>3600</v>
      </c>
      <c r="K35" s="51">
        <v>1800</v>
      </c>
      <c r="L35" s="49">
        <v>3600</v>
      </c>
      <c r="M35" s="50">
        <v>1800</v>
      </c>
      <c r="N35" s="51">
        <v>0</v>
      </c>
      <c r="O35" s="51">
        <v>0</v>
      </c>
      <c r="P35" s="65">
        <v>0</v>
      </c>
      <c r="Q35" s="49">
        <v>0</v>
      </c>
      <c r="R35" s="49">
        <v>0</v>
      </c>
      <c r="S35" s="49">
        <v>0</v>
      </c>
      <c r="T35" s="49">
        <v>0</v>
      </c>
      <c r="U35" s="49">
        <v>0</v>
      </c>
      <c r="V35" s="49">
        <v>3600</v>
      </c>
      <c r="W35" s="49"/>
      <c r="X35" s="49"/>
      <c r="Y35" s="49"/>
      <c r="Z35" s="49"/>
      <c r="AA35" s="49"/>
      <c r="AB35" s="49"/>
      <c r="AC35" s="49"/>
      <c r="AD35" s="49"/>
      <c r="AE35" s="49"/>
      <c r="AF35" s="49"/>
      <c r="AG35" s="49"/>
      <c r="AH35" s="49"/>
      <c r="AI35" s="49"/>
      <c r="AJ35" s="49"/>
      <c r="AK35" s="49"/>
      <c r="AL35" s="49"/>
    </row>
    <row r="36" s="2" customFormat="1" ht="16.35" customHeight="1" spans="1:38">
      <c r="A36" s="2" t="s">
        <v>476</v>
      </c>
      <c r="B36" s="49">
        <v>178083948.58</v>
      </c>
      <c r="C36" s="49">
        <v>0</v>
      </c>
      <c r="D36" s="49">
        <v>0</v>
      </c>
      <c r="E36" s="57">
        <v>0</v>
      </c>
      <c r="F36" s="58">
        <v>0</v>
      </c>
      <c r="G36" s="58">
        <v>0</v>
      </c>
      <c r="H36" s="59">
        <v>119513398.81</v>
      </c>
      <c r="I36" s="70">
        <v>2728101.95</v>
      </c>
      <c r="J36" s="70">
        <v>3150212.2</v>
      </c>
      <c r="K36" s="70">
        <v>1082381.74</v>
      </c>
      <c r="L36" s="49">
        <v>6557214.14</v>
      </c>
      <c r="M36" s="57">
        <v>2000477.35</v>
      </c>
      <c r="N36" s="58">
        <v>3495137.12</v>
      </c>
      <c r="O36" s="58">
        <v>0</v>
      </c>
      <c r="P36" s="65">
        <v>9657484.29</v>
      </c>
      <c r="Q36" s="49">
        <v>13847423.08</v>
      </c>
      <c r="R36" s="49">
        <v>3500010.98</v>
      </c>
      <c r="S36" s="49">
        <v>4536742.12</v>
      </c>
      <c r="T36" s="49">
        <v>3228777.74</v>
      </c>
      <c r="U36" s="49">
        <v>3705553.18</v>
      </c>
      <c r="V36" s="49">
        <v>2256131.15</v>
      </c>
      <c r="W36" s="49"/>
      <c r="X36" s="49"/>
      <c r="Y36" s="49"/>
      <c r="Z36" s="49"/>
      <c r="AA36" s="49"/>
      <c r="AB36" s="49"/>
      <c r="AC36" s="49"/>
      <c r="AD36" s="49"/>
      <c r="AE36" s="49"/>
      <c r="AF36" s="49"/>
      <c r="AG36" s="49"/>
      <c r="AH36" s="49"/>
      <c r="AI36" s="49"/>
      <c r="AJ36" s="49"/>
      <c r="AK36" s="49"/>
      <c r="AL36" s="49"/>
    </row>
    <row r="37" s="2" customFormat="1" ht="16.35" customHeight="1" spans="1:38">
      <c r="A37" s="2" t="s">
        <v>477</v>
      </c>
      <c r="B37" s="49">
        <v>1223686.32</v>
      </c>
      <c r="C37" s="49">
        <v>0</v>
      </c>
      <c r="D37" s="49">
        <v>0</v>
      </c>
      <c r="E37" s="50">
        <v>0</v>
      </c>
      <c r="F37" s="51">
        <v>0</v>
      </c>
      <c r="G37" s="51">
        <v>0</v>
      </c>
      <c r="H37" s="50">
        <v>1271411.04</v>
      </c>
      <c r="I37" s="51">
        <v>100648.23</v>
      </c>
      <c r="J37" s="51">
        <v>95164.7</v>
      </c>
      <c r="K37" s="51">
        <v>103439.89</v>
      </c>
      <c r="L37" s="49">
        <v>105580.34</v>
      </c>
      <c r="M37" s="50">
        <v>70893.29</v>
      </c>
      <c r="N37" s="51">
        <v>173592.9</v>
      </c>
      <c r="O37" s="51">
        <v>0</v>
      </c>
      <c r="P37" s="65">
        <v>1392035.53</v>
      </c>
      <c r="Q37" s="49">
        <v>604679.86</v>
      </c>
      <c r="R37" s="49">
        <v>450062.59</v>
      </c>
      <c r="S37" s="49">
        <v>506371.75</v>
      </c>
      <c r="T37" s="49">
        <v>129144.6</v>
      </c>
      <c r="U37" s="49">
        <v>118747.77</v>
      </c>
      <c r="V37" s="49">
        <v>82368.95</v>
      </c>
      <c r="W37" s="49"/>
      <c r="X37" s="49"/>
      <c r="Y37" s="49"/>
      <c r="Z37" s="49"/>
      <c r="AA37" s="49"/>
      <c r="AB37" s="49"/>
      <c r="AC37" s="49"/>
      <c r="AD37" s="49"/>
      <c r="AE37" s="49"/>
      <c r="AF37" s="49"/>
      <c r="AG37" s="49"/>
      <c r="AH37" s="49"/>
      <c r="AI37" s="49"/>
      <c r="AJ37" s="49"/>
      <c r="AK37" s="49"/>
      <c r="AL37" s="49"/>
    </row>
    <row r="38" s="2" customFormat="1" ht="16.35" customHeight="1" spans="1:38">
      <c r="A38" s="2" t="s">
        <v>478</v>
      </c>
      <c r="B38" s="49">
        <v>17396.16</v>
      </c>
      <c r="C38" s="49">
        <v>0</v>
      </c>
      <c r="D38" s="49">
        <v>0</v>
      </c>
      <c r="E38" s="50">
        <v>0</v>
      </c>
      <c r="F38" s="51">
        <v>0</v>
      </c>
      <c r="G38" s="51">
        <v>0</v>
      </c>
      <c r="H38" s="50">
        <v>10041.48</v>
      </c>
      <c r="I38" s="51">
        <v>1241.5</v>
      </c>
      <c r="J38" s="51">
        <v>125</v>
      </c>
      <c r="K38" s="51">
        <v>708.5</v>
      </c>
      <c r="L38" s="49">
        <v>0</v>
      </c>
      <c r="M38" s="50">
        <v>0</v>
      </c>
      <c r="N38" s="51">
        <v>3488</v>
      </c>
      <c r="O38" s="51">
        <v>0</v>
      </c>
      <c r="P38" s="65">
        <v>252.31</v>
      </c>
      <c r="Q38" s="49">
        <v>362</v>
      </c>
      <c r="R38" s="2">
        <v>775</v>
      </c>
      <c r="S38" s="49">
        <v>0</v>
      </c>
      <c r="T38" s="49">
        <v>0</v>
      </c>
      <c r="U38" s="49">
        <v>0</v>
      </c>
      <c r="V38" s="49">
        <v>2476</v>
      </c>
      <c r="W38" s="49"/>
      <c r="X38" s="49"/>
      <c r="Y38" s="49"/>
      <c r="Z38" s="49"/>
      <c r="AA38" s="49"/>
      <c r="AB38" s="49"/>
      <c r="AC38" s="49"/>
      <c r="AD38" s="49"/>
      <c r="AE38" s="49"/>
      <c r="AF38" s="49"/>
      <c r="AG38" s="49"/>
      <c r="AH38" s="49"/>
      <c r="AI38" s="49"/>
      <c r="AJ38" s="49"/>
      <c r="AK38" s="49"/>
      <c r="AL38" s="49"/>
    </row>
    <row r="39" s="2" customFormat="1" ht="16.35" customHeight="1" spans="1:38">
      <c r="A39" s="2" t="s">
        <v>479</v>
      </c>
      <c r="B39" s="49">
        <v>1303100.07</v>
      </c>
      <c r="C39" s="2">
        <v>0</v>
      </c>
      <c r="D39" s="49">
        <v>0</v>
      </c>
      <c r="E39" s="52">
        <v>0</v>
      </c>
      <c r="F39" s="51">
        <v>0</v>
      </c>
      <c r="G39" s="51">
        <v>0</v>
      </c>
      <c r="H39" s="50">
        <v>6209493.74</v>
      </c>
      <c r="I39" s="51">
        <v>62179.77</v>
      </c>
      <c r="J39" s="51">
        <v>129891.11</v>
      </c>
      <c r="K39" s="51">
        <v>100117.5</v>
      </c>
      <c r="L39" s="49">
        <v>51725.78</v>
      </c>
      <c r="M39" s="50">
        <v>37896.1</v>
      </c>
      <c r="N39" s="51">
        <v>81347.4</v>
      </c>
      <c r="O39" s="51">
        <v>0</v>
      </c>
      <c r="P39" s="65">
        <v>2090233.24</v>
      </c>
      <c r="Q39" s="49">
        <v>308184.75</v>
      </c>
      <c r="R39" s="49">
        <v>322887.41</v>
      </c>
      <c r="S39" s="49">
        <v>146419.47</v>
      </c>
      <c r="T39" s="49">
        <v>261135.98</v>
      </c>
      <c r="U39" s="49">
        <v>176951.86</v>
      </c>
      <c r="V39" s="49">
        <v>180056.34</v>
      </c>
      <c r="W39" s="49"/>
      <c r="X39" s="49"/>
      <c r="Y39" s="49"/>
      <c r="Z39" s="49"/>
      <c r="AA39" s="49"/>
      <c r="AB39" s="49"/>
      <c r="AC39" s="49"/>
      <c r="AD39" s="49"/>
      <c r="AE39" s="49"/>
      <c r="AF39" s="49"/>
      <c r="AG39" s="49"/>
      <c r="AH39" s="49"/>
      <c r="AI39" s="49"/>
      <c r="AJ39" s="49"/>
      <c r="AK39" s="49"/>
      <c r="AL39" s="49"/>
    </row>
    <row r="40" s="2" customFormat="1" ht="16.35" customHeight="1" spans="1:38">
      <c r="A40" s="2" t="s">
        <v>480</v>
      </c>
      <c r="B40" s="49">
        <v>666262.15</v>
      </c>
      <c r="C40" s="49">
        <v>0</v>
      </c>
      <c r="D40" s="49">
        <v>0</v>
      </c>
      <c r="E40" s="50">
        <v>0</v>
      </c>
      <c r="F40" s="51">
        <v>0</v>
      </c>
      <c r="G40" s="51">
        <v>0</v>
      </c>
      <c r="H40" s="50">
        <v>960204.09</v>
      </c>
      <c r="I40" s="51">
        <v>10040.04</v>
      </c>
      <c r="J40" s="51">
        <v>28357.53</v>
      </c>
      <c r="K40" s="51">
        <v>16409.26</v>
      </c>
      <c r="L40" s="49">
        <v>22980.52</v>
      </c>
      <c r="M40" s="50">
        <v>16497.85</v>
      </c>
      <c r="N40" s="51">
        <v>18614.82</v>
      </c>
      <c r="O40" s="51">
        <v>0</v>
      </c>
      <c r="P40" s="65">
        <v>45140.77</v>
      </c>
      <c r="Q40" s="49">
        <v>10306.37</v>
      </c>
      <c r="R40" s="49">
        <v>4801.13</v>
      </c>
      <c r="S40" s="49">
        <v>13893.34</v>
      </c>
      <c r="T40" s="49">
        <v>10552.6</v>
      </c>
      <c r="U40" s="49">
        <v>16650.01</v>
      </c>
      <c r="V40" s="49">
        <v>22276.74</v>
      </c>
      <c r="W40" s="49"/>
      <c r="X40" s="49"/>
      <c r="Y40" s="49"/>
      <c r="Z40" s="49"/>
      <c r="AA40" s="49"/>
      <c r="AB40" s="49"/>
      <c r="AC40" s="49"/>
      <c r="AD40" s="49"/>
      <c r="AE40" s="49"/>
      <c r="AF40" s="49"/>
      <c r="AG40" s="49"/>
      <c r="AH40" s="49"/>
      <c r="AI40" s="49"/>
      <c r="AJ40" s="49"/>
      <c r="AK40" s="49"/>
      <c r="AL40" s="49"/>
    </row>
    <row r="41" s="2" customFormat="1" ht="16.35" customHeight="1" spans="1:38">
      <c r="A41" s="2" t="s">
        <v>481</v>
      </c>
      <c r="B41" s="49">
        <v>-1132.08</v>
      </c>
      <c r="C41" s="49">
        <v>0</v>
      </c>
      <c r="D41" s="49">
        <v>0</v>
      </c>
      <c r="E41" s="50">
        <v>0</v>
      </c>
      <c r="F41" s="51">
        <v>0</v>
      </c>
      <c r="G41" s="51">
        <v>0</v>
      </c>
      <c r="H41" s="50">
        <v>0</v>
      </c>
      <c r="I41" s="51">
        <v>0</v>
      </c>
      <c r="J41" s="51">
        <v>0</v>
      </c>
      <c r="K41" s="51">
        <v>0</v>
      </c>
      <c r="L41" s="49">
        <v>0</v>
      </c>
      <c r="M41" s="50">
        <v>0</v>
      </c>
      <c r="N41" s="51">
        <v>0</v>
      </c>
      <c r="O41" s="51">
        <v>0</v>
      </c>
      <c r="P41" s="65">
        <v>0</v>
      </c>
      <c r="Q41" s="49">
        <v>0</v>
      </c>
      <c r="R41" s="49">
        <v>0</v>
      </c>
      <c r="S41" s="49">
        <v>0</v>
      </c>
      <c r="T41" s="49">
        <v>0</v>
      </c>
      <c r="U41" s="49">
        <v>0</v>
      </c>
      <c r="V41" s="49">
        <v>0</v>
      </c>
      <c r="W41" s="49"/>
      <c r="X41" s="49"/>
      <c r="Y41" s="49"/>
      <c r="Z41" s="49"/>
      <c r="AA41" s="49"/>
      <c r="AB41" s="49"/>
      <c r="AC41" s="49"/>
      <c r="AD41" s="49"/>
      <c r="AE41" s="49"/>
      <c r="AF41" s="49"/>
      <c r="AG41" s="49"/>
      <c r="AH41" s="49"/>
      <c r="AI41" s="49"/>
      <c r="AJ41" s="49"/>
      <c r="AK41" s="49"/>
      <c r="AL41" s="49"/>
    </row>
    <row r="42" s="2" customFormat="1" ht="16.35" customHeight="1" spans="1:38">
      <c r="A42" s="2" t="s">
        <v>482</v>
      </c>
      <c r="B42" s="49">
        <v>1746867.92</v>
      </c>
      <c r="C42" s="49">
        <v>0</v>
      </c>
      <c r="D42" s="49">
        <v>0</v>
      </c>
      <c r="E42" s="50">
        <v>0</v>
      </c>
      <c r="F42" s="51">
        <v>0</v>
      </c>
      <c r="G42" s="51">
        <v>0</v>
      </c>
      <c r="H42" s="50">
        <v>571000</v>
      </c>
      <c r="I42" s="51">
        <v>8000</v>
      </c>
      <c r="J42" s="51">
        <v>50000</v>
      </c>
      <c r="K42" s="51">
        <v>0</v>
      </c>
      <c r="L42" s="49">
        <v>0</v>
      </c>
      <c r="M42" s="50">
        <v>0</v>
      </c>
      <c r="N42" s="51">
        <v>0</v>
      </c>
      <c r="O42" s="51">
        <v>0</v>
      </c>
      <c r="P42" s="65">
        <v>0</v>
      </c>
      <c r="Q42" s="49">
        <v>0</v>
      </c>
      <c r="R42" s="49">
        <v>0</v>
      </c>
      <c r="S42" s="49">
        <v>0</v>
      </c>
      <c r="T42" s="49">
        <v>0</v>
      </c>
      <c r="U42" s="49">
        <v>0</v>
      </c>
      <c r="V42" s="49">
        <v>0</v>
      </c>
      <c r="W42" s="49"/>
      <c r="X42" s="49"/>
      <c r="Y42" s="49"/>
      <c r="Z42" s="49"/>
      <c r="AA42" s="49"/>
      <c r="AB42" s="49"/>
      <c r="AC42" s="49"/>
      <c r="AD42" s="49"/>
      <c r="AE42" s="49"/>
      <c r="AF42" s="49"/>
      <c r="AG42" s="49"/>
      <c r="AH42" s="49"/>
      <c r="AI42" s="49"/>
      <c r="AJ42" s="49"/>
      <c r="AK42" s="49"/>
      <c r="AL42" s="49"/>
    </row>
    <row r="43" s="2" customFormat="1" ht="16.35" customHeight="1" spans="1:38">
      <c r="A43" s="2" t="s">
        <v>483</v>
      </c>
      <c r="B43" s="49">
        <v>328567.43</v>
      </c>
      <c r="C43" s="49">
        <v>0</v>
      </c>
      <c r="D43" s="49">
        <v>0</v>
      </c>
      <c r="E43" s="50">
        <v>0</v>
      </c>
      <c r="F43" s="51">
        <v>0</v>
      </c>
      <c r="G43" s="51">
        <v>0</v>
      </c>
      <c r="H43" s="50">
        <v>85549.6</v>
      </c>
      <c r="I43" s="51">
        <v>165327.65</v>
      </c>
      <c r="J43" s="51">
        <v>0</v>
      </c>
      <c r="K43" s="51">
        <v>0</v>
      </c>
      <c r="L43" s="49">
        <v>0</v>
      </c>
      <c r="M43" s="50">
        <v>0</v>
      </c>
      <c r="N43" s="51">
        <v>0</v>
      </c>
      <c r="O43" s="51">
        <v>0</v>
      </c>
      <c r="P43" s="65">
        <v>0</v>
      </c>
      <c r="Q43" s="49">
        <v>0</v>
      </c>
      <c r="R43" s="49">
        <v>0</v>
      </c>
      <c r="S43" s="49">
        <v>0</v>
      </c>
      <c r="T43" s="49">
        <v>0</v>
      </c>
      <c r="U43" s="49">
        <v>0</v>
      </c>
      <c r="V43" s="49">
        <v>0</v>
      </c>
      <c r="W43" s="49"/>
      <c r="X43" s="49"/>
      <c r="Y43" s="49"/>
      <c r="Z43" s="49"/>
      <c r="AA43" s="49"/>
      <c r="AB43" s="49"/>
      <c r="AC43" s="49"/>
      <c r="AD43" s="49"/>
      <c r="AE43" s="49"/>
      <c r="AF43" s="49"/>
      <c r="AG43" s="49"/>
      <c r="AH43" s="49"/>
      <c r="AI43" s="49"/>
      <c r="AJ43" s="49"/>
      <c r="AK43" s="49"/>
      <c r="AL43" s="49"/>
    </row>
    <row r="44" s="2" customFormat="1" ht="16.35" customHeight="1" spans="1:38">
      <c r="A44" s="2" t="s">
        <v>484</v>
      </c>
      <c r="B44" s="49">
        <v>636413.43</v>
      </c>
      <c r="C44" s="49">
        <v>0</v>
      </c>
      <c r="D44" s="49">
        <v>0</v>
      </c>
      <c r="E44" s="50">
        <v>0</v>
      </c>
      <c r="F44" s="51">
        <v>0</v>
      </c>
      <c r="G44" s="51">
        <v>0</v>
      </c>
      <c r="H44" s="50">
        <v>19849.42</v>
      </c>
      <c r="I44" s="51">
        <v>0</v>
      </c>
      <c r="J44" s="51">
        <v>0</v>
      </c>
      <c r="K44" s="51">
        <v>0</v>
      </c>
      <c r="L44" s="49">
        <v>0</v>
      </c>
      <c r="M44" s="50">
        <v>0</v>
      </c>
      <c r="N44" s="51">
        <v>0</v>
      </c>
      <c r="O44" s="51">
        <v>0</v>
      </c>
      <c r="P44" s="65">
        <v>0</v>
      </c>
      <c r="Q44" s="49">
        <v>0</v>
      </c>
      <c r="R44" s="49">
        <v>0</v>
      </c>
      <c r="S44" s="49">
        <v>0</v>
      </c>
      <c r="T44" s="49">
        <v>0</v>
      </c>
      <c r="U44" s="49">
        <v>0</v>
      </c>
      <c r="V44" s="49">
        <v>0</v>
      </c>
      <c r="W44" s="49"/>
      <c r="X44" s="49"/>
      <c r="Y44" s="49"/>
      <c r="Z44" s="49"/>
      <c r="AA44" s="49"/>
      <c r="AB44" s="49"/>
      <c r="AC44" s="49"/>
      <c r="AD44" s="49"/>
      <c r="AE44" s="49"/>
      <c r="AF44" s="49"/>
      <c r="AG44" s="49"/>
      <c r="AH44" s="49"/>
      <c r="AI44" s="49"/>
      <c r="AJ44" s="49"/>
      <c r="AK44" s="49"/>
      <c r="AL44" s="49"/>
    </row>
    <row r="45" s="2" customFormat="1" ht="16.35" customHeight="1" spans="1:38">
      <c r="A45" s="2" t="s">
        <v>485</v>
      </c>
      <c r="B45" s="49">
        <v>70385.29</v>
      </c>
      <c r="C45" s="49">
        <v>0</v>
      </c>
      <c r="D45" s="49">
        <v>0</v>
      </c>
      <c r="E45" s="50">
        <v>0</v>
      </c>
      <c r="F45" s="51">
        <v>0</v>
      </c>
      <c r="G45" s="51">
        <v>0</v>
      </c>
      <c r="H45" s="50">
        <v>82873.7</v>
      </c>
      <c r="I45" s="51">
        <v>605</v>
      </c>
      <c r="J45" s="51">
        <v>1991</v>
      </c>
      <c r="K45" s="51">
        <v>295</v>
      </c>
      <c r="L45" s="49">
        <v>105</v>
      </c>
      <c r="M45" s="50">
        <v>152.43</v>
      </c>
      <c r="N45" s="51">
        <v>17369.11</v>
      </c>
      <c r="O45" s="51">
        <v>0</v>
      </c>
      <c r="P45" s="65">
        <v>112134.31</v>
      </c>
      <c r="Q45" s="49">
        <v>12409.41</v>
      </c>
      <c r="R45" s="49">
        <v>5376.02</v>
      </c>
      <c r="S45" s="49">
        <v>2677.24</v>
      </c>
      <c r="T45" s="49">
        <v>76185.16</v>
      </c>
      <c r="U45" s="49">
        <v>1142.34</v>
      </c>
      <c r="V45" s="49">
        <v>1042</v>
      </c>
      <c r="W45" s="49"/>
      <c r="X45" s="49"/>
      <c r="Y45" s="49"/>
      <c r="Z45" s="49"/>
      <c r="AA45" s="49"/>
      <c r="AB45" s="49"/>
      <c r="AC45" s="49"/>
      <c r="AD45" s="49"/>
      <c r="AE45" s="49"/>
      <c r="AF45" s="49"/>
      <c r="AG45" s="49"/>
      <c r="AH45" s="49"/>
      <c r="AI45" s="49"/>
      <c r="AJ45" s="49"/>
      <c r="AK45" s="49"/>
      <c r="AL45" s="49"/>
    </row>
    <row r="46" s="2" customFormat="1" ht="16.35" customHeight="1" spans="1:38">
      <c r="A46" s="2" t="s">
        <v>486</v>
      </c>
      <c r="B46" s="49">
        <v>1191258.02</v>
      </c>
      <c r="C46" s="49">
        <v>0</v>
      </c>
      <c r="D46" s="49">
        <v>0</v>
      </c>
      <c r="E46" s="50">
        <v>0</v>
      </c>
      <c r="F46" s="51">
        <v>0</v>
      </c>
      <c r="G46" s="51">
        <v>0</v>
      </c>
      <c r="H46" s="50">
        <v>942276.74</v>
      </c>
      <c r="I46" s="51">
        <v>0</v>
      </c>
      <c r="J46" s="51">
        <v>0</v>
      </c>
      <c r="K46" s="51">
        <v>0</v>
      </c>
      <c r="L46" s="49">
        <v>0</v>
      </c>
      <c r="M46" s="50">
        <v>0</v>
      </c>
      <c r="N46" s="51">
        <v>0</v>
      </c>
      <c r="O46" s="51">
        <v>0</v>
      </c>
      <c r="P46" s="65">
        <v>86600</v>
      </c>
      <c r="Q46" s="49">
        <v>0</v>
      </c>
      <c r="R46" s="49">
        <v>0</v>
      </c>
      <c r="S46" s="49">
        <v>0</v>
      </c>
      <c r="T46" s="49">
        <v>0</v>
      </c>
      <c r="U46" s="49">
        <v>0</v>
      </c>
      <c r="V46" s="49">
        <v>0</v>
      </c>
      <c r="W46" s="49"/>
      <c r="X46" s="49"/>
      <c r="Y46" s="49"/>
      <c r="Z46" s="49"/>
      <c r="AA46" s="49"/>
      <c r="AB46" s="49"/>
      <c r="AC46" s="49"/>
      <c r="AD46" s="49"/>
      <c r="AE46" s="49"/>
      <c r="AF46" s="49"/>
      <c r="AG46" s="49"/>
      <c r="AH46" s="49"/>
      <c r="AI46" s="49"/>
      <c r="AJ46" s="49"/>
      <c r="AK46" s="49"/>
      <c r="AL46" s="49"/>
    </row>
    <row r="47" s="2" customFormat="1" ht="16.35" customHeight="1" spans="1:38">
      <c r="A47" s="2" t="s">
        <v>487</v>
      </c>
      <c r="B47" s="49">
        <v>458771.2</v>
      </c>
      <c r="C47" s="49">
        <v>0</v>
      </c>
      <c r="D47" s="49">
        <v>0</v>
      </c>
      <c r="E47" s="50">
        <v>0</v>
      </c>
      <c r="F47" s="51">
        <v>0</v>
      </c>
      <c r="G47" s="51">
        <v>0</v>
      </c>
      <c r="H47" s="50">
        <v>332984.88</v>
      </c>
      <c r="I47" s="51">
        <v>0</v>
      </c>
      <c r="J47" s="51">
        <v>0</v>
      </c>
      <c r="K47" s="51">
        <v>0</v>
      </c>
      <c r="L47" s="49">
        <v>0</v>
      </c>
      <c r="M47" s="50">
        <v>0</v>
      </c>
      <c r="N47" s="51">
        <v>0</v>
      </c>
      <c r="O47" s="51">
        <v>0</v>
      </c>
      <c r="P47" s="65">
        <v>0</v>
      </c>
      <c r="Q47" s="49">
        <v>0</v>
      </c>
      <c r="R47" s="49">
        <v>0</v>
      </c>
      <c r="S47" s="49">
        <v>0</v>
      </c>
      <c r="T47" s="49">
        <v>0</v>
      </c>
      <c r="U47" s="49">
        <v>0</v>
      </c>
      <c r="V47" s="49">
        <v>0</v>
      </c>
      <c r="W47" s="49"/>
      <c r="X47" s="49"/>
      <c r="Y47" s="49"/>
      <c r="Z47" s="49"/>
      <c r="AA47" s="49"/>
      <c r="AB47" s="49"/>
      <c r="AC47" s="49"/>
      <c r="AD47" s="49"/>
      <c r="AE47" s="49"/>
      <c r="AF47" s="49"/>
      <c r="AG47" s="49"/>
      <c r="AH47" s="49"/>
      <c r="AI47" s="49"/>
      <c r="AJ47" s="49"/>
      <c r="AK47" s="49"/>
      <c r="AL47" s="49"/>
    </row>
    <row r="48" s="2" customFormat="1" ht="16.35" customHeight="1" spans="1:38">
      <c r="A48" s="2" t="s">
        <v>488</v>
      </c>
      <c r="B48" s="49">
        <v>313839.66</v>
      </c>
      <c r="C48" s="49">
        <v>0</v>
      </c>
      <c r="D48" s="49">
        <v>0</v>
      </c>
      <c r="E48" s="50">
        <v>0</v>
      </c>
      <c r="F48" s="51">
        <v>0</v>
      </c>
      <c r="G48" s="51">
        <v>0</v>
      </c>
      <c r="H48" s="50">
        <v>815059.09</v>
      </c>
      <c r="I48" s="51">
        <v>250415.29</v>
      </c>
      <c r="J48" s="51">
        <v>13059.15</v>
      </c>
      <c r="K48" s="51">
        <v>4910.55</v>
      </c>
      <c r="L48" s="49">
        <v>5683.07</v>
      </c>
      <c r="M48" s="50">
        <v>3526.19</v>
      </c>
      <c r="N48" s="51">
        <v>5244.73</v>
      </c>
      <c r="O48" s="51">
        <v>0</v>
      </c>
      <c r="P48" s="65">
        <v>6875.76</v>
      </c>
      <c r="Q48" s="49">
        <v>4188.1</v>
      </c>
      <c r="R48" s="49">
        <v>2154.5</v>
      </c>
      <c r="S48" s="49">
        <v>9080.52</v>
      </c>
      <c r="T48" s="49">
        <v>98147.07</v>
      </c>
      <c r="U48" s="49">
        <v>3592.26</v>
      </c>
      <c r="V48" s="49">
        <v>7068.49</v>
      </c>
      <c r="W48" s="49"/>
      <c r="X48" s="49"/>
      <c r="Y48" s="49"/>
      <c r="Z48" s="49"/>
      <c r="AA48" s="49"/>
      <c r="AB48" s="49"/>
      <c r="AC48" s="49"/>
      <c r="AD48" s="49"/>
      <c r="AE48" s="49"/>
      <c r="AF48" s="49"/>
      <c r="AG48" s="49"/>
      <c r="AH48" s="49"/>
      <c r="AI48" s="49"/>
      <c r="AJ48" s="49"/>
      <c r="AK48" s="49"/>
      <c r="AL48" s="49"/>
    </row>
    <row r="49" s="2" customFormat="1" ht="16.35" customHeight="1" spans="1:38">
      <c r="A49" s="2" t="s">
        <v>489</v>
      </c>
      <c r="B49" s="49">
        <v>1031203.01</v>
      </c>
      <c r="C49" s="49">
        <v>0</v>
      </c>
      <c r="D49" s="49">
        <v>0</v>
      </c>
      <c r="E49" s="50">
        <v>0</v>
      </c>
      <c r="F49" s="51">
        <v>0</v>
      </c>
      <c r="G49" s="51">
        <v>0</v>
      </c>
      <c r="H49" s="50">
        <v>1597684.36</v>
      </c>
      <c r="I49" s="51">
        <v>11767.21</v>
      </c>
      <c r="J49" s="51">
        <v>235924.97</v>
      </c>
      <c r="K49" s="51">
        <v>15689.61</v>
      </c>
      <c r="L49" s="49">
        <v>362378.38</v>
      </c>
      <c r="M49" s="50">
        <v>15846.93</v>
      </c>
      <c r="N49" s="51">
        <v>3922.4</v>
      </c>
      <c r="O49" s="51">
        <v>0</v>
      </c>
      <c r="P49" s="65">
        <v>37622.16</v>
      </c>
      <c r="Q49" s="49">
        <v>15689.61</v>
      </c>
      <c r="R49" s="49">
        <v>7844.8</v>
      </c>
      <c r="S49" s="49">
        <v>7630.72</v>
      </c>
      <c r="T49" s="49">
        <v>11767.21</v>
      </c>
      <c r="U49" s="49">
        <v>28259.81</v>
      </c>
      <c r="V49" s="49">
        <v>19612.01</v>
      </c>
      <c r="W49" s="49"/>
      <c r="X49" s="49"/>
      <c r="Y49" s="49"/>
      <c r="Z49" s="49"/>
      <c r="AA49" s="49"/>
      <c r="AB49" s="49"/>
      <c r="AC49" s="49"/>
      <c r="AD49" s="49"/>
      <c r="AE49" s="49"/>
      <c r="AF49" s="49"/>
      <c r="AG49" s="49"/>
      <c r="AH49" s="49"/>
      <c r="AI49" s="49"/>
      <c r="AJ49" s="49"/>
      <c r="AK49" s="49"/>
      <c r="AL49" s="49"/>
    </row>
    <row r="50" s="2" customFormat="1" ht="16.35" customHeight="1" spans="1:38">
      <c r="A50" s="2" t="s">
        <v>490</v>
      </c>
      <c r="B50" s="49">
        <v>518867.91</v>
      </c>
      <c r="C50" s="49">
        <v>0</v>
      </c>
      <c r="D50" s="49">
        <v>0</v>
      </c>
      <c r="E50" s="50">
        <v>0</v>
      </c>
      <c r="F50" s="51">
        <v>0</v>
      </c>
      <c r="G50" s="51">
        <v>0</v>
      </c>
      <c r="H50" s="50">
        <v>315288.7</v>
      </c>
      <c r="I50" s="51">
        <v>0</v>
      </c>
      <c r="J50" s="51">
        <v>0</v>
      </c>
      <c r="K50" s="51">
        <v>0</v>
      </c>
      <c r="L50" s="49">
        <v>0</v>
      </c>
      <c r="M50" s="50">
        <v>169811.34</v>
      </c>
      <c r="N50" s="51">
        <v>0</v>
      </c>
      <c r="O50" s="51">
        <v>0</v>
      </c>
      <c r="P50" s="65">
        <v>28301.88</v>
      </c>
      <c r="Q50" s="49">
        <v>0</v>
      </c>
      <c r="R50" s="49">
        <v>5158.89</v>
      </c>
      <c r="S50" s="49">
        <v>0</v>
      </c>
      <c r="T50" s="49">
        <v>47169.81</v>
      </c>
      <c r="U50" s="49">
        <v>0</v>
      </c>
      <c r="V50" s="49">
        <v>9245.28</v>
      </c>
      <c r="W50" s="49"/>
      <c r="X50" s="49"/>
      <c r="Y50" s="49"/>
      <c r="Z50" s="49"/>
      <c r="AA50" s="49"/>
      <c r="AB50" s="49"/>
      <c r="AC50" s="49"/>
      <c r="AD50" s="49"/>
      <c r="AE50" s="49"/>
      <c r="AF50" s="49"/>
      <c r="AG50" s="49"/>
      <c r="AH50" s="49"/>
      <c r="AI50" s="49"/>
      <c r="AJ50" s="49"/>
      <c r="AK50" s="49"/>
      <c r="AL50" s="49"/>
    </row>
    <row r="51" s="2" customFormat="1" ht="16.35" customHeight="1" spans="1:38">
      <c r="A51" s="2" t="s">
        <v>491</v>
      </c>
      <c r="B51" s="49">
        <v>0</v>
      </c>
      <c r="C51" s="49">
        <v>0</v>
      </c>
      <c r="D51" s="49">
        <v>0</v>
      </c>
      <c r="E51" s="50">
        <v>0</v>
      </c>
      <c r="F51" s="51">
        <v>0</v>
      </c>
      <c r="G51" s="51">
        <v>0</v>
      </c>
      <c r="H51" s="50">
        <v>0</v>
      </c>
      <c r="I51" s="51">
        <v>0</v>
      </c>
      <c r="J51" s="51">
        <v>445835</v>
      </c>
      <c r="K51" s="51">
        <v>0</v>
      </c>
      <c r="L51" s="49">
        <v>0</v>
      </c>
      <c r="M51" s="50">
        <v>249113</v>
      </c>
      <c r="N51" s="51">
        <v>0</v>
      </c>
      <c r="O51" s="51">
        <v>0</v>
      </c>
      <c r="P51" s="65">
        <v>0</v>
      </c>
      <c r="Q51" s="49">
        <v>0</v>
      </c>
      <c r="R51" s="49">
        <v>0</v>
      </c>
      <c r="S51" s="49">
        <v>0</v>
      </c>
      <c r="T51" s="49">
        <v>0</v>
      </c>
      <c r="U51" s="49">
        <v>0</v>
      </c>
      <c r="V51" s="49">
        <v>0</v>
      </c>
      <c r="W51" s="49"/>
      <c r="X51" s="49"/>
      <c r="Y51" s="49"/>
      <c r="Z51" s="49"/>
      <c r="AA51" s="49"/>
      <c r="AB51" s="49"/>
      <c r="AC51" s="49"/>
      <c r="AD51" s="49"/>
      <c r="AE51" s="49"/>
      <c r="AF51" s="49"/>
      <c r="AG51" s="49"/>
      <c r="AH51" s="49"/>
      <c r="AI51" s="49"/>
      <c r="AJ51" s="49"/>
      <c r="AK51" s="49"/>
      <c r="AL51" s="49"/>
    </row>
    <row r="52" s="2" customFormat="1" ht="16.35" customHeight="1" spans="1:38">
      <c r="A52" s="2" t="s">
        <v>492</v>
      </c>
      <c r="B52" s="49">
        <v>220443.5</v>
      </c>
      <c r="C52" s="49">
        <v>0</v>
      </c>
      <c r="D52" s="49">
        <v>0</v>
      </c>
      <c r="E52" s="50">
        <v>0</v>
      </c>
      <c r="F52" s="51">
        <v>0</v>
      </c>
      <c r="G52" s="51">
        <v>0</v>
      </c>
      <c r="H52" s="50">
        <v>0</v>
      </c>
      <c r="I52" s="51">
        <v>0</v>
      </c>
      <c r="J52" s="51">
        <v>0</v>
      </c>
      <c r="K52" s="51">
        <v>0</v>
      </c>
      <c r="L52" s="49">
        <v>0</v>
      </c>
      <c r="M52" s="50">
        <v>0</v>
      </c>
      <c r="N52" s="51">
        <v>0</v>
      </c>
      <c r="O52" s="51">
        <v>0</v>
      </c>
      <c r="P52" s="65">
        <v>0</v>
      </c>
      <c r="Q52" s="49">
        <v>0</v>
      </c>
      <c r="R52" s="49">
        <v>0</v>
      </c>
      <c r="S52" s="49">
        <v>0</v>
      </c>
      <c r="T52" s="49">
        <v>0</v>
      </c>
      <c r="U52" s="49">
        <v>0</v>
      </c>
      <c r="V52" s="49">
        <v>0</v>
      </c>
      <c r="W52" s="49"/>
      <c r="X52" s="49"/>
      <c r="Y52" s="49"/>
      <c r="Z52" s="49"/>
      <c r="AA52" s="49"/>
      <c r="AB52" s="49"/>
      <c r="AC52" s="49"/>
      <c r="AD52" s="49"/>
      <c r="AE52" s="49"/>
      <c r="AF52" s="49"/>
      <c r="AG52" s="49"/>
      <c r="AH52" s="49"/>
      <c r="AI52" s="49"/>
      <c r="AJ52" s="49"/>
      <c r="AK52" s="49"/>
      <c r="AL52" s="49"/>
    </row>
    <row r="53" s="2" customFormat="1" ht="16.35" customHeight="1" spans="1:38">
      <c r="A53" s="2" t="s">
        <v>493</v>
      </c>
      <c r="B53" s="49">
        <v>47728.53</v>
      </c>
      <c r="C53" s="49">
        <v>0</v>
      </c>
      <c r="D53" s="49">
        <v>0</v>
      </c>
      <c r="E53" s="50">
        <v>0</v>
      </c>
      <c r="F53" s="51">
        <v>0</v>
      </c>
      <c r="G53" s="51">
        <v>0</v>
      </c>
      <c r="H53" s="50">
        <v>36238.08</v>
      </c>
      <c r="I53" s="51">
        <v>17420.52</v>
      </c>
      <c r="J53" s="51">
        <v>676.5</v>
      </c>
      <c r="K53" s="51">
        <v>0</v>
      </c>
      <c r="L53" s="49">
        <v>0</v>
      </c>
      <c r="M53" s="50">
        <v>345.1</v>
      </c>
      <c r="N53" s="51">
        <v>1176.22</v>
      </c>
      <c r="O53" s="51">
        <v>0</v>
      </c>
      <c r="P53" s="65">
        <v>0</v>
      </c>
      <c r="Q53" s="49">
        <v>2241.81</v>
      </c>
      <c r="R53" s="49">
        <v>0</v>
      </c>
      <c r="S53" s="49">
        <v>776.7</v>
      </c>
      <c r="T53" s="49">
        <v>2642</v>
      </c>
      <c r="U53" s="49">
        <v>308.1</v>
      </c>
      <c r="V53" s="49">
        <v>0</v>
      </c>
      <c r="W53" s="49"/>
      <c r="X53" s="49"/>
      <c r="Y53" s="49"/>
      <c r="Z53" s="49"/>
      <c r="AA53" s="49"/>
      <c r="AB53" s="49"/>
      <c r="AC53" s="49"/>
      <c r="AD53" s="49"/>
      <c r="AE53" s="49"/>
      <c r="AF53" s="49"/>
      <c r="AG53" s="49"/>
      <c r="AH53" s="49"/>
      <c r="AI53" s="49"/>
      <c r="AJ53" s="49"/>
      <c r="AK53" s="49"/>
      <c r="AL53" s="49"/>
    </row>
    <row r="54" s="2" customFormat="1" ht="16.35" customHeight="1" spans="1:38">
      <c r="A54" s="2" t="s">
        <v>494</v>
      </c>
      <c r="B54" s="49">
        <v>0</v>
      </c>
      <c r="C54" s="49">
        <v>0</v>
      </c>
      <c r="D54" s="49">
        <v>0</v>
      </c>
      <c r="E54" s="50">
        <v>0</v>
      </c>
      <c r="F54" s="51">
        <v>0</v>
      </c>
      <c r="G54" s="51">
        <v>0</v>
      </c>
      <c r="H54" s="50">
        <v>0</v>
      </c>
      <c r="I54" s="51">
        <v>0</v>
      </c>
      <c r="J54" s="51">
        <v>0</v>
      </c>
      <c r="K54" s="51">
        <v>0</v>
      </c>
      <c r="L54" s="49">
        <v>0</v>
      </c>
      <c r="M54" s="50">
        <v>0</v>
      </c>
      <c r="N54" s="51">
        <v>0</v>
      </c>
      <c r="O54" s="51">
        <v>0</v>
      </c>
      <c r="P54" s="65">
        <v>0</v>
      </c>
      <c r="Q54" s="49">
        <v>0</v>
      </c>
      <c r="R54" s="49">
        <v>0</v>
      </c>
      <c r="S54" s="49">
        <v>0</v>
      </c>
      <c r="T54" s="49">
        <v>0</v>
      </c>
      <c r="U54" s="49">
        <v>0</v>
      </c>
      <c r="V54" s="49">
        <v>0</v>
      </c>
      <c r="W54" s="49"/>
      <c r="X54" s="49"/>
      <c r="Y54" s="49"/>
      <c r="Z54" s="49"/>
      <c r="AA54" s="49"/>
      <c r="AB54" s="49"/>
      <c r="AC54" s="49"/>
      <c r="AD54" s="49"/>
      <c r="AE54" s="49"/>
      <c r="AF54" s="49"/>
      <c r="AG54" s="49"/>
      <c r="AH54" s="49"/>
      <c r="AI54" s="49"/>
      <c r="AJ54" s="49"/>
      <c r="AK54" s="49"/>
      <c r="AL54" s="49"/>
    </row>
    <row r="55" s="2" customFormat="1" ht="16.35" customHeight="1" spans="1:38">
      <c r="A55" s="2" t="s">
        <v>495</v>
      </c>
      <c r="B55" s="49">
        <v>34037.83</v>
      </c>
      <c r="C55" s="49">
        <v>0</v>
      </c>
      <c r="D55" s="49">
        <v>0</v>
      </c>
      <c r="E55" s="50">
        <v>0</v>
      </c>
      <c r="F55" s="51">
        <v>0</v>
      </c>
      <c r="G55" s="51">
        <v>0</v>
      </c>
      <c r="H55" s="50">
        <v>440023.34</v>
      </c>
      <c r="I55" s="51">
        <v>9995.89</v>
      </c>
      <c r="J55" s="51">
        <v>0</v>
      </c>
      <c r="K55" s="51">
        <v>0</v>
      </c>
      <c r="L55" s="49">
        <v>911.66</v>
      </c>
      <c r="M55" s="50">
        <v>0</v>
      </c>
      <c r="N55" s="51">
        <v>3872.86</v>
      </c>
      <c r="O55" s="51">
        <v>0</v>
      </c>
      <c r="P55" s="65">
        <v>11836.64</v>
      </c>
      <c r="Q55" s="49">
        <v>14995.84</v>
      </c>
      <c r="R55" s="49">
        <v>0</v>
      </c>
      <c r="S55" s="49">
        <v>9849.96</v>
      </c>
      <c r="T55" s="49">
        <v>911.66</v>
      </c>
      <c r="U55" s="49">
        <v>2741.62</v>
      </c>
      <c r="V55" s="49">
        <v>5437.57</v>
      </c>
      <c r="W55" s="49"/>
      <c r="X55" s="49"/>
      <c r="Y55" s="49"/>
      <c r="Z55" s="49"/>
      <c r="AA55" s="49"/>
      <c r="AB55" s="49"/>
      <c r="AC55" s="49"/>
      <c r="AD55" s="49"/>
      <c r="AE55" s="49"/>
      <c r="AF55" s="49"/>
      <c r="AG55" s="49"/>
      <c r="AH55" s="49"/>
      <c r="AI55" s="49"/>
      <c r="AJ55" s="49"/>
      <c r="AK55" s="49"/>
      <c r="AL55" s="49"/>
    </row>
    <row r="56" s="2" customFormat="1" ht="16.35" customHeight="1" spans="1:38">
      <c r="A56" s="2" t="s">
        <v>496</v>
      </c>
      <c r="B56" s="49">
        <v>0</v>
      </c>
      <c r="C56" s="49">
        <v>0</v>
      </c>
      <c r="D56" s="49">
        <v>0</v>
      </c>
      <c r="E56" s="50">
        <v>0</v>
      </c>
      <c r="F56" s="51">
        <v>0</v>
      </c>
      <c r="G56" s="51">
        <v>0</v>
      </c>
      <c r="H56" s="50">
        <v>0</v>
      </c>
      <c r="I56" s="51">
        <v>0</v>
      </c>
      <c r="J56" s="51">
        <v>0</v>
      </c>
      <c r="K56" s="51">
        <v>0</v>
      </c>
      <c r="L56" s="49">
        <v>0</v>
      </c>
      <c r="M56" s="50">
        <v>0</v>
      </c>
      <c r="N56" s="51">
        <v>0</v>
      </c>
      <c r="O56" s="51">
        <v>0</v>
      </c>
      <c r="P56" s="65">
        <v>0</v>
      </c>
      <c r="Q56" s="49">
        <v>0</v>
      </c>
      <c r="R56" s="49">
        <v>0</v>
      </c>
      <c r="S56" s="49">
        <v>0</v>
      </c>
      <c r="T56" s="49">
        <v>0</v>
      </c>
      <c r="U56" s="49">
        <v>0</v>
      </c>
      <c r="V56" s="49">
        <v>0</v>
      </c>
      <c r="W56" s="49"/>
      <c r="X56" s="49"/>
      <c r="Y56" s="49"/>
      <c r="Z56" s="49"/>
      <c r="AA56" s="49"/>
      <c r="AB56" s="49"/>
      <c r="AC56" s="49"/>
      <c r="AD56" s="49"/>
      <c r="AE56" s="49"/>
      <c r="AF56" s="49"/>
      <c r="AG56" s="49"/>
      <c r="AH56" s="49"/>
      <c r="AI56" s="49"/>
      <c r="AJ56" s="49"/>
      <c r="AK56" s="49"/>
      <c r="AL56" s="49"/>
    </row>
    <row r="57" s="2" customFormat="1" ht="16.35" customHeight="1" spans="1:38">
      <c r="A57" s="2" t="s">
        <v>497</v>
      </c>
      <c r="B57" s="49">
        <v>0</v>
      </c>
      <c r="C57" s="49">
        <v>0</v>
      </c>
      <c r="D57" s="49">
        <v>0</v>
      </c>
      <c r="E57" s="50">
        <v>0</v>
      </c>
      <c r="F57" s="51">
        <v>0</v>
      </c>
      <c r="G57" s="51">
        <v>0</v>
      </c>
      <c r="H57" s="50">
        <v>0</v>
      </c>
      <c r="I57" s="51">
        <v>0</v>
      </c>
      <c r="J57" s="51">
        <v>0</v>
      </c>
      <c r="K57" s="51">
        <v>0</v>
      </c>
      <c r="L57" s="49">
        <v>0</v>
      </c>
      <c r="M57" s="50">
        <v>0</v>
      </c>
      <c r="N57" s="51">
        <v>0</v>
      </c>
      <c r="O57" s="51">
        <v>0</v>
      </c>
      <c r="P57" s="65">
        <v>0</v>
      </c>
      <c r="Q57" s="49">
        <v>0</v>
      </c>
      <c r="R57" s="49">
        <v>0</v>
      </c>
      <c r="S57" s="49">
        <v>0</v>
      </c>
      <c r="T57" s="49">
        <v>0</v>
      </c>
      <c r="U57" s="49">
        <v>0</v>
      </c>
      <c r="V57" s="49">
        <v>0</v>
      </c>
      <c r="W57" s="49"/>
      <c r="X57" s="49"/>
      <c r="Y57" s="49"/>
      <c r="Z57" s="49"/>
      <c r="AA57" s="49"/>
      <c r="AB57" s="49"/>
      <c r="AC57" s="49"/>
      <c r="AD57" s="49"/>
      <c r="AE57" s="49"/>
      <c r="AF57" s="49"/>
      <c r="AG57" s="49"/>
      <c r="AH57" s="49"/>
      <c r="AI57" s="49"/>
      <c r="AJ57" s="49"/>
      <c r="AK57" s="49"/>
      <c r="AL57" s="49"/>
    </row>
    <row r="58" s="2" customFormat="1" ht="16.35" customHeight="1" spans="1:38">
      <c r="A58" s="2" t="s">
        <v>498</v>
      </c>
      <c r="B58" s="49">
        <v>0</v>
      </c>
      <c r="C58" s="49">
        <v>0</v>
      </c>
      <c r="D58" s="49">
        <v>0</v>
      </c>
      <c r="E58" s="50">
        <v>0</v>
      </c>
      <c r="F58" s="51">
        <v>0</v>
      </c>
      <c r="G58" s="51">
        <v>0</v>
      </c>
      <c r="H58" s="50">
        <v>0</v>
      </c>
      <c r="I58" s="51">
        <v>0</v>
      </c>
      <c r="J58" s="51">
        <v>0</v>
      </c>
      <c r="K58" s="51">
        <v>0</v>
      </c>
      <c r="L58" s="49">
        <v>77669.9</v>
      </c>
      <c r="M58" s="50">
        <v>0</v>
      </c>
      <c r="N58" s="51">
        <v>0</v>
      </c>
      <c r="O58" s="51">
        <v>0</v>
      </c>
      <c r="P58" s="65">
        <v>0</v>
      </c>
      <c r="Q58" s="49">
        <v>0</v>
      </c>
      <c r="R58" s="49">
        <v>0</v>
      </c>
      <c r="S58" s="49">
        <v>0</v>
      </c>
      <c r="T58" s="49">
        <v>0</v>
      </c>
      <c r="U58" s="49">
        <v>0</v>
      </c>
      <c r="V58" s="49">
        <v>0</v>
      </c>
      <c r="W58" s="49"/>
      <c r="X58" s="49"/>
      <c r="Y58" s="49"/>
      <c r="Z58" s="49"/>
      <c r="AA58" s="49"/>
      <c r="AB58" s="49"/>
      <c r="AC58" s="49"/>
      <c r="AD58" s="49"/>
      <c r="AE58" s="49"/>
      <c r="AF58" s="49"/>
      <c r="AG58" s="49"/>
      <c r="AH58" s="49"/>
      <c r="AI58" s="49"/>
      <c r="AJ58" s="49"/>
      <c r="AK58" s="49"/>
      <c r="AL58" s="49"/>
    </row>
    <row r="59" s="2" customFormat="1" ht="16.35" customHeight="1" spans="1:38">
      <c r="A59" s="2" t="s">
        <v>499</v>
      </c>
      <c r="B59" s="49">
        <v>9807696.35</v>
      </c>
      <c r="C59" s="49">
        <v>0</v>
      </c>
      <c r="D59" s="49">
        <v>0</v>
      </c>
      <c r="E59" s="60">
        <v>0</v>
      </c>
      <c r="F59" s="58">
        <v>0</v>
      </c>
      <c r="G59" s="58">
        <v>0</v>
      </c>
      <c r="H59" s="59">
        <v>13689978.26</v>
      </c>
      <c r="I59" s="70">
        <v>637641.1</v>
      </c>
      <c r="J59" s="70">
        <v>1001024.96</v>
      </c>
      <c r="K59" s="70">
        <v>241570.31</v>
      </c>
      <c r="L59" s="49">
        <v>627034.65</v>
      </c>
      <c r="M59" s="57">
        <v>564082.23</v>
      </c>
      <c r="N59" s="58">
        <v>308628.44</v>
      </c>
      <c r="O59" s="58">
        <v>0</v>
      </c>
      <c r="P59" s="65">
        <v>3811032.6</v>
      </c>
      <c r="Q59" s="49">
        <v>973057.75</v>
      </c>
      <c r="R59" s="49">
        <v>799060.34</v>
      </c>
      <c r="S59" s="49">
        <v>696699.7</v>
      </c>
      <c r="T59" s="49">
        <v>637656.09</v>
      </c>
      <c r="U59" s="49">
        <v>348393.77</v>
      </c>
      <c r="V59" s="49">
        <v>329583.38</v>
      </c>
      <c r="W59" s="49"/>
      <c r="X59" s="49"/>
      <c r="Y59" s="49"/>
      <c r="Z59" s="49"/>
      <c r="AA59" s="49"/>
      <c r="AB59" s="49"/>
      <c r="AC59" s="49"/>
      <c r="AD59" s="49"/>
      <c r="AE59" s="49"/>
      <c r="AF59" s="49"/>
      <c r="AG59" s="49"/>
      <c r="AH59" s="49"/>
      <c r="AI59" s="49"/>
      <c r="AJ59" s="49"/>
      <c r="AK59" s="49"/>
      <c r="AL59" s="49"/>
    </row>
    <row r="60" s="2" customFormat="1" ht="16.35" customHeight="1" spans="1:38">
      <c r="A60" s="2" t="s">
        <v>500</v>
      </c>
      <c r="B60" s="49">
        <v>1418938.5</v>
      </c>
      <c r="C60" s="49">
        <v>0</v>
      </c>
      <c r="D60" s="49">
        <v>0</v>
      </c>
      <c r="E60" s="50">
        <v>0</v>
      </c>
      <c r="F60" s="51">
        <v>0</v>
      </c>
      <c r="G60" s="51">
        <v>0</v>
      </c>
      <c r="H60" s="50">
        <v>22641.48</v>
      </c>
      <c r="I60" s="51">
        <v>0</v>
      </c>
      <c r="J60" s="51">
        <v>0</v>
      </c>
      <c r="K60" s="51">
        <v>0</v>
      </c>
      <c r="L60" s="49">
        <v>0</v>
      </c>
      <c r="M60" s="50">
        <v>0</v>
      </c>
      <c r="N60" s="51">
        <v>0</v>
      </c>
      <c r="O60" s="51">
        <v>0</v>
      </c>
      <c r="P60" s="65">
        <v>157034.26</v>
      </c>
      <c r="Q60" s="49">
        <v>0</v>
      </c>
      <c r="R60" s="49">
        <v>0</v>
      </c>
      <c r="S60" s="49">
        <v>0</v>
      </c>
      <c r="T60" s="49">
        <v>0</v>
      </c>
      <c r="U60" s="49">
        <v>0</v>
      </c>
      <c r="V60" s="49">
        <v>0</v>
      </c>
      <c r="W60" s="49"/>
      <c r="X60" s="49"/>
      <c r="Y60" s="49"/>
      <c r="Z60" s="49"/>
      <c r="AA60" s="49"/>
      <c r="AB60" s="49"/>
      <c r="AC60" s="49"/>
      <c r="AD60" s="49"/>
      <c r="AE60" s="49"/>
      <c r="AF60" s="49"/>
      <c r="AG60" s="49"/>
      <c r="AH60" s="49"/>
      <c r="AI60" s="49"/>
      <c r="AJ60" s="49"/>
      <c r="AK60" s="49"/>
      <c r="AL60" s="49"/>
    </row>
    <row r="61" s="2" customFormat="1" ht="16.35" customHeight="1" spans="1:38">
      <c r="A61" s="2" t="s">
        <v>501</v>
      </c>
      <c r="B61" s="49">
        <v>874732.5</v>
      </c>
      <c r="C61" s="49">
        <v>0</v>
      </c>
      <c r="D61" s="49">
        <v>0</v>
      </c>
      <c r="E61" s="50">
        <v>0</v>
      </c>
      <c r="F61" s="51">
        <v>0</v>
      </c>
      <c r="G61" s="51">
        <v>0</v>
      </c>
      <c r="H61" s="50">
        <v>2060920.81</v>
      </c>
      <c r="I61" s="51">
        <v>110078.82</v>
      </c>
      <c r="J61" s="51">
        <v>0</v>
      </c>
      <c r="K61" s="51">
        <v>0</v>
      </c>
      <c r="L61" s="49">
        <v>0</v>
      </c>
      <c r="M61" s="50">
        <v>0</v>
      </c>
      <c r="N61" s="51">
        <v>2753.94</v>
      </c>
      <c r="O61" s="51">
        <v>0</v>
      </c>
      <c r="P61" s="65">
        <v>45131.88</v>
      </c>
      <c r="Q61" s="49">
        <v>31949.76</v>
      </c>
      <c r="R61" s="49">
        <v>0</v>
      </c>
      <c r="S61" s="49">
        <v>33161.82</v>
      </c>
      <c r="T61" s="49">
        <v>0</v>
      </c>
      <c r="U61" s="49">
        <v>0</v>
      </c>
      <c r="V61" s="49">
        <v>0</v>
      </c>
      <c r="W61" s="49"/>
      <c r="X61" s="49"/>
      <c r="Y61" s="49"/>
      <c r="Z61" s="49"/>
      <c r="AA61" s="49"/>
      <c r="AB61" s="49"/>
      <c r="AC61" s="49"/>
      <c r="AD61" s="49"/>
      <c r="AE61" s="49"/>
      <c r="AF61" s="49"/>
      <c r="AG61" s="49"/>
      <c r="AH61" s="49"/>
      <c r="AI61" s="49"/>
      <c r="AJ61" s="49"/>
      <c r="AK61" s="49"/>
      <c r="AL61" s="49"/>
    </row>
    <row r="62" s="2" customFormat="1" ht="16.35" customHeight="1" spans="1:38">
      <c r="A62" s="2" t="s">
        <v>502</v>
      </c>
      <c r="B62" s="49">
        <v>598826.28</v>
      </c>
      <c r="C62" s="49">
        <v>0</v>
      </c>
      <c r="D62" s="49">
        <v>0</v>
      </c>
      <c r="E62" s="50">
        <v>0</v>
      </c>
      <c r="F62" s="51">
        <v>0</v>
      </c>
      <c r="G62" s="51">
        <v>0</v>
      </c>
      <c r="H62" s="50">
        <v>22214035.54</v>
      </c>
      <c r="I62" s="51">
        <v>6562016.2</v>
      </c>
      <c r="J62" s="51">
        <v>1131034.3</v>
      </c>
      <c r="K62" s="51">
        <v>321154.27</v>
      </c>
      <c r="L62" s="49">
        <v>1164548.57</v>
      </c>
      <c r="M62" s="50">
        <v>402171.42</v>
      </c>
      <c r="N62" s="51">
        <v>64459.9</v>
      </c>
      <c r="O62" s="51">
        <v>0</v>
      </c>
      <c r="P62" s="65">
        <v>479102.62</v>
      </c>
      <c r="Q62" s="49">
        <v>564582.85</v>
      </c>
      <c r="R62" s="49">
        <v>0</v>
      </c>
      <c r="S62" s="49">
        <v>1499422.38</v>
      </c>
      <c r="T62" s="49">
        <v>0</v>
      </c>
      <c r="U62" s="49">
        <v>176000</v>
      </c>
      <c r="V62" s="49">
        <v>490765.73</v>
      </c>
      <c r="W62" s="49"/>
      <c r="X62" s="49"/>
      <c r="Y62" s="49"/>
      <c r="Z62" s="49"/>
      <c r="AA62" s="49"/>
      <c r="AB62" s="49"/>
      <c r="AC62" s="49"/>
      <c r="AD62" s="49"/>
      <c r="AE62" s="49"/>
      <c r="AF62" s="49"/>
      <c r="AG62" s="49"/>
      <c r="AH62" s="49"/>
      <c r="AI62" s="49"/>
      <c r="AJ62" s="49"/>
      <c r="AK62" s="49"/>
      <c r="AL62" s="49"/>
    </row>
    <row r="63" s="2" customFormat="1" ht="16.35" customHeight="1" spans="1:38">
      <c r="A63" s="2" t="s">
        <v>503</v>
      </c>
      <c r="B63" s="49">
        <v>451478.09</v>
      </c>
      <c r="C63" s="49">
        <v>0</v>
      </c>
      <c r="D63" s="49">
        <v>0</v>
      </c>
      <c r="E63" s="50">
        <v>0</v>
      </c>
      <c r="F63" s="51">
        <v>0</v>
      </c>
      <c r="G63" s="51">
        <v>0</v>
      </c>
      <c r="H63" s="50">
        <v>2412700.42</v>
      </c>
      <c r="I63" s="51">
        <v>703168.09</v>
      </c>
      <c r="J63" s="51">
        <v>120823.6</v>
      </c>
      <c r="K63" s="51">
        <v>34307.51</v>
      </c>
      <c r="L63" s="49">
        <v>124403.79</v>
      </c>
      <c r="M63" s="50">
        <v>42962.29</v>
      </c>
      <c r="N63" s="51">
        <v>8922.47</v>
      </c>
      <c r="O63" s="51">
        <v>0</v>
      </c>
      <c r="P63" s="65">
        <v>54808.83</v>
      </c>
      <c r="Q63" s="49">
        <v>50492.55</v>
      </c>
      <c r="R63" s="49">
        <v>0</v>
      </c>
      <c r="S63" s="49">
        <v>117530.89</v>
      </c>
      <c r="T63" s="49">
        <v>0</v>
      </c>
      <c r="U63" s="49">
        <v>19177.36</v>
      </c>
      <c r="V63" s="49">
        <v>52426.4</v>
      </c>
      <c r="W63" s="49"/>
      <c r="X63" s="49"/>
      <c r="Y63" s="49"/>
      <c r="Z63" s="49"/>
      <c r="AA63" s="49"/>
      <c r="AB63" s="49"/>
      <c r="AC63" s="49"/>
      <c r="AD63" s="49"/>
      <c r="AE63" s="49"/>
      <c r="AF63" s="49"/>
      <c r="AG63" s="49"/>
      <c r="AH63" s="49"/>
      <c r="AI63" s="49"/>
      <c r="AJ63" s="49"/>
      <c r="AK63" s="49"/>
      <c r="AL63" s="49"/>
    </row>
    <row r="64" s="2" customFormat="1" ht="16.35" customHeight="1" spans="1:38">
      <c r="A64" s="2" t="s">
        <v>504</v>
      </c>
      <c r="B64" s="49">
        <v>311655.4</v>
      </c>
      <c r="C64" s="49">
        <v>0</v>
      </c>
      <c r="D64" s="49">
        <v>0</v>
      </c>
      <c r="E64" s="50">
        <v>0</v>
      </c>
      <c r="F64" s="51">
        <v>0</v>
      </c>
      <c r="G64" s="51">
        <v>0</v>
      </c>
      <c r="H64" s="50">
        <v>1230484.03</v>
      </c>
      <c r="I64" s="51">
        <v>0</v>
      </c>
      <c r="J64" s="51">
        <v>0</v>
      </c>
      <c r="K64" s="51">
        <v>0</v>
      </c>
      <c r="L64" s="49">
        <v>0</v>
      </c>
      <c r="M64" s="50">
        <v>0</v>
      </c>
      <c r="N64" s="51">
        <v>7.02</v>
      </c>
      <c r="O64" s="51">
        <v>0</v>
      </c>
      <c r="P64" s="65">
        <v>11.26</v>
      </c>
      <c r="Q64" s="49">
        <v>32.55</v>
      </c>
      <c r="R64" s="49">
        <v>0</v>
      </c>
      <c r="S64" s="49">
        <v>170.92</v>
      </c>
      <c r="T64" s="49">
        <v>0</v>
      </c>
      <c r="U64" s="49">
        <v>0</v>
      </c>
      <c r="V64" s="49">
        <v>0</v>
      </c>
      <c r="W64" s="49"/>
      <c r="X64" s="49"/>
      <c r="Y64" s="49"/>
      <c r="Z64" s="49"/>
      <c r="AA64" s="49"/>
      <c r="AB64" s="49"/>
      <c r="AC64" s="49"/>
      <c r="AD64" s="49"/>
      <c r="AE64" s="49"/>
      <c r="AF64" s="49"/>
      <c r="AG64" s="49"/>
      <c r="AH64" s="49"/>
      <c r="AI64" s="49"/>
      <c r="AJ64" s="49"/>
      <c r="AK64" s="49"/>
      <c r="AL64" s="49"/>
    </row>
    <row r="65" s="2" customFormat="1" ht="16.35" customHeight="1" spans="1:38">
      <c r="A65" s="2" t="s">
        <v>505</v>
      </c>
      <c r="B65" s="49">
        <v>119836.61</v>
      </c>
      <c r="C65" s="49">
        <v>0</v>
      </c>
      <c r="D65" s="49">
        <v>0</v>
      </c>
      <c r="E65" s="50">
        <v>0</v>
      </c>
      <c r="F65" s="51">
        <v>0</v>
      </c>
      <c r="G65" s="51">
        <v>0</v>
      </c>
      <c r="H65" s="50">
        <v>179272.86</v>
      </c>
      <c r="I65" s="51">
        <v>298.49</v>
      </c>
      <c r="J65" s="51">
        <v>10</v>
      </c>
      <c r="K65" s="51">
        <v>10</v>
      </c>
      <c r="L65" s="49">
        <v>10</v>
      </c>
      <c r="M65" s="50">
        <v>10</v>
      </c>
      <c r="N65" s="51">
        <v>0</v>
      </c>
      <c r="O65" s="51">
        <v>0</v>
      </c>
      <c r="P65" s="65">
        <v>0</v>
      </c>
      <c r="Q65" s="49">
        <v>0</v>
      </c>
      <c r="R65" s="49">
        <v>0</v>
      </c>
      <c r="S65" s="49">
        <v>0</v>
      </c>
      <c r="T65" s="49">
        <v>0</v>
      </c>
      <c r="U65" s="49">
        <v>10</v>
      </c>
      <c r="V65" s="49">
        <v>3510</v>
      </c>
      <c r="W65" s="49"/>
      <c r="X65" s="49"/>
      <c r="Y65" s="49"/>
      <c r="Z65" s="49"/>
      <c r="AA65" s="49"/>
      <c r="AB65" s="49"/>
      <c r="AC65" s="49"/>
      <c r="AD65" s="49"/>
      <c r="AE65" s="49"/>
      <c r="AF65" s="49"/>
      <c r="AG65" s="49"/>
      <c r="AH65" s="49"/>
      <c r="AI65" s="49"/>
      <c r="AJ65" s="49"/>
      <c r="AK65" s="49"/>
      <c r="AL65" s="49"/>
    </row>
    <row r="66" s="2" customFormat="1" ht="16.35" customHeight="1" spans="1:38">
      <c r="A66" s="2" t="s">
        <v>506</v>
      </c>
      <c r="B66" s="49">
        <v>107865.25</v>
      </c>
      <c r="C66" s="49">
        <v>0</v>
      </c>
      <c r="D66" s="49">
        <v>0</v>
      </c>
      <c r="E66" s="50">
        <v>0</v>
      </c>
      <c r="F66" s="51">
        <v>0</v>
      </c>
      <c r="G66" s="51">
        <v>0</v>
      </c>
      <c r="H66" s="50">
        <v>48543.69</v>
      </c>
      <c r="I66" s="51">
        <v>0</v>
      </c>
      <c r="J66" s="51">
        <v>0</v>
      </c>
      <c r="K66" s="51">
        <v>0</v>
      </c>
      <c r="L66" s="49">
        <v>0</v>
      </c>
      <c r="M66" s="50">
        <v>0</v>
      </c>
      <c r="N66" s="51">
        <v>0</v>
      </c>
      <c r="O66" s="51">
        <v>0</v>
      </c>
      <c r="P66" s="65">
        <v>900</v>
      </c>
      <c r="Q66" s="49">
        <v>0</v>
      </c>
      <c r="R66" s="49">
        <v>0</v>
      </c>
      <c r="S66" s="49">
        <v>0</v>
      </c>
      <c r="T66" s="49">
        <v>0</v>
      </c>
      <c r="U66" s="49">
        <v>0</v>
      </c>
      <c r="V66" s="49">
        <v>0</v>
      </c>
      <c r="W66" s="49"/>
      <c r="X66" s="49"/>
      <c r="Y66" s="49"/>
      <c r="Z66" s="49"/>
      <c r="AA66" s="49"/>
      <c r="AB66" s="49"/>
      <c r="AC66" s="49"/>
      <c r="AD66" s="49"/>
      <c r="AE66" s="49"/>
      <c r="AF66" s="49"/>
      <c r="AG66" s="49"/>
      <c r="AH66" s="49"/>
      <c r="AI66" s="49"/>
      <c r="AJ66" s="49"/>
      <c r="AK66" s="49"/>
      <c r="AL66" s="49"/>
    </row>
    <row r="67" s="2" customFormat="1" ht="16.35" customHeight="1" spans="1:38">
      <c r="A67" s="2" t="s">
        <v>507</v>
      </c>
      <c r="B67" s="49">
        <v>8964724.34</v>
      </c>
      <c r="C67" s="49">
        <v>0</v>
      </c>
      <c r="D67" s="49">
        <v>0</v>
      </c>
      <c r="E67" s="50">
        <v>0</v>
      </c>
      <c r="F67" s="51">
        <v>0</v>
      </c>
      <c r="G67" s="51">
        <v>0</v>
      </c>
      <c r="H67" s="50">
        <v>13646528.69</v>
      </c>
      <c r="I67" s="51">
        <v>255969.05</v>
      </c>
      <c r="J67" s="51">
        <v>48845.64</v>
      </c>
      <c r="K67" s="51">
        <v>12019.44</v>
      </c>
      <c r="L67" s="49">
        <v>24038.9</v>
      </c>
      <c r="M67" s="50">
        <v>0</v>
      </c>
      <c r="N67" s="51">
        <v>0</v>
      </c>
      <c r="O67" s="51">
        <v>0</v>
      </c>
      <c r="P67" s="65">
        <v>0</v>
      </c>
      <c r="Q67" s="49">
        <v>0</v>
      </c>
      <c r="R67" s="49">
        <v>0</v>
      </c>
      <c r="S67" s="49">
        <v>0</v>
      </c>
      <c r="T67" s="49">
        <v>0</v>
      </c>
      <c r="U67" s="49">
        <v>24038.91</v>
      </c>
      <c r="V67" s="49">
        <v>31120.7</v>
      </c>
      <c r="W67" s="49"/>
      <c r="X67" s="49"/>
      <c r="Y67" s="49"/>
      <c r="Z67" s="49"/>
      <c r="AA67" s="49"/>
      <c r="AB67" s="49"/>
      <c r="AC67" s="49"/>
      <c r="AD67" s="49"/>
      <c r="AE67" s="49"/>
      <c r="AF67" s="49"/>
      <c r="AG67" s="49"/>
      <c r="AH67" s="49"/>
      <c r="AI67" s="49"/>
      <c r="AJ67" s="49"/>
      <c r="AK67" s="49"/>
      <c r="AL67" s="49"/>
    </row>
    <row r="68" s="2" customFormat="1" ht="16.35" customHeight="1" spans="1:38">
      <c r="A68" s="2" t="s">
        <v>508</v>
      </c>
      <c r="B68" s="49">
        <v>1816086.75</v>
      </c>
      <c r="C68" s="49">
        <v>0</v>
      </c>
      <c r="D68" s="49">
        <v>0</v>
      </c>
      <c r="E68" s="50">
        <v>0</v>
      </c>
      <c r="F68" s="51">
        <v>0</v>
      </c>
      <c r="G68" s="51">
        <v>0</v>
      </c>
      <c r="H68" s="50">
        <v>4554427.93</v>
      </c>
      <c r="I68" s="51">
        <v>0</v>
      </c>
      <c r="J68" s="51">
        <v>398272.69</v>
      </c>
      <c r="K68" s="51">
        <v>16762.46</v>
      </c>
      <c r="L68" s="49">
        <v>70754.73</v>
      </c>
      <c r="M68" s="50">
        <v>6896.22</v>
      </c>
      <c r="N68" s="51">
        <v>4358.49</v>
      </c>
      <c r="O68" s="51">
        <v>0</v>
      </c>
      <c r="P68" s="65">
        <v>0</v>
      </c>
      <c r="Q68" s="49">
        <v>0</v>
      </c>
      <c r="R68" s="49">
        <v>1000</v>
      </c>
      <c r="S68" s="49">
        <v>260</v>
      </c>
      <c r="T68" s="49">
        <v>16981.12</v>
      </c>
      <c r="U68" s="49">
        <v>97169.82</v>
      </c>
      <c r="V68" s="49">
        <v>30047.17</v>
      </c>
      <c r="W68" s="49"/>
      <c r="X68" s="49"/>
      <c r="Y68" s="49"/>
      <c r="Z68" s="49"/>
      <c r="AA68" s="49"/>
      <c r="AB68" s="49"/>
      <c r="AC68" s="49"/>
      <c r="AD68" s="49"/>
      <c r="AE68" s="49"/>
      <c r="AF68" s="49"/>
      <c r="AG68" s="49"/>
      <c r="AH68" s="49"/>
      <c r="AI68" s="49"/>
      <c r="AJ68" s="49"/>
      <c r="AK68" s="49"/>
      <c r="AL68" s="49"/>
    </row>
    <row r="69" s="2" customFormat="1" ht="16.35" customHeight="1" spans="1:38">
      <c r="A69" s="2" t="s">
        <v>509</v>
      </c>
      <c r="B69" s="49">
        <v>0</v>
      </c>
      <c r="C69" s="49">
        <v>0</v>
      </c>
      <c r="D69" s="49">
        <v>0</v>
      </c>
      <c r="E69" s="50">
        <v>0</v>
      </c>
      <c r="F69" s="51">
        <v>0</v>
      </c>
      <c r="G69" s="51">
        <v>0</v>
      </c>
      <c r="H69" s="50">
        <v>0</v>
      </c>
      <c r="I69" s="51">
        <v>0</v>
      </c>
      <c r="J69" s="51">
        <v>0</v>
      </c>
      <c r="K69" s="51">
        <v>0</v>
      </c>
      <c r="L69" s="49">
        <v>0</v>
      </c>
      <c r="M69" s="50">
        <v>0</v>
      </c>
      <c r="N69" s="51">
        <v>0</v>
      </c>
      <c r="O69" s="51">
        <v>0</v>
      </c>
      <c r="P69" s="65">
        <v>0</v>
      </c>
      <c r="Q69" s="49">
        <v>0</v>
      </c>
      <c r="R69" s="49">
        <v>0</v>
      </c>
      <c r="S69" s="49">
        <v>0</v>
      </c>
      <c r="T69" s="49">
        <v>0</v>
      </c>
      <c r="U69" s="49">
        <v>0</v>
      </c>
      <c r="V69" s="49">
        <v>0</v>
      </c>
      <c r="W69" s="49"/>
      <c r="X69" s="49"/>
      <c r="Y69" s="49"/>
      <c r="Z69" s="49"/>
      <c r="AA69" s="49"/>
      <c r="AB69" s="49"/>
      <c r="AC69" s="49"/>
      <c r="AD69" s="49"/>
      <c r="AE69" s="49"/>
      <c r="AF69" s="49"/>
      <c r="AG69" s="49"/>
      <c r="AH69" s="49"/>
      <c r="AI69" s="49"/>
      <c r="AJ69" s="49"/>
      <c r="AK69" s="49"/>
      <c r="AL69" s="49"/>
    </row>
    <row r="70" s="2" customFormat="1" ht="16.35" customHeight="1" spans="1:38">
      <c r="A70" s="2" t="s">
        <v>510</v>
      </c>
      <c r="B70" s="49">
        <v>8319344.88</v>
      </c>
      <c r="C70" s="2">
        <v>0</v>
      </c>
      <c r="D70" s="49">
        <v>0</v>
      </c>
      <c r="E70" s="50">
        <v>0</v>
      </c>
      <c r="F70" s="51">
        <v>0</v>
      </c>
      <c r="G70" s="51">
        <v>0</v>
      </c>
      <c r="H70" s="50">
        <v>3097867.45</v>
      </c>
      <c r="I70" s="51">
        <v>367417.11</v>
      </c>
      <c r="J70" s="51">
        <v>49374.12</v>
      </c>
      <c r="K70" s="51">
        <v>23179.41</v>
      </c>
      <c r="L70" s="49">
        <v>53813.01</v>
      </c>
      <c r="M70" s="50">
        <v>9285.64</v>
      </c>
      <c r="N70" s="51">
        <v>0</v>
      </c>
      <c r="O70" s="51">
        <v>0</v>
      </c>
      <c r="P70" s="65">
        <v>0</v>
      </c>
      <c r="Q70" s="49">
        <v>0</v>
      </c>
      <c r="R70" s="49">
        <v>0</v>
      </c>
      <c r="S70" s="49">
        <v>0</v>
      </c>
      <c r="T70" s="49">
        <v>0</v>
      </c>
      <c r="U70" s="49">
        <v>3696.68</v>
      </c>
      <c r="V70" s="49">
        <v>25516.87</v>
      </c>
      <c r="W70" s="49"/>
      <c r="X70" s="49"/>
      <c r="Y70" s="49"/>
      <c r="Z70" s="49"/>
      <c r="AA70" s="49"/>
      <c r="AB70" s="49"/>
      <c r="AC70" s="49"/>
      <c r="AD70" s="49"/>
      <c r="AE70" s="49"/>
      <c r="AF70" s="49"/>
      <c r="AG70" s="49"/>
      <c r="AH70" s="49"/>
      <c r="AI70" s="49"/>
      <c r="AJ70" s="49"/>
      <c r="AK70" s="49"/>
      <c r="AL70" s="49"/>
    </row>
    <row r="71" s="2" customFormat="1" ht="16.35" customHeight="1" spans="1:38">
      <c r="A71" s="2" t="s">
        <v>511</v>
      </c>
      <c r="B71" s="49">
        <v>11962932.12</v>
      </c>
      <c r="C71" s="49">
        <v>0</v>
      </c>
      <c r="D71" s="49">
        <v>0</v>
      </c>
      <c r="E71" s="50">
        <v>0</v>
      </c>
      <c r="F71" s="51">
        <v>0</v>
      </c>
      <c r="G71" s="51">
        <v>0</v>
      </c>
      <c r="H71" s="50">
        <v>458738.82</v>
      </c>
      <c r="I71" s="51">
        <v>0</v>
      </c>
      <c r="J71" s="51">
        <v>111619.1</v>
      </c>
      <c r="K71" s="51">
        <v>0</v>
      </c>
      <c r="L71" s="49">
        <v>0</v>
      </c>
      <c r="M71" s="50">
        <v>0</v>
      </c>
      <c r="N71" s="51">
        <v>0</v>
      </c>
      <c r="O71" s="51">
        <v>0</v>
      </c>
      <c r="P71" s="65">
        <v>0</v>
      </c>
      <c r="Q71" s="49">
        <v>0</v>
      </c>
      <c r="R71" s="49">
        <v>0</v>
      </c>
      <c r="S71" s="49">
        <v>0</v>
      </c>
      <c r="T71" s="49">
        <v>0</v>
      </c>
      <c r="U71" s="49">
        <v>0</v>
      </c>
      <c r="V71" s="49">
        <v>0</v>
      </c>
      <c r="W71" s="49"/>
      <c r="X71" s="49"/>
      <c r="Y71" s="49"/>
      <c r="Z71" s="49"/>
      <c r="AA71" s="49"/>
      <c r="AB71" s="49"/>
      <c r="AC71" s="49"/>
      <c r="AD71" s="49"/>
      <c r="AE71" s="49"/>
      <c r="AF71" s="49"/>
      <c r="AG71" s="49"/>
      <c r="AH71" s="49"/>
      <c r="AI71" s="49"/>
      <c r="AJ71" s="49"/>
      <c r="AK71" s="49"/>
      <c r="AL71" s="49"/>
    </row>
    <row r="72" s="2" customFormat="1" ht="16.35" customHeight="1" spans="1:38">
      <c r="A72" s="2" t="s">
        <v>512</v>
      </c>
      <c r="B72" s="49">
        <v>2313693.84</v>
      </c>
      <c r="C72" s="49">
        <v>0</v>
      </c>
      <c r="D72" s="49">
        <v>0</v>
      </c>
      <c r="E72" s="50">
        <v>0</v>
      </c>
      <c r="F72" s="51">
        <v>0</v>
      </c>
      <c r="G72" s="51">
        <v>0</v>
      </c>
      <c r="H72" s="50">
        <v>5330157.55</v>
      </c>
      <c r="I72" s="51">
        <v>849321.16</v>
      </c>
      <c r="J72" s="51">
        <v>150365.17</v>
      </c>
      <c r="K72" s="51">
        <v>50185</v>
      </c>
      <c r="L72" s="49">
        <v>165490.9</v>
      </c>
      <c r="M72" s="50">
        <v>60379.2</v>
      </c>
      <c r="N72" s="51">
        <v>52468.03</v>
      </c>
      <c r="O72" s="51">
        <v>0</v>
      </c>
      <c r="P72" s="65">
        <v>123739.53</v>
      </c>
      <c r="Q72" s="49">
        <v>102521.03</v>
      </c>
      <c r="R72" s="49">
        <v>0</v>
      </c>
      <c r="S72" s="49">
        <v>440754.58</v>
      </c>
      <c r="T72" s="49">
        <v>9235.34</v>
      </c>
      <c r="U72" s="49">
        <v>26464.44</v>
      </c>
      <c r="V72" s="49">
        <v>71334.1</v>
      </c>
      <c r="W72" s="49"/>
      <c r="X72" s="49"/>
      <c r="Y72" s="49"/>
      <c r="Z72" s="49"/>
      <c r="AA72" s="49"/>
      <c r="AB72" s="49"/>
      <c r="AC72" s="49"/>
      <c r="AD72" s="49"/>
      <c r="AE72" s="49"/>
      <c r="AF72" s="49"/>
      <c r="AG72" s="49"/>
      <c r="AH72" s="49"/>
      <c r="AI72" s="49"/>
      <c r="AJ72" s="49"/>
      <c r="AK72" s="49"/>
      <c r="AL72" s="49"/>
    </row>
    <row r="73" s="2" customFormat="1" ht="16.35" customHeight="1" spans="1:38">
      <c r="A73" s="2" t="s">
        <v>513</v>
      </c>
      <c r="B73" s="49">
        <v>0</v>
      </c>
      <c r="C73" s="49">
        <v>0</v>
      </c>
      <c r="D73" s="49">
        <v>0</v>
      </c>
      <c r="E73" s="50">
        <v>0</v>
      </c>
      <c r="F73" s="51">
        <v>0</v>
      </c>
      <c r="G73" s="51">
        <v>0</v>
      </c>
      <c r="H73" s="50">
        <v>0</v>
      </c>
      <c r="I73" s="51">
        <v>0</v>
      </c>
      <c r="J73" s="51">
        <v>0</v>
      </c>
      <c r="K73" s="51">
        <v>0</v>
      </c>
      <c r="L73" s="49">
        <v>0</v>
      </c>
      <c r="M73" s="50">
        <v>0</v>
      </c>
      <c r="N73" s="51">
        <v>0</v>
      </c>
      <c r="O73" s="51">
        <v>0</v>
      </c>
      <c r="P73" s="65">
        <v>0</v>
      </c>
      <c r="Q73" s="49">
        <v>0</v>
      </c>
      <c r="R73" s="49">
        <v>0</v>
      </c>
      <c r="S73" s="49">
        <v>0</v>
      </c>
      <c r="T73" s="49">
        <v>0</v>
      </c>
      <c r="U73" s="49">
        <v>0</v>
      </c>
      <c r="V73" s="49">
        <v>0</v>
      </c>
      <c r="W73" s="49"/>
      <c r="X73" s="49"/>
      <c r="Y73" s="49"/>
      <c r="Z73" s="49"/>
      <c r="AA73" s="49"/>
      <c r="AB73" s="49"/>
      <c r="AC73" s="49"/>
      <c r="AD73" s="49"/>
      <c r="AE73" s="49"/>
      <c r="AF73" s="49"/>
      <c r="AG73" s="49"/>
      <c r="AH73" s="49"/>
      <c r="AI73" s="49"/>
      <c r="AJ73" s="49"/>
      <c r="AK73" s="49"/>
      <c r="AL73" s="49"/>
    </row>
    <row r="74" s="2" customFormat="1" ht="16.35" customHeight="1" spans="1:38">
      <c r="A74" s="2" t="s">
        <v>514</v>
      </c>
      <c r="B74" s="49">
        <v>37260114.56</v>
      </c>
      <c r="C74" s="49">
        <v>0</v>
      </c>
      <c r="D74" s="49">
        <v>0</v>
      </c>
      <c r="E74" s="57">
        <v>0</v>
      </c>
      <c r="F74" s="58">
        <v>0</v>
      </c>
      <c r="G74" s="58">
        <v>0</v>
      </c>
      <c r="H74" s="59">
        <v>55256319.27</v>
      </c>
      <c r="I74" s="70">
        <v>8848268.92</v>
      </c>
      <c r="J74" s="70">
        <v>2010344.62</v>
      </c>
      <c r="K74" s="70">
        <v>457618.09</v>
      </c>
      <c r="L74" s="49">
        <v>1603059.9</v>
      </c>
      <c r="M74" s="57">
        <v>521704.77</v>
      </c>
      <c r="N74" s="58">
        <v>132969.85</v>
      </c>
      <c r="O74" s="58">
        <v>0</v>
      </c>
      <c r="P74" s="65">
        <v>860728.38</v>
      </c>
      <c r="Q74" s="49">
        <v>749578.74</v>
      </c>
      <c r="R74" s="49">
        <v>1000</v>
      </c>
      <c r="S74" s="49">
        <v>2091300.59</v>
      </c>
      <c r="T74" s="49">
        <v>26216.46</v>
      </c>
      <c r="U74" s="49">
        <v>346557.21</v>
      </c>
      <c r="V74" s="49">
        <v>704720.97</v>
      </c>
      <c r="W74" s="49"/>
      <c r="X74" s="49"/>
      <c r="Y74" s="49"/>
      <c r="Z74" s="49"/>
      <c r="AA74" s="49"/>
      <c r="AB74" s="49"/>
      <c r="AC74" s="49"/>
      <c r="AD74" s="49"/>
      <c r="AE74" s="49"/>
      <c r="AF74" s="49"/>
      <c r="AG74" s="49"/>
      <c r="AH74" s="49"/>
      <c r="AI74" s="49"/>
      <c r="AJ74" s="49"/>
      <c r="AK74" s="49"/>
      <c r="AL74" s="49"/>
    </row>
    <row r="75" s="2" customFormat="1" ht="16.35" customHeight="1" spans="1:38">
      <c r="A75" s="2" t="s">
        <v>515</v>
      </c>
      <c r="B75" s="49">
        <v>0</v>
      </c>
      <c r="C75" s="49">
        <v>0</v>
      </c>
      <c r="D75" s="49">
        <v>0</v>
      </c>
      <c r="E75" s="50">
        <v>0</v>
      </c>
      <c r="F75" s="51">
        <v>0</v>
      </c>
      <c r="G75" s="51">
        <v>0</v>
      </c>
      <c r="H75" s="50">
        <v>0</v>
      </c>
      <c r="I75" s="51">
        <v>0</v>
      </c>
      <c r="J75" s="51">
        <v>0</v>
      </c>
      <c r="K75" s="51">
        <v>0</v>
      </c>
      <c r="L75" s="49">
        <v>0</v>
      </c>
      <c r="M75" s="50">
        <v>0</v>
      </c>
      <c r="N75" s="51">
        <v>0</v>
      </c>
      <c r="O75" s="51">
        <v>0</v>
      </c>
      <c r="P75" s="65">
        <v>0</v>
      </c>
      <c r="Q75" s="49">
        <v>0</v>
      </c>
      <c r="R75" s="49">
        <v>0</v>
      </c>
      <c r="S75" s="49">
        <v>0</v>
      </c>
      <c r="T75" s="49">
        <v>0</v>
      </c>
      <c r="U75" s="49">
        <v>0</v>
      </c>
      <c r="V75" s="49">
        <v>0</v>
      </c>
      <c r="W75" s="49"/>
      <c r="X75" s="49"/>
      <c r="Y75" s="49"/>
      <c r="Z75" s="49"/>
      <c r="AA75" s="49"/>
      <c r="AB75" s="49"/>
      <c r="AC75" s="49"/>
      <c r="AD75" s="49"/>
      <c r="AE75" s="49"/>
      <c r="AF75" s="49"/>
      <c r="AG75" s="49"/>
      <c r="AH75" s="49"/>
      <c r="AI75" s="49"/>
      <c r="AJ75" s="49"/>
      <c r="AK75" s="49"/>
      <c r="AL75" s="49"/>
    </row>
    <row r="76" s="2" customFormat="1" ht="16.35" customHeight="1" spans="1:38">
      <c r="A76" s="2" t="s">
        <v>516</v>
      </c>
      <c r="B76" s="49">
        <v>0</v>
      </c>
      <c r="C76" s="49">
        <v>0</v>
      </c>
      <c r="D76" s="49">
        <v>0</v>
      </c>
      <c r="E76" s="50">
        <v>0</v>
      </c>
      <c r="F76" s="51">
        <v>0</v>
      </c>
      <c r="G76" s="51">
        <v>0</v>
      </c>
      <c r="H76" s="50">
        <v>0</v>
      </c>
      <c r="I76" s="51">
        <v>0</v>
      </c>
      <c r="J76" s="51">
        <v>0</v>
      </c>
      <c r="K76" s="51">
        <v>0</v>
      </c>
      <c r="L76" s="49">
        <v>0</v>
      </c>
      <c r="M76" s="50">
        <v>0</v>
      </c>
      <c r="N76" s="51">
        <v>0</v>
      </c>
      <c r="O76" s="51">
        <v>0</v>
      </c>
      <c r="P76" s="65">
        <v>0</v>
      </c>
      <c r="Q76" s="49">
        <v>0</v>
      </c>
      <c r="R76" s="49">
        <v>0</v>
      </c>
      <c r="S76" s="49">
        <v>0</v>
      </c>
      <c r="T76" s="49">
        <v>0</v>
      </c>
      <c r="U76" s="49">
        <v>0</v>
      </c>
      <c r="V76" s="49">
        <v>0</v>
      </c>
      <c r="W76" s="49"/>
      <c r="X76" s="49"/>
      <c r="Y76" s="49"/>
      <c r="Z76" s="49"/>
      <c r="AA76" s="49"/>
      <c r="AB76" s="49"/>
      <c r="AC76" s="49"/>
      <c r="AD76" s="49"/>
      <c r="AE76" s="49"/>
      <c r="AF76" s="49"/>
      <c r="AG76" s="49"/>
      <c r="AH76" s="49"/>
      <c r="AI76" s="49"/>
      <c r="AJ76" s="49"/>
      <c r="AK76" s="49"/>
      <c r="AL76" s="49"/>
    </row>
    <row r="77" s="2" customFormat="1" ht="16.35" customHeight="1" spans="1:38">
      <c r="A77" s="2" t="s">
        <v>517</v>
      </c>
      <c r="B77" s="49">
        <v>1619009.68</v>
      </c>
      <c r="C77" s="49">
        <v>0</v>
      </c>
      <c r="D77" s="49">
        <v>0</v>
      </c>
      <c r="E77" s="50">
        <v>0</v>
      </c>
      <c r="F77" s="51">
        <v>0</v>
      </c>
      <c r="G77" s="51">
        <v>0</v>
      </c>
      <c r="H77" s="50">
        <v>1420988.51</v>
      </c>
      <c r="I77" s="51">
        <v>16966.6</v>
      </c>
      <c r="J77" s="51">
        <v>31212.36</v>
      </c>
      <c r="K77" s="51">
        <v>8991.09</v>
      </c>
      <c r="L77" s="49">
        <v>71840.46</v>
      </c>
      <c r="M77" s="50">
        <v>21497.55</v>
      </c>
      <c r="N77" s="51">
        <v>61441.33</v>
      </c>
      <c r="O77" s="51">
        <v>0</v>
      </c>
      <c r="P77" s="65">
        <v>308574.2</v>
      </c>
      <c r="Q77" s="49">
        <v>105588.71</v>
      </c>
      <c r="R77" s="49">
        <v>69729.26</v>
      </c>
      <c r="S77" s="49">
        <v>86601.09</v>
      </c>
      <c r="T77" s="49">
        <v>39484.48</v>
      </c>
      <c r="U77" s="49">
        <v>56927.93</v>
      </c>
      <c r="V77" s="49">
        <v>32675.72</v>
      </c>
      <c r="W77" s="49"/>
      <c r="X77" s="49"/>
      <c r="Y77" s="49"/>
      <c r="Z77" s="49"/>
      <c r="AA77" s="49"/>
      <c r="AB77" s="49"/>
      <c r="AC77" s="49"/>
      <c r="AD77" s="49"/>
      <c r="AE77" s="49"/>
      <c r="AF77" s="49"/>
      <c r="AG77" s="49"/>
      <c r="AH77" s="49"/>
      <c r="AI77" s="49"/>
      <c r="AJ77" s="49"/>
      <c r="AK77" s="49"/>
      <c r="AL77" s="49"/>
    </row>
    <row r="78" s="2" customFormat="1" ht="16.35" customHeight="1" spans="1:38">
      <c r="A78" s="2" t="s">
        <v>518</v>
      </c>
      <c r="B78" s="49">
        <v>0</v>
      </c>
      <c r="C78" s="49">
        <v>0</v>
      </c>
      <c r="D78" s="49">
        <v>0</v>
      </c>
      <c r="E78" s="50">
        <v>0</v>
      </c>
      <c r="F78" s="51">
        <v>0</v>
      </c>
      <c r="G78" s="51">
        <v>0</v>
      </c>
      <c r="H78" s="50">
        <v>44404.25</v>
      </c>
      <c r="I78" s="51">
        <v>0</v>
      </c>
      <c r="J78" s="51">
        <v>0</v>
      </c>
      <c r="K78" s="51">
        <v>0</v>
      </c>
      <c r="L78" s="49">
        <v>0</v>
      </c>
      <c r="M78" s="50">
        <v>0</v>
      </c>
      <c r="N78" s="51">
        <v>0</v>
      </c>
      <c r="O78" s="51">
        <v>0</v>
      </c>
      <c r="P78" s="65">
        <v>0</v>
      </c>
      <c r="Q78" s="49">
        <v>0</v>
      </c>
      <c r="R78" s="49">
        <v>0</v>
      </c>
      <c r="S78" s="49">
        <v>0</v>
      </c>
      <c r="T78" s="49">
        <v>0</v>
      </c>
      <c r="U78" s="49">
        <v>0</v>
      </c>
      <c r="V78" s="49">
        <v>0</v>
      </c>
      <c r="W78" s="49"/>
      <c r="X78" s="49"/>
      <c r="Y78" s="49"/>
      <c r="Z78" s="49"/>
      <c r="AA78" s="49"/>
      <c r="AB78" s="49"/>
      <c r="AC78" s="49"/>
      <c r="AD78" s="49"/>
      <c r="AE78" s="49"/>
      <c r="AF78" s="49"/>
      <c r="AG78" s="49"/>
      <c r="AH78" s="49"/>
      <c r="AI78" s="49"/>
      <c r="AJ78" s="49"/>
      <c r="AK78" s="49"/>
      <c r="AL78" s="49"/>
    </row>
    <row r="79" s="2" customFormat="1" ht="16.35" customHeight="1" spans="1:38">
      <c r="A79" s="2" t="s">
        <v>519</v>
      </c>
      <c r="B79" s="49">
        <v>1619009.68</v>
      </c>
      <c r="C79" s="49">
        <v>0</v>
      </c>
      <c r="D79" s="49">
        <v>0</v>
      </c>
      <c r="E79" s="57">
        <v>0</v>
      </c>
      <c r="F79" s="58">
        <v>0</v>
      </c>
      <c r="G79" s="58">
        <v>0</v>
      </c>
      <c r="H79" s="59">
        <v>1465392.76</v>
      </c>
      <c r="I79" s="70">
        <v>16966.6</v>
      </c>
      <c r="J79" s="70">
        <v>31212.36</v>
      </c>
      <c r="K79" s="70">
        <v>8991.09</v>
      </c>
      <c r="L79" s="49">
        <v>71840.46</v>
      </c>
      <c r="M79" s="57">
        <v>21497.55</v>
      </c>
      <c r="N79" s="58">
        <v>61441.33</v>
      </c>
      <c r="O79" s="58">
        <v>0</v>
      </c>
      <c r="P79" s="65">
        <v>308574.2</v>
      </c>
      <c r="Q79" s="49">
        <v>105588.71</v>
      </c>
      <c r="R79" s="49">
        <v>69729.26</v>
      </c>
      <c r="S79" s="49">
        <v>86601.09</v>
      </c>
      <c r="T79" s="49">
        <v>39484.48</v>
      </c>
      <c r="U79" s="49">
        <v>56927.93</v>
      </c>
      <c r="V79" s="49">
        <v>32675.72</v>
      </c>
      <c r="W79" s="49"/>
      <c r="X79" s="49"/>
      <c r="Y79" s="49"/>
      <c r="Z79" s="49"/>
      <c r="AA79" s="49"/>
      <c r="AB79" s="49"/>
      <c r="AC79" s="49"/>
      <c r="AD79" s="49"/>
      <c r="AE79" s="49"/>
      <c r="AF79" s="49"/>
      <c r="AG79" s="49"/>
      <c r="AH79" s="49"/>
      <c r="AI79" s="49"/>
      <c r="AJ79" s="49"/>
      <c r="AK79" s="49"/>
      <c r="AL79" s="49"/>
    </row>
    <row r="80" s="2" customFormat="1" ht="16.35" customHeight="1" spans="1:38">
      <c r="A80" s="2" t="s">
        <v>520</v>
      </c>
      <c r="B80" s="49">
        <v>223449686.45</v>
      </c>
      <c r="C80" s="49">
        <v>0</v>
      </c>
      <c r="D80" s="49">
        <v>19342.27</v>
      </c>
      <c r="E80" s="71">
        <v>0</v>
      </c>
      <c r="F80" s="72">
        <v>0</v>
      </c>
      <c r="G80" s="72">
        <v>0</v>
      </c>
      <c r="H80" s="73">
        <v>295470726.26</v>
      </c>
      <c r="I80" s="83">
        <v>12231013.26</v>
      </c>
      <c r="J80" s="84">
        <v>7366224.35</v>
      </c>
      <c r="K80" s="83">
        <v>2289925.43</v>
      </c>
      <c r="L80" s="49">
        <v>9223088.34</v>
      </c>
      <c r="M80" s="85">
        <v>3228502.38</v>
      </c>
      <c r="N80" s="72">
        <v>3999420.71</v>
      </c>
      <c r="O80" s="86">
        <v>0</v>
      </c>
      <c r="P80" s="65">
        <v>60961056.16</v>
      </c>
      <c r="Q80" s="49">
        <v>18401733.43</v>
      </c>
      <c r="R80" s="49">
        <v>5502224.81</v>
      </c>
      <c r="S80" s="49">
        <v>19260207.4</v>
      </c>
      <c r="T80" s="49">
        <v>4418844.1</v>
      </c>
      <c r="U80" s="49">
        <v>4891029.09</v>
      </c>
      <c r="V80" s="49">
        <v>3825627.58</v>
      </c>
      <c r="W80" s="49"/>
      <c r="X80" s="49"/>
      <c r="Y80" s="49"/>
      <c r="Z80" s="49"/>
      <c r="AA80" s="49"/>
      <c r="AB80" s="49"/>
      <c r="AC80" s="49"/>
      <c r="AD80" s="49"/>
      <c r="AE80" s="49"/>
      <c r="AF80" s="49"/>
      <c r="AG80" s="49"/>
      <c r="AH80" s="49"/>
      <c r="AI80" s="49"/>
      <c r="AJ80" s="49"/>
      <c r="AK80" s="49"/>
      <c r="AL80" s="49"/>
    </row>
    <row r="81" s="2" customFormat="1" ht="16.35" customHeight="1" spans="1:38">
      <c r="A81" s="74" t="s">
        <v>521</v>
      </c>
      <c r="B81" s="49">
        <v>0</v>
      </c>
      <c r="C81" s="49">
        <v>0</v>
      </c>
      <c r="D81" s="49">
        <v>0</v>
      </c>
      <c r="E81" s="49">
        <v>0</v>
      </c>
      <c r="F81" s="49">
        <v>0</v>
      </c>
      <c r="G81" s="49">
        <v>0</v>
      </c>
      <c r="H81" s="49">
        <v>0</v>
      </c>
      <c r="I81" s="49">
        <v>0</v>
      </c>
      <c r="J81" s="49">
        <v>0</v>
      </c>
      <c r="K81" s="49">
        <v>0</v>
      </c>
      <c r="L81" s="49">
        <v>0</v>
      </c>
      <c r="M81" s="49">
        <v>0</v>
      </c>
      <c r="N81" s="49">
        <v>0</v>
      </c>
      <c r="O81" s="49">
        <v>0</v>
      </c>
      <c r="P81" s="49">
        <v>0</v>
      </c>
      <c r="Q81" s="49">
        <v>0</v>
      </c>
      <c r="R81" s="49">
        <v>0</v>
      </c>
      <c r="S81" s="49">
        <v>0</v>
      </c>
      <c r="T81" s="49">
        <v>133384.46</v>
      </c>
      <c r="U81" s="49">
        <v>0</v>
      </c>
      <c r="V81" s="49">
        <v>-133384.46</v>
      </c>
      <c r="W81" s="49"/>
      <c r="X81" s="49"/>
      <c r="Y81" s="49"/>
      <c r="Z81" s="49"/>
      <c r="AA81" s="49"/>
      <c r="AB81" s="49"/>
      <c r="AC81" s="49"/>
      <c r="AD81" s="49"/>
      <c r="AE81" s="49"/>
      <c r="AF81" s="49"/>
      <c r="AG81" s="49"/>
      <c r="AH81" s="49"/>
      <c r="AI81" s="49"/>
      <c r="AJ81" s="49"/>
      <c r="AK81" s="49"/>
      <c r="AL81" s="49"/>
    </row>
    <row r="82" s="2" customFormat="1" ht="16.35" customHeight="1" spans="1:38">
      <c r="A82" s="75" t="s">
        <v>522</v>
      </c>
      <c r="B82" s="49">
        <v>0</v>
      </c>
      <c r="C82" s="49">
        <v>0</v>
      </c>
      <c r="D82" s="49">
        <v>0</v>
      </c>
      <c r="E82" s="49">
        <v>0</v>
      </c>
      <c r="F82" s="49">
        <v>0</v>
      </c>
      <c r="G82" s="49">
        <v>0</v>
      </c>
      <c r="H82" s="49">
        <v>0</v>
      </c>
      <c r="I82" s="49">
        <v>0</v>
      </c>
      <c r="J82" s="49">
        <v>0</v>
      </c>
      <c r="K82" s="49">
        <v>0</v>
      </c>
      <c r="L82" s="49">
        <v>0</v>
      </c>
      <c r="M82" s="49">
        <v>0</v>
      </c>
      <c r="N82" s="49">
        <v>0</v>
      </c>
      <c r="O82" s="49">
        <v>0</v>
      </c>
      <c r="P82" s="49">
        <v>0</v>
      </c>
      <c r="Q82" s="49">
        <v>0</v>
      </c>
      <c r="R82" s="49">
        <v>0</v>
      </c>
      <c r="S82" s="49">
        <v>0</v>
      </c>
      <c r="T82" s="49">
        <v>0</v>
      </c>
      <c r="U82" s="49">
        <v>0</v>
      </c>
      <c r="V82" s="49">
        <v>0</v>
      </c>
      <c r="W82" s="49"/>
      <c r="X82" s="49"/>
      <c r="Y82" s="49"/>
      <c r="Z82" s="49"/>
      <c r="AA82" s="49"/>
      <c r="AB82" s="49"/>
      <c r="AC82" s="49"/>
      <c r="AD82" s="49"/>
      <c r="AE82" s="49"/>
      <c r="AF82" s="49"/>
      <c r="AG82" s="49"/>
      <c r="AH82" s="49"/>
      <c r="AI82" s="49"/>
      <c r="AJ82" s="49"/>
      <c r="AK82" s="49"/>
      <c r="AL82" s="49"/>
    </row>
    <row r="83" s="2" customFormat="1" ht="16.35" customHeight="1" spans="1:38">
      <c r="A83" s="75" t="s">
        <v>523</v>
      </c>
      <c r="B83" s="49">
        <v>0</v>
      </c>
      <c r="C83" s="49">
        <v>0</v>
      </c>
      <c r="D83" s="49">
        <v>0</v>
      </c>
      <c r="E83" s="49">
        <v>0</v>
      </c>
      <c r="F83" s="49">
        <v>0</v>
      </c>
      <c r="G83" s="49">
        <v>0</v>
      </c>
      <c r="H83" s="49">
        <v>0</v>
      </c>
      <c r="I83" s="49">
        <v>0</v>
      </c>
      <c r="J83" s="49">
        <v>0</v>
      </c>
      <c r="K83" s="49">
        <v>0</v>
      </c>
      <c r="L83" s="49">
        <v>0</v>
      </c>
      <c r="M83" s="49">
        <v>0</v>
      </c>
      <c r="N83" s="49">
        <v>0</v>
      </c>
      <c r="O83" s="49">
        <v>0</v>
      </c>
      <c r="P83" s="49">
        <v>0</v>
      </c>
      <c r="Q83" s="49">
        <v>0</v>
      </c>
      <c r="R83" s="49">
        <v>0</v>
      </c>
      <c r="S83" s="49">
        <v>0</v>
      </c>
      <c r="T83" s="49">
        <v>0</v>
      </c>
      <c r="U83" s="49">
        <v>0</v>
      </c>
      <c r="V83" s="49">
        <v>0</v>
      </c>
      <c r="W83" s="49"/>
      <c r="X83" s="49"/>
      <c r="Y83" s="49"/>
      <c r="Z83" s="49"/>
      <c r="AA83" s="49"/>
      <c r="AB83" s="49"/>
      <c r="AC83" s="49"/>
      <c r="AD83" s="49"/>
      <c r="AE83" s="49"/>
      <c r="AF83" s="49"/>
      <c r="AG83" s="49"/>
      <c r="AH83" s="49"/>
      <c r="AI83" s="49"/>
      <c r="AJ83" s="49"/>
      <c r="AK83" s="49"/>
      <c r="AL83" s="49"/>
    </row>
    <row r="84" s="2" customFormat="1" ht="16.35" customHeight="1" spans="1:38">
      <c r="A84" s="75" t="s">
        <v>524</v>
      </c>
      <c r="B84" s="49">
        <v>0</v>
      </c>
      <c r="C84" s="49">
        <v>0</v>
      </c>
      <c r="D84" s="49">
        <v>0</v>
      </c>
      <c r="E84" s="49">
        <v>0</v>
      </c>
      <c r="F84" s="49">
        <v>0</v>
      </c>
      <c r="G84" s="49">
        <v>0</v>
      </c>
      <c r="H84" s="49">
        <v>0</v>
      </c>
      <c r="I84" s="49">
        <v>0</v>
      </c>
      <c r="J84" s="49">
        <v>0</v>
      </c>
      <c r="K84" s="49">
        <v>0</v>
      </c>
      <c r="L84" s="49">
        <v>0</v>
      </c>
      <c r="M84" s="49">
        <v>0</v>
      </c>
      <c r="N84" s="49">
        <v>0</v>
      </c>
      <c r="O84" s="49">
        <v>0</v>
      </c>
      <c r="P84" s="49">
        <v>0</v>
      </c>
      <c r="Q84" s="49">
        <v>0</v>
      </c>
      <c r="R84" s="49">
        <v>0</v>
      </c>
      <c r="S84" s="49">
        <v>0</v>
      </c>
      <c r="T84" s="49">
        <v>0</v>
      </c>
      <c r="U84" s="49">
        <v>0</v>
      </c>
      <c r="V84" s="49">
        <v>0</v>
      </c>
      <c r="W84" s="49"/>
      <c r="X84" s="49"/>
      <c r="Y84" s="49"/>
      <c r="Z84" s="49"/>
      <c r="AA84" s="49"/>
      <c r="AB84" s="49"/>
      <c r="AC84" s="49"/>
      <c r="AD84" s="49"/>
      <c r="AE84" s="49"/>
      <c r="AF84" s="49"/>
      <c r="AG84" s="49"/>
      <c r="AH84" s="49"/>
      <c r="AI84" s="49"/>
      <c r="AJ84" s="49"/>
      <c r="AK84" s="49"/>
      <c r="AL84" s="49"/>
    </row>
    <row r="85" s="2" customFormat="1" ht="16.35" customHeight="1" spans="1:38">
      <c r="A85" s="75" t="s">
        <v>525</v>
      </c>
      <c r="B85" s="49">
        <v>0</v>
      </c>
      <c r="C85" s="49">
        <v>0</v>
      </c>
      <c r="D85" s="49">
        <v>0</v>
      </c>
      <c r="E85" s="49">
        <v>0</v>
      </c>
      <c r="F85" s="49">
        <v>0</v>
      </c>
      <c r="G85" s="49">
        <v>0</v>
      </c>
      <c r="H85" s="49">
        <v>0</v>
      </c>
      <c r="I85" s="49">
        <v>0</v>
      </c>
      <c r="J85" s="49">
        <v>0</v>
      </c>
      <c r="K85" s="49">
        <v>0</v>
      </c>
      <c r="L85" s="49">
        <v>0</v>
      </c>
      <c r="M85" s="49">
        <v>0</v>
      </c>
      <c r="N85" s="49">
        <v>0</v>
      </c>
      <c r="O85" s="49">
        <v>0</v>
      </c>
      <c r="P85" s="49">
        <v>0</v>
      </c>
      <c r="Q85" s="49">
        <v>0</v>
      </c>
      <c r="R85" s="49">
        <v>0</v>
      </c>
      <c r="S85" s="49">
        <v>0</v>
      </c>
      <c r="T85" s="49">
        <v>0</v>
      </c>
      <c r="U85" s="49">
        <v>0</v>
      </c>
      <c r="V85" s="49">
        <v>0</v>
      </c>
      <c r="W85" s="49"/>
      <c r="X85" s="49"/>
      <c r="Y85" s="49"/>
      <c r="Z85" s="49"/>
      <c r="AA85" s="49"/>
      <c r="AB85" s="49"/>
      <c r="AC85" s="49"/>
      <c r="AD85" s="49"/>
      <c r="AE85" s="49"/>
      <c r="AF85" s="49"/>
      <c r="AG85" s="49"/>
      <c r="AH85" s="49"/>
      <c r="AI85" s="49"/>
      <c r="AJ85" s="49"/>
      <c r="AK85" s="49"/>
      <c r="AL85" s="49"/>
    </row>
    <row r="86" s="2" customFormat="1" ht="16.35" customHeight="1" spans="1:38">
      <c r="A86" s="75" t="s">
        <v>526</v>
      </c>
      <c r="B86" s="49">
        <v>69544.22205</v>
      </c>
      <c r="C86" s="49">
        <v>0</v>
      </c>
      <c r="D86" s="49">
        <v>0</v>
      </c>
      <c r="E86" s="49">
        <v>0</v>
      </c>
      <c r="F86" s="49">
        <v>0</v>
      </c>
      <c r="G86" s="49">
        <v>0</v>
      </c>
      <c r="H86" s="49">
        <v>115509.930975</v>
      </c>
      <c r="I86" s="49">
        <v>0</v>
      </c>
      <c r="J86" s="49">
        <v>-53157.2862</v>
      </c>
      <c r="K86" s="49">
        <v>4294.1118</v>
      </c>
      <c r="L86" s="49">
        <v>-93668.603625</v>
      </c>
      <c r="M86" s="49">
        <v>57553.30965</v>
      </c>
      <c r="N86" s="49">
        <v>0</v>
      </c>
      <c r="O86" s="49">
        <v>0</v>
      </c>
      <c r="P86" s="49">
        <v>23477.3556</v>
      </c>
      <c r="Q86" s="49">
        <v>323.7489</v>
      </c>
      <c r="R86" s="49">
        <v>-884.433975</v>
      </c>
      <c r="S86" s="49">
        <v>2911.23285</v>
      </c>
      <c r="T86" s="49">
        <v>-11351.765025</v>
      </c>
      <c r="U86" s="49">
        <v>-6642.56295</v>
      </c>
      <c r="V86" s="49">
        <v>-54994.005975</v>
      </c>
      <c r="W86" s="49"/>
      <c r="X86" s="49"/>
      <c r="Y86" s="49"/>
      <c r="Z86" s="49"/>
      <c r="AA86" s="49"/>
      <c r="AB86" s="49"/>
      <c r="AC86" s="49"/>
      <c r="AD86" s="49"/>
      <c r="AE86" s="49"/>
      <c r="AF86" s="49"/>
      <c r="AG86" s="49"/>
      <c r="AH86" s="49"/>
      <c r="AI86" s="49"/>
      <c r="AJ86" s="49"/>
      <c r="AK86" s="49"/>
      <c r="AL86" s="49"/>
    </row>
    <row r="87" s="2" customFormat="1" ht="16.35" customHeight="1" spans="1:38">
      <c r="A87" s="76" t="s">
        <v>527</v>
      </c>
      <c r="B87" s="49">
        <v>0</v>
      </c>
      <c r="C87" s="49">
        <v>0</v>
      </c>
      <c r="D87" s="49">
        <v>0</v>
      </c>
      <c r="E87" s="49">
        <v>0</v>
      </c>
      <c r="F87" s="49">
        <v>0</v>
      </c>
      <c r="G87" s="49">
        <v>0</v>
      </c>
      <c r="H87" s="49">
        <v>0</v>
      </c>
      <c r="I87" s="49">
        <v>0</v>
      </c>
      <c r="J87" s="49">
        <v>0</v>
      </c>
      <c r="K87" s="49">
        <v>0</v>
      </c>
      <c r="L87" s="49">
        <v>0</v>
      </c>
      <c r="M87" s="49">
        <v>0</v>
      </c>
      <c r="N87" s="49">
        <v>0</v>
      </c>
      <c r="O87" s="49">
        <v>0</v>
      </c>
      <c r="P87" s="49">
        <v>0</v>
      </c>
      <c r="Q87" s="49">
        <v>0</v>
      </c>
      <c r="R87" s="49">
        <v>0</v>
      </c>
      <c r="S87" s="49">
        <v>0</v>
      </c>
      <c r="T87" s="49">
        <v>0</v>
      </c>
      <c r="U87" s="49">
        <v>0</v>
      </c>
      <c r="V87" s="49">
        <v>0</v>
      </c>
      <c r="W87" s="49"/>
      <c r="X87" s="49"/>
      <c r="Y87" s="49"/>
      <c r="Z87" s="49"/>
      <c r="AA87" s="49"/>
      <c r="AB87" s="49"/>
      <c r="AC87" s="49"/>
      <c r="AD87" s="49"/>
      <c r="AE87" s="49"/>
      <c r="AF87" s="49"/>
      <c r="AG87" s="49"/>
      <c r="AH87" s="49"/>
      <c r="AI87" s="49"/>
      <c r="AJ87" s="49"/>
      <c r="AK87" s="49"/>
      <c r="AL87" s="49"/>
    </row>
    <row r="88" s="2" customFormat="1" ht="16.35" customHeight="1" spans="1:38">
      <c r="A88" s="75" t="s">
        <v>528</v>
      </c>
      <c r="B88" s="49">
        <v>0</v>
      </c>
      <c r="C88" s="49">
        <v>0</v>
      </c>
      <c r="D88" s="49">
        <v>0</v>
      </c>
      <c r="E88" s="49">
        <v>0</v>
      </c>
      <c r="F88" s="49">
        <v>0</v>
      </c>
      <c r="G88" s="49">
        <v>0</v>
      </c>
      <c r="H88" s="49">
        <v>0</v>
      </c>
      <c r="I88" s="49">
        <v>0</v>
      </c>
      <c r="J88" s="49">
        <v>0</v>
      </c>
      <c r="K88" s="49">
        <v>0</v>
      </c>
      <c r="L88" s="49">
        <v>0</v>
      </c>
      <c r="M88" s="49">
        <v>0</v>
      </c>
      <c r="N88" s="49">
        <v>0</v>
      </c>
      <c r="O88" s="49">
        <v>0</v>
      </c>
      <c r="P88" s="49">
        <v>0</v>
      </c>
      <c r="Q88" s="49">
        <v>0</v>
      </c>
      <c r="R88" s="49">
        <v>0</v>
      </c>
      <c r="S88" s="49">
        <v>0</v>
      </c>
      <c r="T88" s="49">
        <v>0</v>
      </c>
      <c r="U88" s="49">
        <v>0</v>
      </c>
      <c r="V88" s="49">
        <v>0</v>
      </c>
      <c r="W88" s="49"/>
      <c r="X88" s="49"/>
      <c r="Y88" s="49"/>
      <c r="Z88" s="49"/>
      <c r="AA88" s="49"/>
      <c r="AB88" s="49"/>
      <c r="AC88" s="49"/>
      <c r="AD88" s="49"/>
      <c r="AE88" s="49"/>
      <c r="AF88" s="49"/>
      <c r="AG88" s="49"/>
      <c r="AH88" s="49"/>
      <c r="AI88" s="49"/>
      <c r="AJ88" s="49"/>
      <c r="AK88" s="49"/>
      <c r="AL88" s="49"/>
    </row>
    <row r="89" s="2" customFormat="1" ht="16.35" customHeight="1" spans="1:38">
      <c r="A89" s="75" t="s">
        <v>529</v>
      </c>
      <c r="B89" s="49">
        <v>0</v>
      </c>
      <c r="C89" s="49">
        <v>0</v>
      </c>
      <c r="D89" s="49">
        <v>0</v>
      </c>
      <c r="E89" s="49">
        <v>0</v>
      </c>
      <c r="F89" s="49">
        <v>0</v>
      </c>
      <c r="G89" s="49">
        <v>0</v>
      </c>
      <c r="H89" s="49">
        <v>0</v>
      </c>
      <c r="I89" s="49">
        <v>0</v>
      </c>
      <c r="J89" s="49">
        <v>0</v>
      </c>
      <c r="K89" s="49">
        <v>0</v>
      </c>
      <c r="L89" s="49">
        <v>0</v>
      </c>
      <c r="M89" s="49">
        <v>0</v>
      </c>
      <c r="N89" s="49">
        <v>0</v>
      </c>
      <c r="O89" s="49">
        <v>0</v>
      </c>
      <c r="P89" s="49">
        <v>0</v>
      </c>
      <c r="Q89" s="49">
        <v>0</v>
      </c>
      <c r="R89" s="49">
        <v>0</v>
      </c>
      <c r="S89" s="49">
        <v>0</v>
      </c>
      <c r="T89" s="49">
        <v>0</v>
      </c>
      <c r="U89" s="49">
        <v>0</v>
      </c>
      <c r="V89" s="49">
        <v>0</v>
      </c>
      <c r="W89" s="49"/>
      <c r="X89" s="49"/>
      <c r="Y89" s="49"/>
      <c r="Z89" s="49"/>
      <c r="AA89" s="49"/>
      <c r="AB89" s="49"/>
      <c r="AC89" s="49"/>
      <c r="AD89" s="49"/>
      <c r="AE89" s="49"/>
      <c r="AF89" s="49"/>
      <c r="AG89" s="49"/>
      <c r="AH89" s="49"/>
      <c r="AI89" s="49"/>
      <c r="AJ89" s="49"/>
      <c r="AK89" s="49"/>
      <c r="AL89" s="49"/>
    </row>
    <row r="90" s="2" customFormat="1" ht="16.35" customHeight="1" spans="1:38">
      <c r="A90" s="77" t="s">
        <v>530</v>
      </c>
      <c r="B90" s="49">
        <v>0</v>
      </c>
      <c r="C90" s="49">
        <v>0</v>
      </c>
      <c r="D90" s="49">
        <v>0</v>
      </c>
      <c r="E90" s="49">
        <v>0</v>
      </c>
      <c r="F90" s="49">
        <v>0</v>
      </c>
      <c r="G90" s="49">
        <v>0</v>
      </c>
      <c r="H90" s="49">
        <v>0</v>
      </c>
      <c r="I90" s="49">
        <v>0</v>
      </c>
      <c r="J90" s="49">
        <v>0</v>
      </c>
      <c r="K90" s="49">
        <v>0</v>
      </c>
      <c r="L90" s="49">
        <v>0</v>
      </c>
      <c r="M90" s="49">
        <v>0</v>
      </c>
      <c r="N90" s="49">
        <v>0</v>
      </c>
      <c r="O90" s="49">
        <v>0</v>
      </c>
      <c r="P90" s="49">
        <v>0</v>
      </c>
      <c r="Q90" s="49">
        <v>0</v>
      </c>
      <c r="R90" s="49">
        <v>0</v>
      </c>
      <c r="S90" s="49">
        <v>0</v>
      </c>
      <c r="T90" s="49">
        <v>0</v>
      </c>
      <c r="U90" s="49">
        <v>0</v>
      </c>
      <c r="V90" s="49">
        <v>0</v>
      </c>
      <c r="W90" s="49"/>
      <c r="X90" s="49"/>
      <c r="Y90" s="49"/>
      <c r="Z90" s="49"/>
      <c r="AA90" s="49"/>
      <c r="AB90" s="49"/>
      <c r="AC90" s="49"/>
      <c r="AD90" s="49"/>
      <c r="AE90" s="49"/>
      <c r="AF90" s="49"/>
      <c r="AG90" s="49"/>
      <c r="AH90" s="49"/>
      <c r="AI90" s="49"/>
      <c r="AJ90" s="49"/>
      <c r="AK90" s="49"/>
      <c r="AL90" s="49"/>
    </row>
    <row r="91" s="2" customFormat="1" ht="16.35" customHeight="1" spans="1:38">
      <c r="A91" s="77" t="s">
        <v>531</v>
      </c>
      <c r="B91" s="49">
        <v>0</v>
      </c>
      <c r="C91" s="49">
        <v>0</v>
      </c>
      <c r="D91" s="49">
        <v>0</v>
      </c>
      <c r="E91" s="49">
        <v>0</v>
      </c>
      <c r="F91" s="49">
        <v>0</v>
      </c>
      <c r="G91" s="49">
        <v>0</v>
      </c>
      <c r="H91" s="49">
        <v>0</v>
      </c>
      <c r="I91" s="49">
        <v>0</v>
      </c>
      <c r="J91" s="49">
        <v>0</v>
      </c>
      <c r="K91" s="49">
        <v>0</v>
      </c>
      <c r="L91" s="49">
        <v>0</v>
      </c>
      <c r="M91" s="49">
        <v>0</v>
      </c>
      <c r="N91" s="49">
        <v>0</v>
      </c>
      <c r="O91" s="49">
        <v>0</v>
      </c>
      <c r="P91" s="49">
        <v>0</v>
      </c>
      <c r="Q91" s="49">
        <v>0</v>
      </c>
      <c r="R91" s="49">
        <v>0</v>
      </c>
      <c r="S91" s="49">
        <v>0</v>
      </c>
      <c r="T91" s="49">
        <v>0</v>
      </c>
      <c r="U91" s="49">
        <v>0</v>
      </c>
      <c r="V91" s="49">
        <v>0</v>
      </c>
      <c r="W91" s="49"/>
      <c r="X91" s="49"/>
      <c r="Y91" s="49"/>
      <c r="Z91" s="49"/>
      <c r="AA91" s="49"/>
      <c r="AB91" s="49"/>
      <c r="AC91" s="49"/>
      <c r="AD91" s="49"/>
      <c r="AE91" s="49"/>
      <c r="AF91" s="49"/>
      <c r="AG91" s="49"/>
      <c r="AH91" s="49"/>
      <c r="AI91" s="49"/>
      <c r="AJ91" s="49"/>
      <c r="AK91" s="49"/>
      <c r="AL91" s="49"/>
    </row>
    <row r="92" s="2" customFormat="1" ht="16.35" customHeight="1" spans="1:38">
      <c r="A92" s="77" t="s">
        <v>532</v>
      </c>
      <c r="B92" s="49">
        <v>0</v>
      </c>
      <c r="C92" s="49">
        <v>0</v>
      </c>
      <c r="D92" s="49">
        <v>0</v>
      </c>
      <c r="E92" s="49">
        <v>0</v>
      </c>
      <c r="F92" s="49">
        <v>0</v>
      </c>
      <c r="G92" s="49">
        <v>0</v>
      </c>
      <c r="H92" s="49">
        <v>0</v>
      </c>
      <c r="I92" s="49">
        <v>0</v>
      </c>
      <c r="J92" s="49">
        <v>0</v>
      </c>
      <c r="K92" s="49">
        <v>0</v>
      </c>
      <c r="L92" s="49">
        <v>0</v>
      </c>
      <c r="M92" s="49">
        <v>0</v>
      </c>
      <c r="N92" s="49">
        <v>0</v>
      </c>
      <c r="O92" s="49">
        <v>0</v>
      </c>
      <c r="P92" s="49">
        <v>0</v>
      </c>
      <c r="Q92" s="49">
        <v>0</v>
      </c>
      <c r="R92" s="49">
        <v>0</v>
      </c>
      <c r="S92" s="49">
        <v>0</v>
      </c>
      <c r="T92" s="49">
        <v>0</v>
      </c>
      <c r="U92" s="49">
        <v>0</v>
      </c>
      <c r="V92" s="49">
        <v>0</v>
      </c>
      <c r="W92" s="49"/>
      <c r="X92" s="49"/>
      <c r="Y92" s="49"/>
      <c r="Z92" s="49"/>
      <c r="AA92" s="49"/>
      <c r="AB92" s="49"/>
      <c r="AC92" s="49"/>
      <c r="AD92" s="49"/>
      <c r="AE92" s="49"/>
      <c r="AF92" s="49"/>
      <c r="AG92" s="49"/>
      <c r="AH92" s="49"/>
      <c r="AI92" s="49"/>
      <c r="AJ92" s="49"/>
      <c r="AK92" s="49"/>
      <c r="AL92" s="49"/>
    </row>
    <row r="93" s="2" customFormat="1" ht="16.35" customHeight="1" spans="1:38">
      <c r="A93" s="77" t="s">
        <v>533</v>
      </c>
      <c r="B93" s="49">
        <v>0</v>
      </c>
      <c r="C93" s="49">
        <v>0</v>
      </c>
      <c r="D93" s="49">
        <v>0</v>
      </c>
      <c r="E93" s="49">
        <v>0</v>
      </c>
      <c r="F93" s="49">
        <v>0</v>
      </c>
      <c r="G93" s="49">
        <v>0</v>
      </c>
      <c r="H93" s="49">
        <v>0</v>
      </c>
      <c r="I93" s="49">
        <v>0</v>
      </c>
      <c r="J93" s="49">
        <v>0</v>
      </c>
      <c r="K93" s="49">
        <v>0</v>
      </c>
      <c r="L93" s="49">
        <v>0</v>
      </c>
      <c r="M93" s="49">
        <v>0</v>
      </c>
      <c r="N93" s="49">
        <v>0</v>
      </c>
      <c r="O93" s="49">
        <v>0</v>
      </c>
      <c r="P93" s="49">
        <v>0</v>
      </c>
      <c r="Q93" s="49">
        <v>0</v>
      </c>
      <c r="R93" s="49">
        <v>0</v>
      </c>
      <c r="S93" s="49">
        <v>0</v>
      </c>
      <c r="T93" s="49">
        <v>0</v>
      </c>
      <c r="U93" s="49">
        <v>0</v>
      </c>
      <c r="V93" s="49">
        <v>0</v>
      </c>
      <c r="W93" s="49"/>
      <c r="X93" s="49"/>
      <c r="Y93" s="49"/>
      <c r="Z93" s="49"/>
      <c r="AA93" s="49"/>
      <c r="AB93" s="49"/>
      <c r="AC93" s="49"/>
      <c r="AD93" s="49"/>
      <c r="AE93" s="49"/>
      <c r="AF93" s="49"/>
      <c r="AG93" s="49"/>
      <c r="AH93" s="49"/>
      <c r="AI93" s="49"/>
      <c r="AJ93" s="49"/>
      <c r="AK93" s="49"/>
      <c r="AL93" s="49"/>
    </row>
    <row r="94" s="2" customFormat="1" ht="16.35" customHeight="1" spans="1:38">
      <c r="A94" s="77" t="s">
        <v>534</v>
      </c>
      <c r="B94" s="49">
        <v>0</v>
      </c>
      <c r="C94" s="49">
        <v>0</v>
      </c>
      <c r="D94" s="49">
        <v>0</v>
      </c>
      <c r="E94" s="49">
        <v>0</v>
      </c>
      <c r="F94" s="49">
        <v>0</v>
      </c>
      <c r="G94" s="49">
        <v>0</v>
      </c>
      <c r="H94" s="49">
        <v>0</v>
      </c>
      <c r="I94" s="49">
        <v>0</v>
      </c>
      <c r="J94" s="49">
        <v>0</v>
      </c>
      <c r="K94" s="49">
        <v>0</v>
      </c>
      <c r="L94" s="49">
        <v>0</v>
      </c>
      <c r="M94" s="49">
        <v>0</v>
      </c>
      <c r="N94" s="49">
        <v>0</v>
      </c>
      <c r="O94" s="49">
        <v>0</v>
      </c>
      <c r="P94" s="49">
        <v>0</v>
      </c>
      <c r="Q94" s="49">
        <v>0</v>
      </c>
      <c r="R94" s="49">
        <v>0</v>
      </c>
      <c r="S94" s="49">
        <v>0</v>
      </c>
      <c r="T94" s="49">
        <v>0</v>
      </c>
      <c r="U94" s="49">
        <v>0</v>
      </c>
      <c r="V94" s="49">
        <v>0</v>
      </c>
      <c r="W94" s="49"/>
      <c r="X94" s="49"/>
      <c r="Y94" s="49"/>
      <c r="Z94" s="49"/>
      <c r="AA94" s="49"/>
      <c r="AB94" s="49"/>
      <c r="AC94" s="49"/>
      <c r="AD94" s="49"/>
      <c r="AE94" s="49"/>
      <c r="AF94" s="49"/>
      <c r="AG94" s="49"/>
      <c r="AH94" s="49"/>
      <c r="AI94" s="49"/>
      <c r="AJ94" s="49"/>
      <c r="AK94" s="49"/>
      <c r="AL94" s="49"/>
    </row>
    <row r="95" s="2" customFormat="1" ht="16.35" customHeight="1" spans="1:38">
      <c r="A95" s="77" t="s">
        <v>535</v>
      </c>
      <c r="B95" s="49">
        <v>0</v>
      </c>
      <c r="C95" s="49">
        <v>0</v>
      </c>
      <c r="D95" s="49">
        <v>0</v>
      </c>
      <c r="E95" s="49">
        <v>0</v>
      </c>
      <c r="F95" s="49">
        <v>0</v>
      </c>
      <c r="G95" s="49">
        <v>0</v>
      </c>
      <c r="H95" s="49">
        <v>0</v>
      </c>
      <c r="I95" s="49">
        <v>0</v>
      </c>
      <c r="J95" s="49">
        <v>0</v>
      </c>
      <c r="K95" s="49">
        <v>0</v>
      </c>
      <c r="L95" s="49">
        <v>0</v>
      </c>
      <c r="M95" s="49">
        <v>0</v>
      </c>
      <c r="N95" s="49">
        <v>0</v>
      </c>
      <c r="O95" s="49">
        <v>0</v>
      </c>
      <c r="P95" s="49">
        <v>0</v>
      </c>
      <c r="Q95" s="49">
        <v>0</v>
      </c>
      <c r="R95" s="49">
        <v>0</v>
      </c>
      <c r="S95" s="49">
        <v>0</v>
      </c>
      <c r="T95" s="49">
        <v>0</v>
      </c>
      <c r="U95" s="49">
        <v>0</v>
      </c>
      <c r="V95" s="49">
        <v>0</v>
      </c>
      <c r="W95" s="49"/>
      <c r="X95" s="49"/>
      <c r="Y95" s="49"/>
      <c r="Z95" s="49"/>
      <c r="AA95" s="49"/>
      <c r="AB95" s="49"/>
      <c r="AC95" s="49"/>
      <c r="AD95" s="49"/>
      <c r="AE95" s="49"/>
      <c r="AF95" s="49"/>
      <c r="AG95" s="49"/>
      <c r="AH95" s="49"/>
      <c r="AI95" s="49"/>
      <c r="AJ95" s="49"/>
      <c r="AK95" s="49"/>
      <c r="AL95" s="49"/>
    </row>
    <row r="96" s="2" customFormat="1" ht="16.35" customHeight="1" spans="1:38">
      <c r="A96" s="77" t="s">
        <v>536</v>
      </c>
      <c r="B96" s="49">
        <v>0</v>
      </c>
      <c r="C96" s="49">
        <v>0</v>
      </c>
      <c r="D96" s="49">
        <v>0</v>
      </c>
      <c r="E96" s="49">
        <v>0</v>
      </c>
      <c r="F96" s="49">
        <v>0</v>
      </c>
      <c r="G96" s="49">
        <v>0</v>
      </c>
      <c r="H96" s="49">
        <v>0</v>
      </c>
      <c r="I96" s="49">
        <v>0</v>
      </c>
      <c r="J96" s="49">
        <v>0</v>
      </c>
      <c r="K96" s="49">
        <v>0</v>
      </c>
      <c r="L96" s="49">
        <v>0</v>
      </c>
      <c r="M96" s="49">
        <v>0</v>
      </c>
      <c r="N96" s="49">
        <v>0</v>
      </c>
      <c r="O96" s="49">
        <v>0</v>
      </c>
      <c r="P96" s="49">
        <v>0</v>
      </c>
      <c r="Q96" s="49">
        <v>0</v>
      </c>
      <c r="R96" s="49">
        <v>0</v>
      </c>
      <c r="S96" s="49">
        <v>0</v>
      </c>
      <c r="T96" s="49">
        <v>0</v>
      </c>
      <c r="U96" s="49">
        <v>0</v>
      </c>
      <c r="V96" s="49">
        <v>0</v>
      </c>
      <c r="W96" s="49"/>
      <c r="X96" s="49"/>
      <c r="Y96" s="49"/>
      <c r="Z96" s="49"/>
      <c r="AA96" s="49"/>
      <c r="AB96" s="49"/>
      <c r="AC96" s="49"/>
      <c r="AD96" s="49"/>
      <c r="AE96" s="49"/>
      <c r="AF96" s="49"/>
      <c r="AG96" s="49"/>
      <c r="AH96" s="49"/>
      <c r="AI96" s="49"/>
      <c r="AJ96" s="49"/>
      <c r="AK96" s="49"/>
      <c r="AL96" s="49"/>
    </row>
    <row r="97" s="2" customFormat="1" ht="16.35" customHeight="1" spans="1:38">
      <c r="A97" s="77" t="s">
        <v>537</v>
      </c>
      <c r="B97" s="49">
        <v>0</v>
      </c>
      <c r="C97" s="49">
        <v>0</v>
      </c>
      <c r="D97" s="49">
        <v>0</v>
      </c>
      <c r="E97" s="49">
        <v>0</v>
      </c>
      <c r="F97" s="49">
        <v>0</v>
      </c>
      <c r="G97" s="49">
        <v>0</v>
      </c>
      <c r="H97" s="49">
        <v>0</v>
      </c>
      <c r="I97" s="49">
        <v>0</v>
      </c>
      <c r="J97" s="49">
        <v>0</v>
      </c>
      <c r="K97" s="49">
        <v>0</v>
      </c>
      <c r="L97" s="49">
        <v>0</v>
      </c>
      <c r="M97" s="49">
        <v>0</v>
      </c>
      <c r="N97" s="49">
        <v>0</v>
      </c>
      <c r="O97" s="49">
        <v>0</v>
      </c>
      <c r="P97" s="49">
        <v>0</v>
      </c>
      <c r="Q97" s="49">
        <v>0</v>
      </c>
      <c r="R97" s="49">
        <v>0</v>
      </c>
      <c r="S97" s="49">
        <v>0</v>
      </c>
      <c r="T97" s="49">
        <v>0</v>
      </c>
      <c r="U97" s="49">
        <v>0</v>
      </c>
      <c r="V97" s="49">
        <v>0</v>
      </c>
      <c r="W97" s="49"/>
      <c r="X97" s="49"/>
      <c r="Y97" s="49"/>
      <c r="Z97" s="49"/>
      <c r="AA97" s="49"/>
      <c r="AB97" s="49"/>
      <c r="AC97" s="49"/>
      <c r="AD97" s="49"/>
      <c r="AE97" s="49"/>
      <c r="AF97" s="49"/>
      <c r="AG97" s="49"/>
      <c r="AH97" s="49"/>
      <c r="AI97" s="49"/>
      <c r="AJ97" s="49"/>
      <c r="AK97" s="49"/>
      <c r="AL97" s="49"/>
    </row>
    <row r="98" s="2" customFormat="1" ht="16.35" customHeight="1" spans="1:38">
      <c r="A98" s="78" t="s">
        <v>538</v>
      </c>
      <c r="B98" s="49">
        <v>0</v>
      </c>
      <c r="C98" s="49">
        <v>0</v>
      </c>
      <c r="D98" s="49">
        <v>0</v>
      </c>
      <c r="E98" s="49">
        <v>0</v>
      </c>
      <c r="F98" s="49">
        <v>0</v>
      </c>
      <c r="G98" s="49">
        <v>0</v>
      </c>
      <c r="H98" s="49">
        <v>0</v>
      </c>
      <c r="I98" s="49">
        <v>0</v>
      </c>
      <c r="J98" s="49">
        <v>0</v>
      </c>
      <c r="K98" s="49">
        <v>0</v>
      </c>
      <c r="L98" s="49">
        <v>0</v>
      </c>
      <c r="M98" s="49">
        <v>0</v>
      </c>
      <c r="N98" s="49">
        <v>0</v>
      </c>
      <c r="O98" s="49">
        <v>0</v>
      </c>
      <c r="P98" s="49">
        <v>0</v>
      </c>
      <c r="Q98" s="49">
        <v>0</v>
      </c>
      <c r="R98" s="49">
        <v>0</v>
      </c>
      <c r="S98" s="49">
        <v>0</v>
      </c>
      <c r="T98" s="49">
        <v>0</v>
      </c>
      <c r="U98" s="49">
        <v>0</v>
      </c>
      <c r="V98" s="49">
        <v>0</v>
      </c>
      <c r="W98" s="49"/>
      <c r="X98" s="49"/>
      <c r="Y98" s="49"/>
      <c r="Z98" s="49"/>
      <c r="AA98" s="49"/>
      <c r="AB98" s="49"/>
      <c r="AC98" s="49"/>
      <c r="AD98" s="49"/>
      <c r="AE98" s="49"/>
      <c r="AF98" s="49"/>
      <c r="AG98" s="49"/>
      <c r="AH98" s="49"/>
      <c r="AI98" s="49"/>
      <c r="AJ98" s="49"/>
      <c r="AK98" s="49"/>
      <c r="AL98" s="49"/>
    </row>
    <row r="99" s="2" customFormat="1" ht="16.35" customHeight="1" spans="1:38">
      <c r="A99" s="78" t="s">
        <v>539</v>
      </c>
      <c r="B99" s="49">
        <v>0</v>
      </c>
      <c r="C99" s="49">
        <v>0</v>
      </c>
      <c r="D99" s="49">
        <v>0</v>
      </c>
      <c r="E99" s="49">
        <v>0</v>
      </c>
      <c r="F99" s="49">
        <v>0</v>
      </c>
      <c r="G99" s="49">
        <v>0</v>
      </c>
      <c r="H99" s="49">
        <v>0</v>
      </c>
      <c r="I99" s="49">
        <v>0</v>
      </c>
      <c r="J99" s="49">
        <v>0</v>
      </c>
      <c r="K99" s="49">
        <v>0</v>
      </c>
      <c r="L99" s="49">
        <v>0</v>
      </c>
      <c r="M99" s="49">
        <v>0</v>
      </c>
      <c r="N99" s="49">
        <v>0</v>
      </c>
      <c r="O99" s="49">
        <v>0</v>
      </c>
      <c r="P99" s="49">
        <v>0</v>
      </c>
      <c r="Q99" s="49">
        <v>0</v>
      </c>
      <c r="R99" s="49">
        <v>0</v>
      </c>
      <c r="S99" s="49">
        <v>0</v>
      </c>
      <c r="T99" s="49">
        <v>0</v>
      </c>
      <c r="U99" s="49">
        <v>0</v>
      </c>
      <c r="V99" s="49">
        <v>0</v>
      </c>
      <c r="W99" s="49"/>
      <c r="X99" s="49"/>
      <c r="Y99" s="49"/>
      <c r="Z99" s="49"/>
      <c r="AA99" s="49"/>
      <c r="AB99" s="49"/>
      <c r="AC99" s="49"/>
      <c r="AD99" s="49"/>
      <c r="AE99" s="49"/>
      <c r="AF99" s="49"/>
      <c r="AG99" s="49"/>
      <c r="AH99" s="49"/>
      <c r="AI99" s="49"/>
      <c r="AJ99" s="49"/>
      <c r="AK99" s="49"/>
      <c r="AL99" s="49"/>
    </row>
    <row r="100" s="2" customFormat="1" ht="16.35" customHeight="1" spans="1:38">
      <c r="A100" s="78" t="s">
        <v>540</v>
      </c>
      <c r="B100" s="49">
        <v>0</v>
      </c>
      <c r="C100" s="49">
        <v>0</v>
      </c>
      <c r="D100" s="49">
        <v>0</v>
      </c>
      <c r="E100" s="49">
        <v>0</v>
      </c>
      <c r="F100" s="49">
        <v>0</v>
      </c>
      <c r="G100" s="49">
        <v>0</v>
      </c>
      <c r="H100" s="49">
        <v>0</v>
      </c>
      <c r="I100" s="49">
        <v>0</v>
      </c>
      <c r="J100" s="49">
        <v>0</v>
      </c>
      <c r="K100" s="87">
        <v>0</v>
      </c>
      <c r="L100" s="49">
        <v>0</v>
      </c>
      <c r="M100" s="49">
        <v>0</v>
      </c>
      <c r="N100" s="49">
        <v>0</v>
      </c>
      <c r="O100" s="49">
        <v>0</v>
      </c>
      <c r="P100" s="49">
        <v>0</v>
      </c>
      <c r="Q100" s="49">
        <v>0</v>
      </c>
      <c r="R100" s="49">
        <v>0</v>
      </c>
      <c r="S100" s="49">
        <v>0</v>
      </c>
      <c r="T100" s="49">
        <v>0</v>
      </c>
      <c r="U100" s="49">
        <v>0</v>
      </c>
      <c r="V100" s="49">
        <v>0</v>
      </c>
      <c r="W100" s="49"/>
      <c r="X100" s="49"/>
      <c r="Y100" s="49"/>
      <c r="Z100" s="49"/>
      <c r="AA100" s="49"/>
      <c r="AB100" s="49"/>
      <c r="AC100" s="49"/>
      <c r="AD100" s="49"/>
      <c r="AE100" s="49"/>
      <c r="AF100" s="49"/>
      <c r="AG100" s="49"/>
      <c r="AH100" s="49"/>
      <c r="AI100" s="49"/>
      <c r="AJ100" s="49"/>
      <c r="AK100" s="49"/>
      <c r="AL100" s="49"/>
    </row>
    <row r="101" s="2" customFormat="1" ht="16.35" customHeight="1" spans="1:38">
      <c r="A101" s="79" t="s">
        <v>541</v>
      </c>
      <c r="B101" s="49">
        <v>69544.22205</v>
      </c>
      <c r="C101" s="49">
        <v>0</v>
      </c>
      <c r="D101" s="49">
        <v>0</v>
      </c>
      <c r="E101" s="49">
        <v>0</v>
      </c>
      <c r="F101" s="49">
        <v>0</v>
      </c>
      <c r="G101" s="49">
        <v>0</v>
      </c>
      <c r="H101" s="49">
        <v>115509.930975</v>
      </c>
      <c r="I101" s="49">
        <v>0</v>
      </c>
      <c r="J101" s="49">
        <v>-53157.2862</v>
      </c>
      <c r="K101" s="49">
        <v>4294.1118</v>
      </c>
      <c r="L101" s="49">
        <v>-93668.603625</v>
      </c>
      <c r="M101" s="49">
        <v>57553.30965</v>
      </c>
      <c r="N101" s="49">
        <v>0</v>
      </c>
      <c r="O101" s="49">
        <v>0</v>
      </c>
      <c r="P101" s="49">
        <v>23477.3556</v>
      </c>
      <c r="Q101" s="49">
        <v>323.7489</v>
      </c>
      <c r="R101" s="49">
        <v>-884.433975</v>
      </c>
      <c r="S101" s="49">
        <v>2911.23285</v>
      </c>
      <c r="T101" s="49">
        <v>122032.694975</v>
      </c>
      <c r="U101" s="49">
        <v>-6642.56295</v>
      </c>
      <c r="V101" s="49">
        <v>-188378.465975</v>
      </c>
      <c r="W101" s="49"/>
      <c r="X101" s="49"/>
      <c r="Y101" s="49"/>
      <c r="Z101" s="49"/>
      <c r="AA101" s="49"/>
      <c r="AB101" s="49"/>
      <c r="AC101" s="49"/>
      <c r="AD101" s="49"/>
      <c r="AE101" s="49"/>
      <c r="AF101" s="49"/>
      <c r="AG101" s="49"/>
      <c r="AH101" s="49"/>
      <c r="AI101" s="49"/>
      <c r="AJ101" s="49"/>
      <c r="AK101" s="49"/>
      <c r="AL101" s="49"/>
    </row>
    <row r="102" s="2" customFormat="1" ht="16.35" customHeight="1" spans="1:38">
      <c r="A102" s="80" t="s">
        <v>542</v>
      </c>
      <c r="B102" s="49">
        <v>0</v>
      </c>
      <c r="C102" s="49">
        <v>0</v>
      </c>
      <c r="D102" s="49">
        <v>0</v>
      </c>
      <c r="E102" s="49">
        <v>0</v>
      </c>
      <c r="F102" s="49">
        <v>0</v>
      </c>
      <c r="G102" s="49">
        <v>0</v>
      </c>
      <c r="H102" s="49">
        <v>0</v>
      </c>
      <c r="I102" s="49">
        <v>0</v>
      </c>
      <c r="J102" s="49">
        <v>0</v>
      </c>
      <c r="K102" s="49">
        <v>0</v>
      </c>
      <c r="L102" s="49">
        <v>0</v>
      </c>
      <c r="M102" s="49">
        <v>0</v>
      </c>
      <c r="N102" s="49">
        <v>0</v>
      </c>
      <c r="O102" s="49">
        <v>0</v>
      </c>
      <c r="P102" s="49">
        <v>0</v>
      </c>
      <c r="Q102" s="49">
        <v>0</v>
      </c>
      <c r="R102" s="49">
        <v>0</v>
      </c>
      <c r="S102" s="49">
        <v>0</v>
      </c>
      <c r="T102" s="49">
        <v>0</v>
      </c>
      <c r="U102" s="49">
        <v>0</v>
      </c>
      <c r="V102" s="49">
        <v>0</v>
      </c>
      <c r="W102" s="49"/>
      <c r="X102" s="49"/>
      <c r="Y102" s="49"/>
      <c r="Z102" s="49"/>
      <c r="AA102" s="49"/>
      <c r="AB102" s="49"/>
      <c r="AC102" s="49"/>
      <c r="AD102" s="49"/>
      <c r="AE102" s="49"/>
      <c r="AF102" s="49"/>
      <c r="AG102" s="49"/>
      <c r="AH102" s="49"/>
      <c r="AI102" s="49"/>
      <c r="AJ102" s="49"/>
      <c r="AK102" s="49"/>
      <c r="AL102" s="49"/>
    </row>
    <row r="103" s="2" customFormat="1" ht="16.35" customHeight="1" spans="1:38">
      <c r="A103" s="78" t="s">
        <v>543</v>
      </c>
      <c r="B103" s="49">
        <v>0</v>
      </c>
      <c r="C103" s="49">
        <v>0</v>
      </c>
      <c r="D103" s="49">
        <v>0</v>
      </c>
      <c r="E103" s="49">
        <v>0</v>
      </c>
      <c r="F103" s="49">
        <v>0</v>
      </c>
      <c r="G103" s="49">
        <v>0</v>
      </c>
      <c r="H103" s="49">
        <v>0</v>
      </c>
      <c r="I103" s="49">
        <v>0</v>
      </c>
      <c r="J103" s="49">
        <v>0</v>
      </c>
      <c r="K103" s="49">
        <v>0</v>
      </c>
      <c r="L103" s="49">
        <v>0</v>
      </c>
      <c r="M103" s="49">
        <v>0</v>
      </c>
      <c r="N103" s="49">
        <v>0</v>
      </c>
      <c r="O103" s="49">
        <v>0</v>
      </c>
      <c r="P103" s="49">
        <v>0</v>
      </c>
      <c r="Q103" s="49">
        <v>0</v>
      </c>
      <c r="R103" s="49">
        <v>0</v>
      </c>
      <c r="S103" s="49">
        <v>0</v>
      </c>
      <c r="T103" s="49">
        <v>0</v>
      </c>
      <c r="U103" s="49">
        <v>0</v>
      </c>
      <c r="V103" s="49">
        <v>0</v>
      </c>
      <c r="W103" s="49"/>
      <c r="X103" s="49"/>
      <c r="Y103" s="49"/>
      <c r="Z103" s="49"/>
      <c r="AA103" s="49"/>
      <c r="AB103" s="49"/>
      <c r="AC103" s="49"/>
      <c r="AD103" s="49"/>
      <c r="AE103" s="49"/>
      <c r="AF103" s="49"/>
      <c r="AG103" s="49"/>
      <c r="AH103" s="49"/>
      <c r="AI103" s="49"/>
      <c r="AJ103" s="49"/>
      <c r="AK103" s="49"/>
      <c r="AL103" s="49"/>
    </row>
    <row r="104" s="2" customFormat="1" ht="16.35" customHeight="1" spans="1:38">
      <c r="A104" s="78" t="s">
        <v>544</v>
      </c>
      <c r="B104" s="49">
        <v>0</v>
      </c>
      <c r="C104" s="49">
        <v>0</v>
      </c>
      <c r="D104" s="49">
        <v>0</v>
      </c>
      <c r="E104" s="49">
        <v>0</v>
      </c>
      <c r="F104" s="49">
        <v>0</v>
      </c>
      <c r="G104" s="49">
        <v>0</v>
      </c>
      <c r="H104" s="49">
        <v>0</v>
      </c>
      <c r="I104" s="49">
        <v>0</v>
      </c>
      <c r="J104" s="49">
        <v>0</v>
      </c>
      <c r="K104" s="49">
        <v>0</v>
      </c>
      <c r="L104" s="49">
        <v>0</v>
      </c>
      <c r="M104" s="49">
        <v>0</v>
      </c>
      <c r="N104" s="49">
        <v>0</v>
      </c>
      <c r="O104" s="49">
        <v>0</v>
      </c>
      <c r="P104" s="49">
        <v>0</v>
      </c>
      <c r="Q104" s="49">
        <v>0</v>
      </c>
      <c r="R104" s="49">
        <v>0</v>
      </c>
      <c r="S104" s="49">
        <v>0</v>
      </c>
      <c r="T104" s="49">
        <v>0</v>
      </c>
      <c r="U104" s="49">
        <v>0</v>
      </c>
      <c r="V104" s="49">
        <v>0</v>
      </c>
      <c r="W104" s="49"/>
      <c r="X104" s="49"/>
      <c r="Y104" s="49"/>
      <c r="Z104" s="49"/>
      <c r="AA104" s="49"/>
      <c r="AB104" s="49"/>
      <c r="AC104" s="49"/>
      <c r="AD104" s="49"/>
      <c r="AE104" s="49"/>
      <c r="AF104" s="49"/>
      <c r="AG104" s="49"/>
      <c r="AH104" s="49"/>
      <c r="AI104" s="49"/>
      <c r="AJ104" s="49"/>
      <c r="AK104" s="49"/>
      <c r="AL104" s="49"/>
    </row>
    <row r="105" s="2" customFormat="1" ht="16.35" customHeight="1" spans="1:38">
      <c r="A105" s="78" t="s">
        <v>545</v>
      </c>
      <c r="B105" s="49">
        <v>0</v>
      </c>
      <c r="C105" s="49">
        <v>0</v>
      </c>
      <c r="D105" s="49">
        <v>0</v>
      </c>
      <c r="E105" s="49">
        <v>0</v>
      </c>
      <c r="F105" s="49">
        <v>0</v>
      </c>
      <c r="G105" s="49">
        <v>0</v>
      </c>
      <c r="H105" s="49">
        <v>0</v>
      </c>
      <c r="I105" s="49">
        <v>0</v>
      </c>
      <c r="J105" s="49">
        <v>0</v>
      </c>
      <c r="K105" s="49">
        <v>0</v>
      </c>
      <c r="L105" s="49">
        <v>0</v>
      </c>
      <c r="M105" s="49">
        <v>0</v>
      </c>
      <c r="N105" s="49">
        <v>0</v>
      </c>
      <c r="O105" s="49">
        <v>0</v>
      </c>
      <c r="P105" s="49">
        <v>0</v>
      </c>
      <c r="Q105" s="49">
        <v>0</v>
      </c>
      <c r="R105" s="49">
        <v>0</v>
      </c>
      <c r="S105" s="49">
        <v>0</v>
      </c>
      <c r="T105" s="49">
        <v>0</v>
      </c>
      <c r="U105" s="49">
        <v>0</v>
      </c>
      <c r="V105" s="49">
        <v>0</v>
      </c>
      <c r="W105" s="49"/>
      <c r="X105" s="49"/>
      <c r="Y105" s="49"/>
      <c r="Z105" s="49"/>
      <c r="AA105" s="49"/>
      <c r="AB105" s="49"/>
      <c r="AC105" s="49"/>
      <c r="AD105" s="49"/>
      <c r="AE105" s="49"/>
      <c r="AF105" s="49"/>
      <c r="AG105" s="49"/>
      <c r="AH105" s="49"/>
      <c r="AI105" s="49"/>
      <c r="AJ105" s="49"/>
      <c r="AK105" s="49"/>
      <c r="AL105" s="49"/>
    </row>
    <row r="106" s="2" customFormat="1" ht="16.35" customHeight="1" spans="1:38">
      <c r="A106" s="78" t="s">
        <v>546</v>
      </c>
      <c r="B106" s="49">
        <v>0</v>
      </c>
      <c r="C106" s="49">
        <v>0</v>
      </c>
      <c r="D106" s="49">
        <v>0</v>
      </c>
      <c r="E106" s="49">
        <v>0</v>
      </c>
      <c r="F106" s="49">
        <v>0</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c r="X106" s="49"/>
      <c r="Y106" s="49"/>
      <c r="Z106" s="49"/>
      <c r="AA106" s="49"/>
      <c r="AB106" s="49"/>
      <c r="AC106" s="49"/>
      <c r="AD106" s="49"/>
      <c r="AE106" s="49"/>
      <c r="AF106" s="49"/>
      <c r="AG106" s="49"/>
      <c r="AH106" s="49"/>
      <c r="AI106" s="49"/>
      <c r="AJ106" s="49"/>
      <c r="AK106" s="49"/>
      <c r="AL106" s="49"/>
    </row>
    <row r="107" s="2" customFormat="1" ht="16.35" customHeight="1" spans="1:38">
      <c r="A107" s="78" t="s">
        <v>547</v>
      </c>
      <c r="B107" s="49">
        <v>0</v>
      </c>
      <c r="C107" s="49">
        <v>0</v>
      </c>
      <c r="D107" s="49">
        <v>0</v>
      </c>
      <c r="E107" s="49">
        <v>0</v>
      </c>
      <c r="F107" s="49">
        <v>0</v>
      </c>
      <c r="G107" s="49">
        <v>0</v>
      </c>
      <c r="H107" s="49">
        <v>0</v>
      </c>
      <c r="I107" s="49">
        <v>0</v>
      </c>
      <c r="J107" s="49">
        <v>0</v>
      </c>
      <c r="K107" s="49">
        <v>0</v>
      </c>
      <c r="L107" s="49">
        <v>0</v>
      </c>
      <c r="M107" s="49">
        <v>0</v>
      </c>
      <c r="N107" s="49">
        <v>0</v>
      </c>
      <c r="O107" s="49">
        <v>0</v>
      </c>
      <c r="P107" s="49">
        <v>0</v>
      </c>
      <c r="Q107" s="49">
        <v>0</v>
      </c>
      <c r="R107" s="49">
        <v>0</v>
      </c>
      <c r="S107" s="49">
        <v>0</v>
      </c>
      <c r="T107" s="49">
        <v>0</v>
      </c>
      <c r="U107" s="49">
        <v>0</v>
      </c>
      <c r="V107" s="49">
        <v>0</v>
      </c>
      <c r="W107" s="49"/>
      <c r="X107" s="49"/>
      <c r="Y107" s="49"/>
      <c r="Z107" s="49"/>
      <c r="AA107" s="49"/>
      <c r="AB107" s="49"/>
      <c r="AC107" s="49"/>
      <c r="AD107" s="49"/>
      <c r="AE107" s="49"/>
      <c r="AF107" s="49"/>
      <c r="AG107" s="49"/>
      <c r="AH107" s="49"/>
      <c r="AI107" s="49"/>
      <c r="AJ107" s="49"/>
      <c r="AK107" s="49"/>
      <c r="AL107" s="49"/>
    </row>
    <row r="108" s="2" customFormat="1" ht="16.35" customHeight="1" spans="1:38">
      <c r="A108" s="78" t="s">
        <v>548</v>
      </c>
      <c r="B108" s="49">
        <v>0</v>
      </c>
      <c r="C108" s="49">
        <v>0</v>
      </c>
      <c r="D108" s="49">
        <v>0</v>
      </c>
      <c r="E108" s="49">
        <v>0</v>
      </c>
      <c r="F108" s="49">
        <v>0</v>
      </c>
      <c r="G108" s="49">
        <v>0</v>
      </c>
      <c r="H108" s="49">
        <v>0</v>
      </c>
      <c r="I108" s="49">
        <v>0</v>
      </c>
      <c r="J108" s="49">
        <v>0</v>
      </c>
      <c r="K108" s="49">
        <v>0</v>
      </c>
      <c r="L108" s="49">
        <v>0</v>
      </c>
      <c r="M108" s="49">
        <v>0</v>
      </c>
      <c r="N108" s="49">
        <v>0</v>
      </c>
      <c r="O108" s="49">
        <v>0</v>
      </c>
      <c r="P108" s="49">
        <v>0</v>
      </c>
      <c r="Q108" s="49">
        <v>0</v>
      </c>
      <c r="R108" s="49">
        <v>0</v>
      </c>
      <c r="S108" s="49">
        <v>0</v>
      </c>
      <c r="T108" s="49">
        <v>0</v>
      </c>
      <c r="U108" s="49">
        <v>0</v>
      </c>
      <c r="V108" s="49">
        <v>0</v>
      </c>
      <c r="W108" s="49"/>
      <c r="X108" s="49"/>
      <c r="Y108" s="49"/>
      <c r="Z108" s="49"/>
      <c r="AA108" s="49"/>
      <c r="AB108" s="49"/>
      <c r="AC108" s="49"/>
      <c r="AD108" s="49"/>
      <c r="AE108" s="49"/>
      <c r="AF108" s="49"/>
      <c r="AG108" s="49"/>
      <c r="AH108" s="49"/>
      <c r="AI108" s="49"/>
      <c r="AJ108" s="49"/>
      <c r="AK108" s="49"/>
      <c r="AL108" s="49"/>
    </row>
    <row r="109" s="2" customFormat="1" ht="16.35" customHeight="1" spans="1:38">
      <c r="A109" s="78" t="s">
        <v>549</v>
      </c>
      <c r="B109" s="49">
        <v>0</v>
      </c>
      <c r="C109" s="49">
        <v>0</v>
      </c>
      <c r="D109" s="49">
        <v>0</v>
      </c>
      <c r="E109" s="49">
        <v>0</v>
      </c>
      <c r="F109" s="49">
        <v>0</v>
      </c>
      <c r="G109" s="49">
        <v>0</v>
      </c>
      <c r="H109" s="49">
        <v>0</v>
      </c>
      <c r="I109" s="49">
        <v>0</v>
      </c>
      <c r="J109" s="49">
        <v>0</v>
      </c>
      <c r="K109" s="49">
        <v>0</v>
      </c>
      <c r="L109" s="49">
        <v>0</v>
      </c>
      <c r="M109" s="49">
        <v>0</v>
      </c>
      <c r="N109" s="49">
        <v>0</v>
      </c>
      <c r="O109" s="49">
        <v>0</v>
      </c>
      <c r="P109" s="49">
        <v>0</v>
      </c>
      <c r="Q109" s="49">
        <v>0</v>
      </c>
      <c r="R109" s="49">
        <v>0</v>
      </c>
      <c r="S109" s="49">
        <v>0</v>
      </c>
      <c r="T109" s="49">
        <v>0</v>
      </c>
      <c r="U109" s="49">
        <v>0</v>
      </c>
      <c r="V109" s="49">
        <v>0</v>
      </c>
      <c r="W109" s="49"/>
      <c r="X109" s="49"/>
      <c r="Y109" s="49"/>
      <c r="Z109" s="49"/>
      <c r="AA109" s="49"/>
      <c r="AB109" s="49"/>
      <c r="AC109" s="49"/>
      <c r="AD109" s="49"/>
      <c r="AE109" s="49"/>
      <c r="AF109" s="49"/>
      <c r="AG109" s="49"/>
      <c r="AH109" s="49"/>
      <c r="AI109" s="49"/>
      <c r="AJ109" s="49"/>
      <c r="AK109" s="49"/>
      <c r="AL109" s="49"/>
    </row>
    <row r="110" s="2" customFormat="1" ht="16.35" customHeight="1" spans="1:38">
      <c r="A110" s="78" t="s">
        <v>550</v>
      </c>
      <c r="B110" s="49">
        <v>0</v>
      </c>
      <c r="C110" s="49">
        <v>0</v>
      </c>
      <c r="D110" s="49">
        <v>0</v>
      </c>
      <c r="E110" s="49">
        <v>0</v>
      </c>
      <c r="F110" s="49">
        <v>0</v>
      </c>
      <c r="G110" s="49">
        <v>0</v>
      </c>
      <c r="H110" s="49">
        <v>0</v>
      </c>
      <c r="I110" s="49">
        <v>0</v>
      </c>
      <c r="J110" s="49">
        <v>0</v>
      </c>
      <c r="K110" s="49">
        <v>0</v>
      </c>
      <c r="L110" s="49">
        <v>0</v>
      </c>
      <c r="M110" s="49">
        <v>0</v>
      </c>
      <c r="N110" s="49">
        <v>0</v>
      </c>
      <c r="O110" s="49">
        <v>0</v>
      </c>
      <c r="P110" s="49">
        <v>0</v>
      </c>
      <c r="Q110" s="49">
        <v>0</v>
      </c>
      <c r="R110" s="49">
        <v>0</v>
      </c>
      <c r="S110" s="49">
        <v>0</v>
      </c>
      <c r="T110" s="49">
        <v>0</v>
      </c>
      <c r="U110" s="49">
        <v>0</v>
      </c>
      <c r="V110" s="49">
        <v>0</v>
      </c>
      <c r="W110" s="49"/>
      <c r="X110" s="49"/>
      <c r="Y110" s="49"/>
      <c r="Z110" s="49"/>
      <c r="AA110" s="49"/>
      <c r="AB110" s="49"/>
      <c r="AC110" s="49"/>
      <c r="AD110" s="49"/>
      <c r="AE110" s="49"/>
      <c r="AF110" s="49"/>
      <c r="AG110" s="49"/>
      <c r="AH110" s="49"/>
      <c r="AI110" s="49"/>
      <c r="AJ110" s="49"/>
      <c r="AK110" s="49"/>
      <c r="AL110" s="49"/>
    </row>
    <row r="111" s="2" customFormat="1" ht="16.35" customHeight="1" spans="1:38">
      <c r="A111" s="78" t="s">
        <v>551</v>
      </c>
      <c r="B111" s="49">
        <v>0</v>
      </c>
      <c r="C111" s="49">
        <v>0</v>
      </c>
      <c r="D111" s="49">
        <v>0</v>
      </c>
      <c r="E111" s="49">
        <v>0</v>
      </c>
      <c r="F111" s="49">
        <v>0</v>
      </c>
      <c r="G111" s="49">
        <v>0</v>
      </c>
      <c r="H111" s="49">
        <v>0</v>
      </c>
      <c r="I111" s="49">
        <v>0</v>
      </c>
      <c r="J111" s="49">
        <v>0</v>
      </c>
      <c r="K111" s="49">
        <v>0</v>
      </c>
      <c r="L111" s="49">
        <v>0</v>
      </c>
      <c r="M111" s="49">
        <v>0</v>
      </c>
      <c r="N111" s="49">
        <v>0</v>
      </c>
      <c r="O111" s="49">
        <v>0</v>
      </c>
      <c r="P111" s="49">
        <v>0</v>
      </c>
      <c r="Q111" s="49">
        <v>0</v>
      </c>
      <c r="R111" s="49">
        <v>0</v>
      </c>
      <c r="S111" s="49">
        <v>0</v>
      </c>
      <c r="T111" s="49">
        <v>0</v>
      </c>
      <c r="U111" s="49">
        <v>0</v>
      </c>
      <c r="V111" s="49">
        <v>0</v>
      </c>
      <c r="W111" s="49"/>
      <c r="X111" s="49"/>
      <c r="Y111" s="49"/>
      <c r="Z111" s="49"/>
      <c r="AA111" s="49"/>
      <c r="AB111" s="49"/>
      <c r="AC111" s="49"/>
      <c r="AD111" s="49"/>
      <c r="AE111" s="49"/>
      <c r="AF111" s="49"/>
      <c r="AG111" s="49"/>
      <c r="AH111" s="49"/>
      <c r="AI111" s="49"/>
      <c r="AJ111" s="49"/>
      <c r="AK111" s="49"/>
      <c r="AL111" s="49"/>
    </row>
    <row r="112" s="2" customFormat="1" ht="16.35" customHeight="1" spans="1:38">
      <c r="A112" s="78" t="s">
        <v>552</v>
      </c>
      <c r="B112" s="49">
        <v>0</v>
      </c>
      <c r="C112" s="49">
        <v>0</v>
      </c>
      <c r="D112" s="49">
        <v>0</v>
      </c>
      <c r="E112" s="49">
        <v>0</v>
      </c>
      <c r="F112" s="49">
        <v>0</v>
      </c>
      <c r="G112" s="49">
        <v>0</v>
      </c>
      <c r="H112" s="49">
        <v>0</v>
      </c>
      <c r="I112" s="49">
        <v>0</v>
      </c>
      <c r="J112" s="49">
        <v>0</v>
      </c>
      <c r="K112" s="49">
        <v>0</v>
      </c>
      <c r="L112" s="49">
        <v>0</v>
      </c>
      <c r="M112" s="49">
        <v>0</v>
      </c>
      <c r="N112" s="49">
        <v>0</v>
      </c>
      <c r="O112" s="49">
        <v>0</v>
      </c>
      <c r="P112" s="49">
        <v>0</v>
      </c>
      <c r="Q112" s="49">
        <v>0</v>
      </c>
      <c r="R112" s="49">
        <v>0</v>
      </c>
      <c r="S112" s="49">
        <v>0</v>
      </c>
      <c r="T112" s="49">
        <v>0</v>
      </c>
      <c r="U112" s="49">
        <v>0</v>
      </c>
      <c r="V112" s="49">
        <v>0</v>
      </c>
      <c r="W112" s="49"/>
      <c r="X112" s="49"/>
      <c r="Y112" s="49"/>
      <c r="Z112" s="49"/>
      <c r="AA112" s="49"/>
      <c r="AB112" s="49"/>
      <c r="AC112" s="49"/>
      <c r="AD112" s="49"/>
      <c r="AE112" s="49"/>
      <c r="AF112" s="49"/>
      <c r="AG112" s="49"/>
      <c r="AH112" s="49"/>
      <c r="AI112" s="49"/>
      <c r="AJ112" s="49"/>
      <c r="AK112" s="49"/>
      <c r="AL112" s="49"/>
    </row>
    <row r="113" s="2" customFormat="1" ht="16.35" customHeight="1" spans="1:38">
      <c r="A113" s="78" t="s">
        <v>553</v>
      </c>
      <c r="B113" s="49">
        <v>0</v>
      </c>
      <c r="C113" s="49">
        <v>0</v>
      </c>
      <c r="D113" s="49">
        <v>0</v>
      </c>
      <c r="E113" s="49">
        <v>0</v>
      </c>
      <c r="F113" s="49">
        <v>0</v>
      </c>
      <c r="G113" s="49">
        <v>0</v>
      </c>
      <c r="H113" s="49">
        <v>0</v>
      </c>
      <c r="I113" s="49">
        <v>0</v>
      </c>
      <c r="J113" s="49">
        <v>0</v>
      </c>
      <c r="K113" s="49">
        <v>0</v>
      </c>
      <c r="L113" s="49">
        <v>0</v>
      </c>
      <c r="M113" s="49">
        <v>0</v>
      </c>
      <c r="N113" s="49">
        <v>0</v>
      </c>
      <c r="O113" s="49">
        <v>0</v>
      </c>
      <c r="P113" s="49">
        <v>0</v>
      </c>
      <c r="Q113" s="49">
        <v>0</v>
      </c>
      <c r="R113" s="49">
        <v>0</v>
      </c>
      <c r="S113" s="49">
        <v>0</v>
      </c>
      <c r="T113" s="49">
        <v>0</v>
      </c>
      <c r="U113" s="49">
        <v>0</v>
      </c>
      <c r="V113" s="49">
        <v>0</v>
      </c>
      <c r="W113" s="49"/>
      <c r="X113" s="49"/>
      <c r="Y113" s="49"/>
      <c r="Z113" s="49"/>
      <c r="AA113" s="49"/>
      <c r="AB113" s="49"/>
      <c r="AC113" s="49"/>
      <c r="AD113" s="49"/>
      <c r="AE113" s="49"/>
      <c r="AF113" s="49"/>
      <c r="AG113" s="49"/>
      <c r="AH113" s="49"/>
      <c r="AI113" s="49"/>
      <c r="AJ113" s="49"/>
      <c r="AK113" s="49"/>
      <c r="AL113" s="49"/>
    </row>
    <row r="114" s="2" customFormat="1" ht="16.35" customHeight="1" spans="1:38">
      <c r="A114" s="78" t="s">
        <v>554</v>
      </c>
      <c r="B114" s="49">
        <v>0</v>
      </c>
      <c r="C114" s="49">
        <v>0</v>
      </c>
      <c r="D114" s="49">
        <v>0</v>
      </c>
      <c r="E114" s="49">
        <v>0</v>
      </c>
      <c r="F114" s="49">
        <v>0</v>
      </c>
      <c r="G114" s="49">
        <v>0</v>
      </c>
      <c r="H114" s="49">
        <v>0</v>
      </c>
      <c r="I114" s="49">
        <v>0</v>
      </c>
      <c r="J114" s="49">
        <v>0</v>
      </c>
      <c r="K114" s="49">
        <v>0</v>
      </c>
      <c r="L114" s="49">
        <v>0</v>
      </c>
      <c r="M114" s="49">
        <v>0</v>
      </c>
      <c r="N114" s="49">
        <v>0</v>
      </c>
      <c r="O114" s="49">
        <v>0</v>
      </c>
      <c r="P114" s="49">
        <v>0</v>
      </c>
      <c r="Q114" s="49">
        <v>0</v>
      </c>
      <c r="R114" s="49">
        <v>0</v>
      </c>
      <c r="S114" s="49">
        <v>0</v>
      </c>
      <c r="T114" s="49">
        <v>0</v>
      </c>
      <c r="U114" s="49">
        <v>0</v>
      </c>
      <c r="V114" s="49">
        <v>0</v>
      </c>
      <c r="W114" s="49"/>
      <c r="X114" s="49"/>
      <c r="Y114" s="49"/>
      <c r="Z114" s="49"/>
      <c r="AA114" s="49"/>
      <c r="AB114" s="49"/>
      <c r="AC114" s="49"/>
      <c r="AD114" s="49"/>
      <c r="AE114" s="49"/>
      <c r="AF114" s="49"/>
      <c r="AG114" s="49"/>
      <c r="AH114" s="49"/>
      <c r="AI114" s="49"/>
      <c r="AJ114" s="49"/>
      <c r="AK114" s="49"/>
      <c r="AL114" s="49"/>
    </row>
    <row r="115" s="2" customFormat="1" ht="16.35" customHeight="1" spans="1:38">
      <c r="A115" s="81" t="s">
        <v>555</v>
      </c>
      <c r="B115" s="49">
        <v>0</v>
      </c>
      <c r="C115" s="49">
        <v>0</v>
      </c>
      <c r="D115" s="49">
        <v>0</v>
      </c>
      <c r="E115" s="49">
        <v>0</v>
      </c>
      <c r="F115" s="49">
        <v>0</v>
      </c>
      <c r="G115" s="49">
        <v>0</v>
      </c>
      <c r="H115" s="49">
        <v>0</v>
      </c>
      <c r="I115" s="49">
        <v>0</v>
      </c>
      <c r="J115" s="49">
        <v>0</v>
      </c>
      <c r="K115" s="49">
        <v>0</v>
      </c>
      <c r="L115" s="49">
        <v>0</v>
      </c>
      <c r="M115" s="49">
        <v>0</v>
      </c>
      <c r="N115" s="49">
        <v>0</v>
      </c>
      <c r="O115" s="49">
        <v>0</v>
      </c>
      <c r="P115" s="49">
        <v>0</v>
      </c>
      <c r="Q115" s="49">
        <v>0</v>
      </c>
      <c r="R115" s="49">
        <v>0</v>
      </c>
      <c r="S115" s="49">
        <v>0</v>
      </c>
      <c r="T115" s="49">
        <v>0</v>
      </c>
      <c r="U115" s="49">
        <v>0</v>
      </c>
      <c r="V115" s="49">
        <v>0</v>
      </c>
      <c r="W115" s="49"/>
      <c r="X115" s="49"/>
      <c r="Y115" s="49"/>
      <c r="Z115" s="49"/>
      <c r="AA115" s="49"/>
      <c r="AB115" s="49"/>
      <c r="AC115" s="49"/>
      <c r="AD115" s="49"/>
      <c r="AE115" s="49"/>
      <c r="AF115" s="49"/>
      <c r="AG115" s="49"/>
      <c r="AH115" s="49"/>
      <c r="AI115" s="49"/>
      <c r="AJ115" s="49"/>
      <c r="AK115" s="49"/>
      <c r="AL115" s="49"/>
    </row>
    <row r="116" s="2" customFormat="1" ht="16.35" customHeight="1" spans="1:38">
      <c r="A116" s="78" t="s">
        <v>556</v>
      </c>
      <c r="B116" s="49">
        <v>0</v>
      </c>
      <c r="C116" s="49">
        <v>0</v>
      </c>
      <c r="D116" s="49">
        <v>0</v>
      </c>
      <c r="E116" s="49">
        <v>0</v>
      </c>
      <c r="F116" s="49">
        <v>0</v>
      </c>
      <c r="G116" s="49">
        <v>0</v>
      </c>
      <c r="H116" s="49">
        <v>0</v>
      </c>
      <c r="I116" s="49">
        <v>0</v>
      </c>
      <c r="J116" s="49">
        <v>0</v>
      </c>
      <c r="K116" s="49">
        <v>0</v>
      </c>
      <c r="L116" s="49">
        <v>0</v>
      </c>
      <c r="M116" s="49">
        <v>0</v>
      </c>
      <c r="N116" s="49">
        <v>0</v>
      </c>
      <c r="O116" s="49">
        <v>0</v>
      </c>
      <c r="P116" s="49">
        <v>0</v>
      </c>
      <c r="Q116" s="49">
        <v>0</v>
      </c>
      <c r="R116" s="49">
        <v>0</v>
      </c>
      <c r="S116" s="49">
        <v>0</v>
      </c>
      <c r="T116" s="49">
        <v>0</v>
      </c>
      <c r="U116" s="49">
        <v>0</v>
      </c>
      <c r="V116" s="49">
        <v>0</v>
      </c>
      <c r="W116" s="49"/>
      <c r="X116" s="49"/>
      <c r="Y116" s="49"/>
      <c r="Z116" s="49"/>
      <c r="AA116" s="49"/>
      <c r="AB116" s="49"/>
      <c r="AC116" s="49"/>
      <c r="AD116" s="49"/>
      <c r="AE116" s="49"/>
      <c r="AF116" s="49"/>
      <c r="AG116" s="49"/>
      <c r="AH116" s="49"/>
      <c r="AI116" s="49"/>
      <c r="AJ116" s="49"/>
      <c r="AK116" s="49"/>
      <c r="AL116" s="49"/>
    </row>
    <row r="117" s="2" customFormat="1" ht="16.35" customHeight="1" spans="1:38">
      <c r="A117" s="78" t="s">
        <v>557</v>
      </c>
      <c r="B117" s="49">
        <v>0</v>
      </c>
      <c r="C117" s="49">
        <v>0</v>
      </c>
      <c r="D117" s="49">
        <v>0</v>
      </c>
      <c r="E117" s="49">
        <v>0</v>
      </c>
      <c r="F117" s="49">
        <v>0</v>
      </c>
      <c r="G117" s="49">
        <v>0</v>
      </c>
      <c r="H117" s="49">
        <v>0</v>
      </c>
      <c r="I117" s="49">
        <v>0</v>
      </c>
      <c r="J117" s="49">
        <v>0</v>
      </c>
      <c r="K117" s="49">
        <v>0</v>
      </c>
      <c r="L117" s="49">
        <v>0</v>
      </c>
      <c r="M117" s="49">
        <v>0</v>
      </c>
      <c r="N117" s="49">
        <v>0</v>
      </c>
      <c r="O117" s="49">
        <v>0</v>
      </c>
      <c r="P117" s="49">
        <v>0</v>
      </c>
      <c r="Q117" s="49">
        <v>0</v>
      </c>
      <c r="R117" s="49">
        <v>0</v>
      </c>
      <c r="S117" s="49">
        <v>0</v>
      </c>
      <c r="T117" s="49">
        <v>0</v>
      </c>
      <c r="U117" s="49">
        <v>0</v>
      </c>
      <c r="V117" s="49">
        <v>0</v>
      </c>
      <c r="W117" s="49"/>
      <c r="X117" s="49"/>
      <c r="Y117" s="49"/>
      <c r="Z117" s="49"/>
      <c r="AA117" s="49"/>
      <c r="AB117" s="49"/>
      <c r="AC117" s="49"/>
      <c r="AD117" s="49"/>
      <c r="AE117" s="49"/>
      <c r="AF117" s="49"/>
      <c r="AG117" s="49"/>
      <c r="AH117" s="49"/>
      <c r="AI117" s="49"/>
      <c r="AJ117" s="49"/>
      <c r="AK117" s="49"/>
      <c r="AL117" s="49"/>
    </row>
    <row r="118" s="2" customFormat="1" ht="16.35" customHeight="1" spans="1:38">
      <c r="A118" s="78" t="s">
        <v>558</v>
      </c>
      <c r="B118" s="49">
        <v>-140402</v>
      </c>
      <c r="C118" s="49">
        <v>0</v>
      </c>
      <c r="D118" s="49">
        <v>0</v>
      </c>
      <c r="E118" s="49">
        <v>0</v>
      </c>
      <c r="F118" s="49">
        <v>0</v>
      </c>
      <c r="G118" s="49">
        <v>4040</v>
      </c>
      <c r="H118" s="49">
        <v>71434</v>
      </c>
      <c r="I118" s="49">
        <v>0</v>
      </c>
      <c r="J118" s="49">
        <v>0</v>
      </c>
      <c r="K118" s="49">
        <v>0</v>
      </c>
      <c r="L118" s="49">
        <v>0</v>
      </c>
      <c r="M118" s="49">
        <v>0</v>
      </c>
      <c r="N118" s="49">
        <v>3130</v>
      </c>
      <c r="O118" s="49">
        <v>0</v>
      </c>
      <c r="P118" s="49">
        <v>13128</v>
      </c>
      <c r="Q118" s="49">
        <v>20505</v>
      </c>
      <c r="R118" s="49">
        <v>14840</v>
      </c>
      <c r="S118" s="49">
        <v>0</v>
      </c>
      <c r="T118" s="49">
        <v>1305</v>
      </c>
      <c r="U118" s="49">
        <v>12020</v>
      </c>
      <c r="V118" s="49">
        <v>0</v>
      </c>
      <c r="W118" s="49"/>
      <c r="X118" s="49"/>
      <c r="Y118" s="49"/>
      <c r="Z118" s="49"/>
      <c r="AA118" s="49"/>
      <c r="AB118" s="49"/>
      <c r="AC118" s="49"/>
      <c r="AD118" s="49"/>
      <c r="AE118" s="49"/>
      <c r="AF118" s="49"/>
      <c r="AG118" s="49"/>
      <c r="AH118" s="49"/>
      <c r="AI118" s="49"/>
      <c r="AJ118" s="49"/>
      <c r="AK118" s="49"/>
      <c r="AL118" s="49"/>
    </row>
    <row r="119" s="2" customFormat="1" ht="16.35" customHeight="1" spans="1:38">
      <c r="A119" s="75" t="s">
        <v>559</v>
      </c>
      <c r="B119" s="49">
        <v>0</v>
      </c>
      <c r="C119" s="49">
        <v>0</v>
      </c>
      <c r="D119" s="49">
        <v>0</v>
      </c>
      <c r="E119" s="49">
        <v>0</v>
      </c>
      <c r="F119" s="49">
        <v>0</v>
      </c>
      <c r="G119" s="49">
        <v>0</v>
      </c>
      <c r="H119" s="49">
        <v>0</v>
      </c>
      <c r="I119" s="49">
        <v>0</v>
      </c>
      <c r="J119" s="49">
        <v>0</v>
      </c>
      <c r="K119" s="49">
        <v>0</v>
      </c>
      <c r="L119" s="49">
        <v>0</v>
      </c>
      <c r="M119" s="49">
        <v>0</v>
      </c>
      <c r="N119" s="49">
        <v>0</v>
      </c>
      <c r="O119" s="49">
        <v>0</v>
      </c>
      <c r="P119" s="49">
        <v>0</v>
      </c>
      <c r="Q119" s="49">
        <v>0</v>
      </c>
      <c r="R119" s="49">
        <v>0</v>
      </c>
      <c r="S119" s="49">
        <v>0</v>
      </c>
      <c r="T119" s="49">
        <v>0</v>
      </c>
      <c r="U119" s="49">
        <v>0</v>
      </c>
      <c r="V119" s="49">
        <v>0</v>
      </c>
      <c r="W119" s="49"/>
      <c r="X119" s="49"/>
      <c r="Y119" s="49"/>
      <c r="Z119" s="49"/>
      <c r="AA119" s="49"/>
      <c r="AB119" s="49"/>
      <c r="AC119" s="49"/>
      <c r="AD119" s="49"/>
      <c r="AE119" s="49"/>
      <c r="AF119" s="49"/>
      <c r="AG119" s="49"/>
      <c r="AH119" s="49"/>
      <c r="AI119" s="49"/>
      <c r="AJ119" s="49"/>
      <c r="AK119" s="49"/>
      <c r="AL119" s="49"/>
    </row>
    <row r="120" s="2" customFormat="1" ht="16.35" customHeight="1" spans="1:38">
      <c r="A120" s="75" t="s">
        <v>560</v>
      </c>
      <c r="B120" s="49">
        <v>0</v>
      </c>
      <c r="C120" s="49">
        <v>0</v>
      </c>
      <c r="D120" s="49">
        <v>0</v>
      </c>
      <c r="E120" s="49">
        <v>0</v>
      </c>
      <c r="F120" s="49">
        <v>0</v>
      </c>
      <c r="G120" s="49">
        <v>0</v>
      </c>
      <c r="H120" s="49">
        <v>0</v>
      </c>
      <c r="I120" s="49">
        <v>0</v>
      </c>
      <c r="J120" s="49">
        <v>0</v>
      </c>
      <c r="K120" s="49">
        <v>0</v>
      </c>
      <c r="L120" s="49">
        <v>0</v>
      </c>
      <c r="M120" s="49">
        <v>0</v>
      </c>
      <c r="N120" s="49">
        <v>0</v>
      </c>
      <c r="O120" s="49">
        <v>0</v>
      </c>
      <c r="P120" s="49">
        <v>0</v>
      </c>
      <c r="Q120" s="49">
        <v>0</v>
      </c>
      <c r="R120" s="49">
        <v>0</v>
      </c>
      <c r="S120" s="49">
        <v>0</v>
      </c>
      <c r="T120" s="49">
        <v>0</v>
      </c>
      <c r="U120" s="49">
        <v>0</v>
      </c>
      <c r="V120" s="49">
        <v>0</v>
      </c>
      <c r="W120" s="49"/>
      <c r="X120" s="49"/>
      <c r="Y120" s="49"/>
      <c r="Z120" s="49"/>
      <c r="AA120" s="49"/>
      <c r="AB120" s="49"/>
      <c r="AC120" s="49"/>
      <c r="AD120" s="49"/>
      <c r="AE120" s="49"/>
      <c r="AF120" s="49"/>
      <c r="AG120" s="49"/>
      <c r="AH120" s="49"/>
      <c r="AI120" s="49"/>
      <c r="AJ120" s="49"/>
      <c r="AK120" s="49"/>
      <c r="AL120" s="49"/>
    </row>
    <row r="121" s="2" customFormat="1" ht="16.35" customHeight="1" spans="1:38">
      <c r="A121" s="75" t="s">
        <v>561</v>
      </c>
      <c r="B121" s="49">
        <v>0</v>
      </c>
      <c r="C121" s="49">
        <v>0</v>
      </c>
      <c r="D121" s="49">
        <v>0</v>
      </c>
      <c r="E121" s="49">
        <v>0</v>
      </c>
      <c r="F121" s="49">
        <v>0</v>
      </c>
      <c r="G121" s="49">
        <v>0</v>
      </c>
      <c r="H121" s="49">
        <v>0</v>
      </c>
      <c r="I121" s="49">
        <v>0</v>
      </c>
      <c r="J121" s="49">
        <v>0</v>
      </c>
      <c r="K121" s="49">
        <v>0</v>
      </c>
      <c r="L121" s="49">
        <v>0</v>
      </c>
      <c r="M121" s="49">
        <v>0</v>
      </c>
      <c r="N121" s="49">
        <v>0</v>
      </c>
      <c r="O121" s="49">
        <v>0</v>
      </c>
      <c r="P121" s="49">
        <v>0</v>
      </c>
      <c r="Q121" s="49">
        <v>0</v>
      </c>
      <c r="R121" s="49">
        <v>0</v>
      </c>
      <c r="S121" s="49">
        <v>0</v>
      </c>
      <c r="T121" s="49">
        <v>0</v>
      </c>
      <c r="U121" s="49">
        <v>0</v>
      </c>
      <c r="V121" s="49">
        <v>0</v>
      </c>
      <c r="W121" s="49"/>
      <c r="X121" s="49"/>
      <c r="Y121" s="49"/>
      <c r="Z121" s="49"/>
      <c r="AA121" s="49"/>
      <c r="AB121" s="49"/>
      <c r="AC121" s="49"/>
      <c r="AD121" s="49"/>
      <c r="AE121" s="49"/>
      <c r="AF121" s="49"/>
      <c r="AG121" s="49"/>
      <c r="AH121" s="49"/>
      <c r="AI121" s="49"/>
      <c r="AJ121" s="49"/>
      <c r="AK121" s="49"/>
      <c r="AL121" s="49"/>
    </row>
    <row r="122" s="2" customFormat="1" ht="16.35" customHeight="1" spans="1:38">
      <c r="A122" s="75" t="s">
        <v>562</v>
      </c>
      <c r="B122" s="49">
        <v>0</v>
      </c>
      <c r="C122" s="49">
        <v>0</v>
      </c>
      <c r="D122" s="49">
        <v>0</v>
      </c>
      <c r="E122" s="49">
        <v>0</v>
      </c>
      <c r="F122" s="49">
        <v>0</v>
      </c>
      <c r="G122" s="49">
        <v>0</v>
      </c>
      <c r="H122" s="49">
        <v>0</v>
      </c>
      <c r="I122" s="49">
        <v>0</v>
      </c>
      <c r="J122" s="49">
        <v>0</v>
      </c>
      <c r="K122" s="49">
        <v>0</v>
      </c>
      <c r="L122" s="49">
        <v>0</v>
      </c>
      <c r="M122" s="49">
        <v>0</v>
      </c>
      <c r="N122" s="49">
        <v>0</v>
      </c>
      <c r="O122" s="49">
        <v>0</v>
      </c>
      <c r="P122" s="49">
        <v>0</v>
      </c>
      <c r="Q122" s="49">
        <v>0</v>
      </c>
      <c r="R122" s="49">
        <v>0</v>
      </c>
      <c r="S122" s="49">
        <v>0</v>
      </c>
      <c r="T122" s="49">
        <v>0</v>
      </c>
      <c r="U122" s="49">
        <v>0</v>
      </c>
      <c r="V122" s="49">
        <v>0</v>
      </c>
      <c r="W122" s="49"/>
      <c r="X122" s="49"/>
      <c r="Y122" s="49"/>
      <c r="Z122" s="49"/>
      <c r="AA122" s="49"/>
      <c r="AB122" s="49"/>
      <c r="AC122" s="49"/>
      <c r="AD122" s="49"/>
      <c r="AE122" s="49"/>
      <c r="AF122" s="49"/>
      <c r="AG122" s="49"/>
      <c r="AH122" s="49"/>
      <c r="AI122" s="49"/>
      <c r="AJ122" s="49"/>
      <c r="AK122" s="49"/>
      <c r="AL122" s="49"/>
    </row>
    <row r="123" s="2" customFormat="1" ht="16.35" customHeight="1" spans="1:38">
      <c r="A123" s="75" t="s">
        <v>563</v>
      </c>
      <c r="B123" s="49">
        <v>0</v>
      </c>
      <c r="C123" s="49">
        <v>0</v>
      </c>
      <c r="D123" s="49">
        <v>0</v>
      </c>
      <c r="E123" s="49">
        <v>0</v>
      </c>
      <c r="F123" s="49">
        <v>0</v>
      </c>
      <c r="G123" s="49">
        <v>0</v>
      </c>
      <c r="H123" s="49">
        <v>0</v>
      </c>
      <c r="I123" s="49">
        <v>0</v>
      </c>
      <c r="J123" s="49">
        <v>0</v>
      </c>
      <c r="K123" s="49">
        <v>0</v>
      </c>
      <c r="L123" s="49">
        <v>0</v>
      </c>
      <c r="M123" s="49">
        <v>0</v>
      </c>
      <c r="N123" s="49">
        <v>0</v>
      </c>
      <c r="O123" s="49">
        <v>0</v>
      </c>
      <c r="P123" s="49">
        <v>0</v>
      </c>
      <c r="Q123" s="49">
        <v>0</v>
      </c>
      <c r="R123" s="49">
        <v>0</v>
      </c>
      <c r="S123" s="49">
        <v>0</v>
      </c>
      <c r="T123" s="49">
        <v>0</v>
      </c>
      <c r="U123" s="49">
        <v>0</v>
      </c>
      <c r="V123" s="49">
        <v>0</v>
      </c>
      <c r="W123" s="49"/>
      <c r="X123" s="49"/>
      <c r="Y123" s="49"/>
      <c r="Z123" s="49"/>
      <c r="AA123" s="49"/>
      <c r="AB123" s="49"/>
      <c r="AC123" s="49"/>
      <c r="AD123" s="49"/>
      <c r="AE123" s="49"/>
      <c r="AF123" s="49"/>
      <c r="AG123" s="49"/>
      <c r="AH123" s="49"/>
      <c r="AI123" s="49"/>
      <c r="AJ123" s="49"/>
      <c r="AK123" s="49"/>
      <c r="AL123" s="49"/>
    </row>
    <row r="124" s="2" customFormat="1" ht="16.35" customHeight="1" spans="1:38">
      <c r="A124" s="75" t="s">
        <v>564</v>
      </c>
      <c r="B124" s="49">
        <v>0</v>
      </c>
      <c r="C124" s="49">
        <v>0</v>
      </c>
      <c r="D124" s="49">
        <v>0</v>
      </c>
      <c r="E124" s="49">
        <v>0</v>
      </c>
      <c r="F124" s="49">
        <v>0</v>
      </c>
      <c r="G124" s="49">
        <v>0</v>
      </c>
      <c r="H124" s="49">
        <v>0</v>
      </c>
      <c r="I124" s="49">
        <v>0</v>
      </c>
      <c r="J124" s="49">
        <v>0</v>
      </c>
      <c r="K124" s="49">
        <v>0</v>
      </c>
      <c r="L124" s="49">
        <v>0</v>
      </c>
      <c r="M124" s="49">
        <v>0</v>
      </c>
      <c r="N124" s="49">
        <v>0</v>
      </c>
      <c r="O124" s="49">
        <v>0</v>
      </c>
      <c r="P124" s="49">
        <v>0</v>
      </c>
      <c r="Q124" s="49">
        <v>0</v>
      </c>
      <c r="R124" s="49">
        <v>0</v>
      </c>
      <c r="S124" s="49">
        <v>0</v>
      </c>
      <c r="T124" s="49">
        <v>0</v>
      </c>
      <c r="U124" s="49">
        <v>0</v>
      </c>
      <c r="V124" s="49">
        <v>0</v>
      </c>
      <c r="W124" s="49"/>
      <c r="X124" s="49"/>
      <c r="Y124" s="49"/>
      <c r="Z124" s="49"/>
      <c r="AA124" s="49"/>
      <c r="AB124" s="49"/>
      <c r="AC124" s="49"/>
      <c r="AD124" s="49"/>
      <c r="AE124" s="49"/>
      <c r="AF124" s="49"/>
      <c r="AG124" s="49"/>
      <c r="AH124" s="49"/>
      <c r="AI124" s="49"/>
      <c r="AJ124" s="49"/>
      <c r="AK124" s="49"/>
      <c r="AL124" s="49"/>
    </row>
    <row r="125" s="2" customFormat="1" ht="16.35" customHeight="1" spans="1:38">
      <c r="A125" s="75" t="s">
        <v>565</v>
      </c>
      <c r="B125" s="49">
        <v>0</v>
      </c>
      <c r="C125" s="49">
        <v>0</v>
      </c>
      <c r="D125" s="49">
        <v>0</v>
      </c>
      <c r="E125" s="49">
        <v>0</v>
      </c>
      <c r="F125" s="49">
        <v>0</v>
      </c>
      <c r="G125" s="49">
        <v>0</v>
      </c>
      <c r="H125" s="49">
        <v>0</v>
      </c>
      <c r="I125" s="49">
        <v>0</v>
      </c>
      <c r="J125" s="49">
        <v>0</v>
      </c>
      <c r="K125" s="49">
        <v>0</v>
      </c>
      <c r="L125" s="49">
        <v>0</v>
      </c>
      <c r="M125" s="49">
        <v>0</v>
      </c>
      <c r="N125" s="49">
        <v>0</v>
      </c>
      <c r="O125" s="49">
        <v>0</v>
      </c>
      <c r="P125" s="49">
        <v>0</v>
      </c>
      <c r="Q125" s="49">
        <v>0</v>
      </c>
      <c r="R125" s="49">
        <v>0</v>
      </c>
      <c r="S125" s="49">
        <v>0</v>
      </c>
      <c r="T125" s="49">
        <v>0</v>
      </c>
      <c r="U125" s="49">
        <v>0</v>
      </c>
      <c r="V125" s="49">
        <v>0</v>
      </c>
      <c r="W125" s="49"/>
      <c r="X125" s="49"/>
      <c r="Y125" s="49"/>
      <c r="Z125" s="49"/>
      <c r="AA125" s="49"/>
      <c r="AB125" s="49"/>
      <c r="AC125" s="49"/>
      <c r="AD125" s="49"/>
      <c r="AE125" s="49"/>
      <c r="AF125" s="49"/>
      <c r="AG125" s="49"/>
      <c r="AH125" s="49"/>
      <c r="AI125" s="49"/>
      <c r="AJ125" s="49"/>
      <c r="AK125" s="49"/>
      <c r="AL125" s="49"/>
    </row>
    <row r="126" s="2" customFormat="1" ht="16.35" customHeight="1" spans="1:38">
      <c r="A126" s="78" t="s">
        <v>566</v>
      </c>
      <c r="B126" s="49">
        <v>0</v>
      </c>
      <c r="C126" s="49">
        <v>0</v>
      </c>
      <c r="D126" s="49">
        <v>0</v>
      </c>
      <c r="E126" s="49">
        <v>0</v>
      </c>
      <c r="F126" s="49">
        <v>0</v>
      </c>
      <c r="G126" s="49">
        <v>0</v>
      </c>
      <c r="H126" s="49">
        <v>0</v>
      </c>
      <c r="I126" s="49">
        <v>0</v>
      </c>
      <c r="J126" s="49">
        <v>0</v>
      </c>
      <c r="K126" s="49">
        <v>0</v>
      </c>
      <c r="L126" s="49">
        <v>0</v>
      </c>
      <c r="M126" s="49">
        <v>0</v>
      </c>
      <c r="N126" s="49">
        <v>0</v>
      </c>
      <c r="O126" s="49">
        <v>0</v>
      </c>
      <c r="P126" s="49">
        <v>0</v>
      </c>
      <c r="Q126" s="49">
        <v>0</v>
      </c>
      <c r="R126" s="49">
        <v>0</v>
      </c>
      <c r="S126" s="49">
        <v>0</v>
      </c>
      <c r="T126" s="49">
        <v>0</v>
      </c>
      <c r="U126" s="49">
        <v>0</v>
      </c>
      <c r="V126" s="49">
        <v>0</v>
      </c>
      <c r="W126" s="49"/>
      <c r="X126" s="49"/>
      <c r="Y126" s="49"/>
      <c r="Z126" s="49"/>
      <c r="AA126" s="49"/>
      <c r="AB126" s="49"/>
      <c r="AC126" s="49"/>
      <c r="AD126" s="49"/>
      <c r="AE126" s="49"/>
      <c r="AF126" s="49"/>
      <c r="AG126" s="49"/>
      <c r="AH126" s="49"/>
      <c r="AI126" s="49"/>
      <c r="AJ126" s="49"/>
      <c r="AK126" s="49"/>
      <c r="AL126" s="49"/>
    </row>
    <row r="127" s="2" customFormat="1" ht="16.35" customHeight="1" spans="1:38">
      <c r="A127" s="78" t="s">
        <v>567</v>
      </c>
      <c r="B127" s="49">
        <v>0</v>
      </c>
      <c r="C127" s="49">
        <v>0</v>
      </c>
      <c r="D127" s="49">
        <v>0</v>
      </c>
      <c r="E127" s="49">
        <v>0</v>
      </c>
      <c r="F127" s="49">
        <v>0</v>
      </c>
      <c r="G127" s="49">
        <v>0</v>
      </c>
      <c r="H127" s="49">
        <v>0</v>
      </c>
      <c r="I127" s="49">
        <v>0</v>
      </c>
      <c r="J127" s="49">
        <v>0</v>
      </c>
      <c r="K127" s="49">
        <v>0</v>
      </c>
      <c r="L127" s="49">
        <v>0</v>
      </c>
      <c r="M127" s="49">
        <v>0</v>
      </c>
      <c r="N127" s="49">
        <v>0</v>
      </c>
      <c r="O127" s="49">
        <v>0</v>
      </c>
      <c r="P127" s="49">
        <v>0</v>
      </c>
      <c r="Q127" s="49">
        <v>0</v>
      </c>
      <c r="R127" s="49">
        <v>0</v>
      </c>
      <c r="S127" s="49">
        <v>0</v>
      </c>
      <c r="T127" s="49">
        <v>0</v>
      </c>
      <c r="U127" s="49">
        <v>0</v>
      </c>
      <c r="V127" s="49">
        <v>0</v>
      </c>
      <c r="W127" s="49"/>
      <c r="X127" s="49"/>
      <c r="Y127" s="49"/>
      <c r="Z127" s="49"/>
      <c r="AA127" s="49"/>
      <c r="AB127" s="49"/>
      <c r="AC127" s="49"/>
      <c r="AD127" s="49"/>
      <c r="AE127" s="49"/>
      <c r="AF127" s="49"/>
      <c r="AG127" s="49"/>
      <c r="AH127" s="49"/>
      <c r="AI127" s="49"/>
      <c r="AJ127" s="49"/>
      <c r="AK127" s="49"/>
      <c r="AL127" s="49"/>
    </row>
    <row r="128" s="2" customFormat="1" ht="16.35" customHeight="1" spans="1:38">
      <c r="A128" s="82" t="s">
        <v>568</v>
      </c>
      <c r="B128" s="49">
        <v>0</v>
      </c>
      <c r="C128" s="49">
        <v>0</v>
      </c>
      <c r="D128" s="49">
        <v>0</v>
      </c>
      <c r="E128" s="49">
        <v>0</v>
      </c>
      <c r="F128" s="49">
        <v>0</v>
      </c>
      <c r="G128" s="49">
        <v>0</v>
      </c>
      <c r="H128" s="49">
        <v>0</v>
      </c>
      <c r="I128" s="49">
        <v>0</v>
      </c>
      <c r="J128" s="49">
        <v>0</v>
      </c>
      <c r="K128" s="49">
        <v>0</v>
      </c>
      <c r="L128" s="49">
        <v>0</v>
      </c>
      <c r="M128" s="49">
        <v>0</v>
      </c>
      <c r="N128" s="49">
        <v>0</v>
      </c>
      <c r="O128" s="49">
        <v>0</v>
      </c>
      <c r="P128" s="49">
        <v>0</v>
      </c>
      <c r="Q128" s="49">
        <v>0</v>
      </c>
      <c r="R128" s="49">
        <v>0</v>
      </c>
      <c r="S128" s="49">
        <v>0</v>
      </c>
      <c r="T128" s="49">
        <v>0</v>
      </c>
      <c r="U128" s="49">
        <v>0</v>
      </c>
      <c r="V128" s="49">
        <v>0</v>
      </c>
      <c r="W128" s="49"/>
      <c r="X128" s="49"/>
      <c r="Y128" s="49"/>
      <c r="Z128" s="49"/>
      <c r="AA128" s="49"/>
      <c r="AB128" s="49"/>
      <c r="AC128" s="49"/>
      <c r="AD128" s="49"/>
      <c r="AE128" s="49"/>
      <c r="AF128" s="49"/>
      <c r="AG128" s="49"/>
      <c r="AH128" s="49"/>
      <c r="AI128" s="49"/>
      <c r="AJ128" s="49"/>
      <c r="AK128" s="49"/>
      <c r="AL128" s="49"/>
    </row>
    <row r="129" s="2" customFormat="1" ht="16.35" customHeight="1" spans="1:38">
      <c r="A129" s="82" t="s">
        <v>569</v>
      </c>
      <c r="B129" s="49">
        <v>0</v>
      </c>
      <c r="C129" s="49">
        <v>0</v>
      </c>
      <c r="D129" s="49">
        <v>0</v>
      </c>
      <c r="E129" s="49">
        <v>0</v>
      </c>
      <c r="F129" s="49">
        <v>0</v>
      </c>
      <c r="G129" s="49">
        <v>0</v>
      </c>
      <c r="H129" s="49">
        <v>0</v>
      </c>
      <c r="I129" s="49">
        <v>0</v>
      </c>
      <c r="J129" s="49">
        <v>0</v>
      </c>
      <c r="K129" s="49">
        <v>0</v>
      </c>
      <c r="L129" s="49">
        <v>0</v>
      </c>
      <c r="M129" s="49">
        <v>0</v>
      </c>
      <c r="N129" s="49">
        <v>0</v>
      </c>
      <c r="O129" s="49">
        <v>0</v>
      </c>
      <c r="P129" s="49">
        <v>0</v>
      </c>
      <c r="Q129" s="49">
        <v>0</v>
      </c>
      <c r="R129" s="49">
        <v>0</v>
      </c>
      <c r="S129" s="49">
        <v>0</v>
      </c>
      <c r="T129" s="49">
        <v>0</v>
      </c>
      <c r="U129" s="49">
        <v>0</v>
      </c>
      <c r="V129" s="49">
        <v>0</v>
      </c>
      <c r="W129" s="49"/>
      <c r="X129" s="49"/>
      <c r="Y129" s="49"/>
      <c r="Z129" s="49"/>
      <c r="AA129" s="49"/>
      <c r="AB129" s="49"/>
      <c r="AC129" s="49"/>
      <c r="AD129" s="49"/>
      <c r="AE129" s="49"/>
      <c r="AF129" s="49"/>
      <c r="AG129" s="49"/>
      <c r="AH129" s="49"/>
      <c r="AI129" s="49"/>
      <c r="AJ129" s="49"/>
      <c r="AK129" s="49"/>
      <c r="AL129" s="49"/>
    </row>
    <row r="130" s="2" customFormat="1" ht="16.35" customHeight="1" spans="1:38">
      <c r="A130" s="82" t="s">
        <v>570</v>
      </c>
      <c r="B130" s="49">
        <v>0</v>
      </c>
      <c r="C130" s="49">
        <v>0</v>
      </c>
      <c r="D130" s="49">
        <v>0</v>
      </c>
      <c r="E130" s="49">
        <v>0</v>
      </c>
      <c r="F130" s="49">
        <v>0</v>
      </c>
      <c r="G130" s="49">
        <v>0</v>
      </c>
      <c r="H130" s="49">
        <v>0</v>
      </c>
      <c r="I130" s="49">
        <v>0</v>
      </c>
      <c r="J130" s="49">
        <v>0</v>
      </c>
      <c r="K130" s="49">
        <v>0</v>
      </c>
      <c r="L130" s="49">
        <v>0</v>
      </c>
      <c r="M130" s="49">
        <v>0</v>
      </c>
      <c r="N130" s="49">
        <v>0</v>
      </c>
      <c r="O130" s="49">
        <v>0</v>
      </c>
      <c r="P130" s="49">
        <v>0</v>
      </c>
      <c r="Q130" s="49">
        <v>0</v>
      </c>
      <c r="R130" s="49">
        <v>0</v>
      </c>
      <c r="S130" s="49">
        <v>0</v>
      </c>
      <c r="T130" s="49">
        <v>0</v>
      </c>
      <c r="U130" s="49">
        <v>0</v>
      </c>
      <c r="V130" s="49">
        <v>0</v>
      </c>
      <c r="W130" s="49"/>
      <c r="X130" s="49"/>
      <c r="Y130" s="49"/>
      <c r="Z130" s="49"/>
      <c r="AA130" s="49"/>
      <c r="AB130" s="49"/>
      <c r="AC130" s="49"/>
      <c r="AD130" s="49"/>
      <c r="AE130" s="49"/>
      <c r="AF130" s="49"/>
      <c r="AG130" s="49"/>
      <c r="AH130" s="49"/>
      <c r="AI130" s="49"/>
      <c r="AJ130" s="49"/>
      <c r="AK130" s="49"/>
      <c r="AL130" s="49"/>
    </row>
    <row r="131" s="2" customFormat="1" ht="16.35" customHeight="1" spans="1:38">
      <c r="A131" s="82" t="s">
        <v>571</v>
      </c>
      <c r="B131" s="49">
        <v>0</v>
      </c>
      <c r="C131" s="49">
        <v>0</v>
      </c>
      <c r="D131" s="49">
        <v>0</v>
      </c>
      <c r="E131" s="49">
        <v>0</v>
      </c>
      <c r="F131" s="49">
        <v>0</v>
      </c>
      <c r="G131" s="49">
        <v>0</v>
      </c>
      <c r="H131" s="49">
        <v>0</v>
      </c>
      <c r="I131" s="49">
        <v>0</v>
      </c>
      <c r="J131" s="49">
        <v>0</v>
      </c>
      <c r="K131" s="49">
        <v>0</v>
      </c>
      <c r="L131" s="49">
        <v>0</v>
      </c>
      <c r="M131" s="49">
        <v>0</v>
      </c>
      <c r="N131" s="49">
        <v>0</v>
      </c>
      <c r="O131" s="49">
        <v>0</v>
      </c>
      <c r="P131" s="49">
        <v>0</v>
      </c>
      <c r="Q131" s="49">
        <v>0</v>
      </c>
      <c r="R131" s="49">
        <v>0</v>
      </c>
      <c r="S131" s="49">
        <v>0</v>
      </c>
      <c r="T131" s="49">
        <v>0</v>
      </c>
      <c r="U131" s="49">
        <v>0</v>
      </c>
      <c r="V131" s="49">
        <v>0</v>
      </c>
      <c r="W131" s="49"/>
      <c r="X131" s="49"/>
      <c r="Y131" s="49"/>
      <c r="Z131" s="49"/>
      <c r="AA131" s="49"/>
      <c r="AB131" s="49"/>
      <c r="AC131" s="49"/>
      <c r="AD131" s="49"/>
      <c r="AE131" s="49"/>
      <c r="AF131" s="49"/>
      <c r="AG131" s="49"/>
      <c r="AH131" s="49"/>
      <c r="AI131" s="49"/>
      <c r="AJ131" s="49"/>
      <c r="AK131" s="49"/>
      <c r="AL131" s="49"/>
    </row>
    <row r="132" s="2" customFormat="1" ht="16.35" customHeight="1" spans="1:38">
      <c r="A132" s="78" t="s">
        <v>572</v>
      </c>
      <c r="B132" s="49">
        <v>0</v>
      </c>
      <c r="C132" s="49">
        <v>0</v>
      </c>
      <c r="D132" s="49">
        <v>0</v>
      </c>
      <c r="E132" s="49">
        <v>0</v>
      </c>
      <c r="F132" s="49">
        <v>0</v>
      </c>
      <c r="G132" s="49">
        <v>0</v>
      </c>
      <c r="H132" s="49">
        <v>0</v>
      </c>
      <c r="I132" s="49">
        <v>0</v>
      </c>
      <c r="J132" s="49">
        <v>0</v>
      </c>
      <c r="K132" s="49">
        <v>0</v>
      </c>
      <c r="L132" s="49">
        <v>0</v>
      </c>
      <c r="M132" s="49">
        <v>0</v>
      </c>
      <c r="N132" s="49">
        <v>0</v>
      </c>
      <c r="O132" s="49">
        <v>0</v>
      </c>
      <c r="P132" s="49">
        <v>0</v>
      </c>
      <c r="Q132" s="49">
        <v>0</v>
      </c>
      <c r="R132" s="49">
        <v>0</v>
      </c>
      <c r="S132" s="49">
        <v>0</v>
      </c>
      <c r="T132" s="49">
        <v>0</v>
      </c>
      <c r="U132" s="49">
        <v>0</v>
      </c>
      <c r="V132" s="49">
        <v>0</v>
      </c>
      <c r="W132" s="49"/>
      <c r="X132" s="49"/>
      <c r="Y132" s="49"/>
      <c r="Z132" s="49"/>
      <c r="AA132" s="49"/>
      <c r="AB132" s="49"/>
      <c r="AC132" s="49"/>
      <c r="AD132" s="49"/>
      <c r="AE132" s="49"/>
      <c r="AF132" s="49"/>
      <c r="AG132" s="49"/>
      <c r="AH132" s="49"/>
      <c r="AI132" s="49"/>
      <c r="AJ132" s="49"/>
      <c r="AK132" s="49"/>
      <c r="AL132" s="49"/>
    </row>
    <row r="133" s="2" customFormat="1" ht="16.35" customHeight="1" spans="1:38">
      <c r="A133" s="78" t="s">
        <v>573</v>
      </c>
      <c r="B133" s="49">
        <v>0</v>
      </c>
      <c r="C133" s="49">
        <v>0</v>
      </c>
      <c r="D133" s="49">
        <v>0</v>
      </c>
      <c r="E133" s="49">
        <v>0</v>
      </c>
      <c r="F133" s="49">
        <v>0</v>
      </c>
      <c r="G133" s="49">
        <v>0</v>
      </c>
      <c r="H133" s="49">
        <v>0</v>
      </c>
      <c r="I133" s="49">
        <v>0</v>
      </c>
      <c r="J133" s="49">
        <v>0</v>
      </c>
      <c r="K133" s="49">
        <v>0</v>
      </c>
      <c r="L133" s="49">
        <v>0</v>
      </c>
      <c r="M133" s="49">
        <v>0</v>
      </c>
      <c r="N133" s="49">
        <v>0</v>
      </c>
      <c r="O133" s="49">
        <v>0</v>
      </c>
      <c r="P133" s="49">
        <v>0</v>
      </c>
      <c r="Q133" s="49">
        <v>0</v>
      </c>
      <c r="R133" s="49">
        <v>0</v>
      </c>
      <c r="S133" s="49">
        <v>0</v>
      </c>
      <c r="T133" s="49">
        <v>0</v>
      </c>
      <c r="U133" s="49">
        <v>0</v>
      </c>
      <c r="V133" s="49">
        <v>0</v>
      </c>
      <c r="W133" s="49"/>
      <c r="X133" s="49"/>
      <c r="Y133" s="49"/>
      <c r="Z133" s="49"/>
      <c r="AA133" s="49"/>
      <c r="AB133" s="49"/>
      <c r="AC133" s="49"/>
      <c r="AD133" s="49"/>
      <c r="AE133" s="49"/>
      <c r="AF133" s="49"/>
      <c r="AG133" s="49"/>
      <c r="AH133" s="49"/>
      <c r="AI133" s="49"/>
      <c r="AJ133" s="49"/>
      <c r="AK133" s="49"/>
      <c r="AL133" s="49"/>
    </row>
    <row r="134" s="2" customFormat="1" ht="16.35" customHeight="1" spans="1:38">
      <c r="A134" s="78" t="s">
        <v>574</v>
      </c>
      <c r="B134" s="49">
        <v>0</v>
      </c>
      <c r="C134" s="49">
        <v>0</v>
      </c>
      <c r="D134" s="49">
        <v>0</v>
      </c>
      <c r="E134" s="49">
        <v>0</v>
      </c>
      <c r="F134" s="49">
        <v>0</v>
      </c>
      <c r="G134" s="49">
        <v>0</v>
      </c>
      <c r="H134" s="49">
        <v>0</v>
      </c>
      <c r="I134" s="49">
        <v>0</v>
      </c>
      <c r="J134" s="49">
        <v>0</v>
      </c>
      <c r="K134" s="49">
        <v>0</v>
      </c>
      <c r="L134" s="49">
        <v>0</v>
      </c>
      <c r="M134" s="49">
        <v>0</v>
      </c>
      <c r="N134" s="49">
        <v>0</v>
      </c>
      <c r="O134" s="49">
        <v>0</v>
      </c>
      <c r="P134" s="49">
        <v>0</v>
      </c>
      <c r="Q134" s="49">
        <v>0</v>
      </c>
      <c r="R134" s="49">
        <v>0</v>
      </c>
      <c r="S134" s="49">
        <v>0</v>
      </c>
      <c r="T134" s="49">
        <v>0</v>
      </c>
      <c r="U134" s="49">
        <v>0</v>
      </c>
      <c r="V134" s="49">
        <v>0</v>
      </c>
      <c r="W134" s="49"/>
      <c r="X134" s="49"/>
      <c r="Y134" s="49"/>
      <c r="Z134" s="49"/>
      <c r="AA134" s="49"/>
      <c r="AB134" s="49"/>
      <c r="AC134" s="49"/>
      <c r="AD134" s="49"/>
      <c r="AE134" s="49"/>
      <c r="AF134" s="49"/>
      <c r="AG134" s="49"/>
      <c r="AH134" s="49"/>
      <c r="AI134" s="49"/>
      <c r="AJ134" s="49"/>
      <c r="AK134" s="49"/>
      <c r="AL134" s="49"/>
    </row>
    <row r="135" s="2" customFormat="1" ht="16.35" customHeight="1" spans="1:38">
      <c r="A135" s="78" t="s">
        <v>575</v>
      </c>
      <c r="B135" s="49">
        <v>0</v>
      </c>
      <c r="C135" s="49">
        <v>0</v>
      </c>
      <c r="D135" s="49">
        <v>0</v>
      </c>
      <c r="E135" s="49">
        <v>0</v>
      </c>
      <c r="F135" s="49">
        <v>0</v>
      </c>
      <c r="G135" s="49">
        <v>0</v>
      </c>
      <c r="H135" s="49">
        <v>0</v>
      </c>
      <c r="I135" s="49">
        <v>0</v>
      </c>
      <c r="J135" s="49">
        <v>0</v>
      </c>
      <c r="K135" s="49">
        <v>0</v>
      </c>
      <c r="L135" s="49">
        <v>0</v>
      </c>
      <c r="M135" s="49">
        <v>0</v>
      </c>
      <c r="N135" s="49">
        <v>0</v>
      </c>
      <c r="O135" s="49">
        <v>0</v>
      </c>
      <c r="P135" s="49">
        <v>0</v>
      </c>
      <c r="Q135" s="49">
        <v>0</v>
      </c>
      <c r="R135" s="49">
        <v>0</v>
      </c>
      <c r="S135" s="49">
        <v>0</v>
      </c>
      <c r="T135" s="49">
        <v>0</v>
      </c>
      <c r="U135" s="49">
        <v>0</v>
      </c>
      <c r="V135" s="49">
        <v>0</v>
      </c>
      <c r="W135" s="49"/>
      <c r="X135" s="49"/>
      <c r="Y135" s="49"/>
      <c r="Z135" s="49"/>
      <c r="AA135" s="49"/>
      <c r="AB135" s="49"/>
      <c r="AC135" s="49"/>
      <c r="AD135" s="49"/>
      <c r="AE135" s="49"/>
      <c r="AF135" s="49"/>
      <c r="AG135" s="49"/>
      <c r="AH135" s="49"/>
      <c r="AI135" s="49"/>
      <c r="AJ135" s="49"/>
      <c r="AK135" s="49"/>
      <c r="AL135" s="49"/>
    </row>
    <row r="136" s="2" customFormat="1" ht="16.35" customHeight="1" spans="1:38">
      <c r="A136" s="78" t="s">
        <v>576</v>
      </c>
      <c r="B136" s="49">
        <v>0</v>
      </c>
      <c r="C136" s="49">
        <v>0</v>
      </c>
      <c r="D136" s="49">
        <v>0</v>
      </c>
      <c r="E136" s="49">
        <v>0</v>
      </c>
      <c r="F136" s="49">
        <v>0</v>
      </c>
      <c r="G136" s="49">
        <v>0</v>
      </c>
      <c r="H136" s="49">
        <v>0</v>
      </c>
      <c r="I136" s="49">
        <v>0</v>
      </c>
      <c r="J136" s="49">
        <v>0</v>
      </c>
      <c r="K136" s="49">
        <v>0</v>
      </c>
      <c r="L136" s="49">
        <v>0</v>
      </c>
      <c r="M136" s="49">
        <v>0</v>
      </c>
      <c r="N136" s="49">
        <v>0</v>
      </c>
      <c r="O136" s="49">
        <v>0</v>
      </c>
      <c r="P136" s="49">
        <v>0</v>
      </c>
      <c r="Q136" s="49">
        <v>0</v>
      </c>
      <c r="R136" s="49">
        <v>0</v>
      </c>
      <c r="S136" s="49">
        <v>0</v>
      </c>
      <c r="T136" s="49">
        <v>0</v>
      </c>
      <c r="U136" s="49">
        <v>0</v>
      </c>
      <c r="V136" s="49">
        <v>0</v>
      </c>
      <c r="W136" s="49"/>
      <c r="X136" s="49"/>
      <c r="Y136" s="49"/>
      <c r="Z136" s="49"/>
      <c r="AA136" s="49"/>
      <c r="AB136" s="49"/>
      <c r="AC136" s="49"/>
      <c r="AD136" s="49"/>
      <c r="AE136" s="49"/>
      <c r="AF136" s="49"/>
      <c r="AG136" s="49"/>
      <c r="AH136" s="49"/>
      <c r="AI136" s="49"/>
      <c r="AJ136" s="49"/>
      <c r="AK136" s="49"/>
      <c r="AL136" s="49"/>
    </row>
    <row r="137" s="2" customFormat="1" ht="16.35" customHeight="1" spans="1:38">
      <c r="A137" s="78" t="s">
        <v>577</v>
      </c>
      <c r="B137" s="49">
        <v>0</v>
      </c>
      <c r="C137" s="49">
        <v>0</v>
      </c>
      <c r="D137" s="49">
        <v>0</v>
      </c>
      <c r="E137" s="49">
        <v>0</v>
      </c>
      <c r="F137" s="49">
        <v>0</v>
      </c>
      <c r="G137" s="49">
        <v>0</v>
      </c>
      <c r="H137" s="49">
        <v>0</v>
      </c>
      <c r="I137" s="49">
        <v>0</v>
      </c>
      <c r="J137" s="49">
        <v>0</v>
      </c>
      <c r="K137" s="49">
        <v>0</v>
      </c>
      <c r="L137" s="49">
        <v>0</v>
      </c>
      <c r="M137" s="49">
        <v>0</v>
      </c>
      <c r="N137" s="49">
        <v>0</v>
      </c>
      <c r="O137" s="49">
        <v>0</v>
      </c>
      <c r="P137" s="49">
        <v>0</v>
      </c>
      <c r="Q137" s="49">
        <v>0</v>
      </c>
      <c r="R137" s="49">
        <v>0</v>
      </c>
      <c r="S137" s="49">
        <v>0</v>
      </c>
      <c r="T137" s="49">
        <v>0</v>
      </c>
      <c r="U137" s="49">
        <v>0</v>
      </c>
      <c r="V137" s="49">
        <v>0</v>
      </c>
      <c r="W137" s="49"/>
      <c r="X137" s="49"/>
      <c r="Y137" s="49"/>
      <c r="Z137" s="49"/>
      <c r="AA137" s="49"/>
      <c r="AB137" s="49"/>
      <c r="AC137" s="49"/>
      <c r="AD137" s="49"/>
      <c r="AE137" s="49"/>
      <c r="AF137" s="49"/>
      <c r="AG137" s="49"/>
      <c r="AH137" s="49"/>
      <c r="AI137" s="49"/>
      <c r="AJ137" s="49"/>
      <c r="AK137" s="49"/>
      <c r="AL137" s="49"/>
    </row>
    <row r="138" s="2" customFormat="1" ht="16.35" customHeight="1" spans="1:38">
      <c r="A138" s="88" t="s">
        <v>578</v>
      </c>
      <c r="B138" s="49">
        <v>-140402</v>
      </c>
      <c r="C138" s="49">
        <v>0</v>
      </c>
      <c r="D138" s="49">
        <v>0</v>
      </c>
      <c r="E138" s="49">
        <v>0</v>
      </c>
      <c r="F138" s="49">
        <v>0</v>
      </c>
      <c r="G138" s="49">
        <v>0</v>
      </c>
      <c r="H138" s="49">
        <v>71434</v>
      </c>
      <c r="I138" s="49">
        <v>0</v>
      </c>
      <c r="J138" s="49">
        <v>0</v>
      </c>
      <c r="K138" s="49">
        <v>0</v>
      </c>
      <c r="L138" s="49">
        <v>0</v>
      </c>
      <c r="M138" s="49">
        <v>0</v>
      </c>
      <c r="N138" s="49">
        <v>3130</v>
      </c>
      <c r="O138" s="49">
        <v>0</v>
      </c>
      <c r="P138" s="49">
        <v>13128</v>
      </c>
      <c r="Q138" s="49">
        <v>20505</v>
      </c>
      <c r="R138" s="49">
        <v>14840</v>
      </c>
      <c r="S138" s="49">
        <v>0</v>
      </c>
      <c r="T138" s="49">
        <v>1305</v>
      </c>
      <c r="U138" s="49">
        <v>12020</v>
      </c>
      <c r="V138" s="49">
        <v>0</v>
      </c>
      <c r="W138" s="49"/>
      <c r="X138" s="49"/>
      <c r="Y138" s="49"/>
      <c r="Z138" s="49"/>
      <c r="AA138" s="49"/>
      <c r="AB138" s="49"/>
      <c r="AC138" s="49"/>
      <c r="AD138" s="49"/>
      <c r="AE138" s="49"/>
      <c r="AF138" s="49"/>
      <c r="AG138" s="49"/>
      <c r="AH138" s="49"/>
      <c r="AI138" s="49"/>
      <c r="AJ138" s="49"/>
      <c r="AK138" s="49"/>
      <c r="AL138" s="49"/>
    </row>
    <row r="139" s="2" customFormat="1" ht="16.35" customHeight="1" spans="1:38">
      <c r="A139" s="75" t="s">
        <v>579</v>
      </c>
      <c r="B139" s="49">
        <v>0</v>
      </c>
      <c r="C139" s="49">
        <v>0</v>
      </c>
      <c r="D139" s="49">
        <v>0</v>
      </c>
      <c r="E139" s="49">
        <v>0</v>
      </c>
      <c r="F139" s="49">
        <v>0</v>
      </c>
      <c r="G139" s="49">
        <v>0</v>
      </c>
      <c r="H139" s="49">
        <v>0</v>
      </c>
      <c r="I139" s="49">
        <v>0</v>
      </c>
      <c r="J139" s="49">
        <v>0</v>
      </c>
      <c r="K139" s="49">
        <v>0</v>
      </c>
      <c r="L139" s="49">
        <v>0</v>
      </c>
      <c r="M139" s="49">
        <v>0</v>
      </c>
      <c r="N139" s="49">
        <v>0</v>
      </c>
      <c r="O139" s="49">
        <v>0</v>
      </c>
      <c r="P139" s="49">
        <v>0</v>
      </c>
      <c r="Q139" s="49">
        <v>0</v>
      </c>
      <c r="R139" s="49">
        <v>0</v>
      </c>
      <c r="S139" s="49">
        <v>0</v>
      </c>
      <c r="T139" s="49">
        <v>0</v>
      </c>
      <c r="U139" s="49">
        <v>0</v>
      </c>
      <c r="V139" s="49">
        <v>0</v>
      </c>
      <c r="W139" s="49"/>
      <c r="X139" s="49"/>
      <c r="Y139" s="49"/>
      <c r="Z139" s="49"/>
      <c r="AA139" s="49"/>
      <c r="AB139" s="49"/>
      <c r="AC139" s="49"/>
      <c r="AD139" s="49"/>
      <c r="AE139" s="49"/>
      <c r="AF139" s="49"/>
      <c r="AG139" s="49"/>
      <c r="AH139" s="49"/>
      <c r="AI139" s="49"/>
      <c r="AJ139" s="49"/>
      <c r="AK139" s="49"/>
      <c r="AL139" s="49"/>
    </row>
    <row r="140" s="2" customFormat="1" ht="16.35" customHeight="1" spans="1:38">
      <c r="A140" s="78" t="s">
        <v>580</v>
      </c>
      <c r="B140" s="49">
        <v>0</v>
      </c>
      <c r="C140" s="49">
        <v>0</v>
      </c>
      <c r="D140" s="49">
        <v>0</v>
      </c>
      <c r="E140" s="49">
        <v>0</v>
      </c>
      <c r="F140" s="49">
        <v>0</v>
      </c>
      <c r="G140" s="49">
        <v>0</v>
      </c>
      <c r="H140" s="49">
        <v>0</v>
      </c>
      <c r="I140" s="49">
        <v>0</v>
      </c>
      <c r="J140" s="49">
        <v>0</v>
      </c>
      <c r="K140" s="49">
        <v>0</v>
      </c>
      <c r="L140" s="49">
        <v>0</v>
      </c>
      <c r="M140" s="49">
        <v>0</v>
      </c>
      <c r="N140" s="49">
        <v>0</v>
      </c>
      <c r="O140" s="49">
        <v>0</v>
      </c>
      <c r="P140" s="49">
        <v>0</v>
      </c>
      <c r="Q140" s="49">
        <v>0</v>
      </c>
      <c r="R140" s="49">
        <v>0</v>
      </c>
      <c r="S140" s="49">
        <v>0</v>
      </c>
      <c r="T140" s="49">
        <v>0</v>
      </c>
      <c r="U140" s="49">
        <v>0</v>
      </c>
      <c r="V140" s="49">
        <v>0</v>
      </c>
      <c r="W140" s="49"/>
      <c r="X140" s="49"/>
      <c r="Y140" s="49"/>
      <c r="Z140" s="49"/>
      <c r="AA140" s="87"/>
      <c r="AB140" s="49"/>
      <c r="AC140" s="49"/>
      <c r="AD140" s="49"/>
      <c r="AE140" s="49"/>
      <c r="AF140" s="49"/>
      <c r="AG140" s="49"/>
      <c r="AH140" s="49"/>
      <c r="AI140" s="49"/>
      <c r="AJ140" s="49"/>
      <c r="AK140" s="49"/>
      <c r="AL140" s="49"/>
    </row>
    <row r="141" s="2" customFormat="1" ht="16.35" customHeight="1" spans="1:38">
      <c r="A141" s="78" t="s">
        <v>581</v>
      </c>
      <c r="B141" s="49">
        <v>0</v>
      </c>
      <c r="C141" s="49">
        <v>0</v>
      </c>
      <c r="D141" s="49">
        <v>0</v>
      </c>
      <c r="E141" s="49">
        <v>0</v>
      </c>
      <c r="F141" s="49">
        <v>0</v>
      </c>
      <c r="G141" s="49">
        <v>0</v>
      </c>
      <c r="H141" s="49">
        <v>0</v>
      </c>
      <c r="I141" s="49">
        <v>0</v>
      </c>
      <c r="J141" s="49">
        <v>0</v>
      </c>
      <c r="K141" s="49">
        <v>0</v>
      </c>
      <c r="L141" s="49">
        <v>0</v>
      </c>
      <c r="M141" s="49">
        <v>0</v>
      </c>
      <c r="N141" s="49">
        <v>0</v>
      </c>
      <c r="O141" s="49">
        <v>0</v>
      </c>
      <c r="P141" s="49">
        <v>0</v>
      </c>
      <c r="Q141" s="49">
        <v>0</v>
      </c>
      <c r="R141" s="49">
        <v>0</v>
      </c>
      <c r="S141" s="49">
        <v>0</v>
      </c>
      <c r="T141" s="49">
        <v>0</v>
      </c>
      <c r="U141" s="49">
        <v>0</v>
      </c>
      <c r="V141" s="49">
        <v>0</v>
      </c>
      <c r="W141" s="49"/>
      <c r="X141" s="49"/>
      <c r="Y141" s="49"/>
      <c r="Z141" s="49"/>
      <c r="AA141" s="87"/>
      <c r="AB141" s="49"/>
      <c r="AC141" s="49"/>
      <c r="AD141" s="49"/>
      <c r="AE141" s="49"/>
      <c r="AF141" s="49"/>
      <c r="AG141" s="49"/>
      <c r="AH141" s="49"/>
      <c r="AI141" s="49"/>
      <c r="AJ141" s="49"/>
      <c r="AK141" s="49"/>
      <c r="AL141" s="49"/>
    </row>
    <row r="142" s="2" customFormat="1" ht="16.35" customHeight="1" spans="1:38">
      <c r="A142" s="78" t="s">
        <v>582</v>
      </c>
      <c r="B142" s="49">
        <v>0</v>
      </c>
      <c r="C142" s="49">
        <v>0</v>
      </c>
      <c r="D142" s="49">
        <v>0</v>
      </c>
      <c r="E142" s="49">
        <v>0</v>
      </c>
      <c r="F142" s="49">
        <v>0</v>
      </c>
      <c r="G142" s="49">
        <v>0</v>
      </c>
      <c r="H142" s="49">
        <v>0</v>
      </c>
      <c r="I142" s="49">
        <v>0</v>
      </c>
      <c r="J142" s="49">
        <v>0</v>
      </c>
      <c r="K142" s="49">
        <v>0</v>
      </c>
      <c r="L142" s="49">
        <v>0</v>
      </c>
      <c r="M142" s="49">
        <v>0</v>
      </c>
      <c r="N142" s="49">
        <v>0</v>
      </c>
      <c r="O142" s="49">
        <v>0</v>
      </c>
      <c r="P142" s="49">
        <v>0</v>
      </c>
      <c r="Q142" s="49">
        <v>0</v>
      </c>
      <c r="R142" s="49">
        <v>0</v>
      </c>
      <c r="S142" s="49">
        <v>0</v>
      </c>
      <c r="T142" s="49">
        <v>0</v>
      </c>
      <c r="U142" s="49">
        <v>0</v>
      </c>
      <c r="V142" s="49">
        <v>0</v>
      </c>
      <c r="W142" s="49"/>
      <c r="X142" s="49"/>
      <c r="Y142" s="49"/>
      <c r="Z142" s="49"/>
      <c r="AA142" s="87"/>
      <c r="AB142" s="49"/>
      <c r="AC142" s="49"/>
      <c r="AD142" s="49"/>
      <c r="AE142" s="49"/>
      <c r="AF142" s="49"/>
      <c r="AG142" s="49"/>
      <c r="AH142" s="49"/>
      <c r="AI142" s="49"/>
      <c r="AJ142" s="49"/>
      <c r="AK142" s="49"/>
      <c r="AL142" s="49"/>
    </row>
    <row r="143" s="2" customFormat="1" ht="16.35" customHeight="1" spans="1:38">
      <c r="A143" s="78" t="s">
        <v>583</v>
      </c>
      <c r="B143" s="49">
        <v>0</v>
      </c>
      <c r="C143" s="49">
        <v>0</v>
      </c>
      <c r="D143" s="49">
        <v>0</v>
      </c>
      <c r="E143" s="49">
        <v>0</v>
      </c>
      <c r="F143" s="49">
        <v>0</v>
      </c>
      <c r="G143" s="49">
        <v>0</v>
      </c>
      <c r="H143" s="49">
        <v>0</v>
      </c>
      <c r="I143" s="49">
        <v>0</v>
      </c>
      <c r="J143" s="49">
        <v>0</v>
      </c>
      <c r="K143" s="49">
        <v>0</v>
      </c>
      <c r="L143" s="49">
        <v>0</v>
      </c>
      <c r="M143" s="49">
        <v>0</v>
      </c>
      <c r="N143" s="49">
        <v>0</v>
      </c>
      <c r="O143" s="49">
        <v>0</v>
      </c>
      <c r="P143" s="49">
        <v>0</v>
      </c>
      <c r="Q143" s="49">
        <v>0</v>
      </c>
      <c r="R143" s="49">
        <v>0</v>
      </c>
      <c r="S143" s="49">
        <v>0</v>
      </c>
      <c r="T143" s="49">
        <v>0</v>
      </c>
      <c r="U143" s="49">
        <v>0</v>
      </c>
      <c r="V143" s="49">
        <v>0</v>
      </c>
      <c r="W143" s="49"/>
      <c r="X143" s="49"/>
      <c r="Y143" s="49"/>
      <c r="Z143" s="49"/>
      <c r="AA143" s="87"/>
      <c r="AB143" s="49"/>
      <c r="AC143" s="49"/>
      <c r="AD143" s="49"/>
      <c r="AE143" s="49"/>
      <c r="AF143" s="49"/>
      <c r="AG143" s="49"/>
      <c r="AH143" s="49"/>
      <c r="AI143" s="49"/>
      <c r="AJ143" s="49"/>
      <c r="AK143" s="49"/>
      <c r="AL143" s="49"/>
    </row>
    <row r="144" s="2" customFormat="1" ht="16.35" customHeight="1" spans="1:38">
      <c r="A144" s="78" t="s">
        <v>584</v>
      </c>
      <c r="B144" s="49">
        <v>0</v>
      </c>
      <c r="C144" s="49">
        <v>0</v>
      </c>
      <c r="D144" s="49">
        <v>0</v>
      </c>
      <c r="E144" s="49">
        <v>0</v>
      </c>
      <c r="F144" s="49">
        <v>0</v>
      </c>
      <c r="G144" s="49">
        <v>0</v>
      </c>
      <c r="H144" s="49">
        <v>0</v>
      </c>
      <c r="I144" s="49">
        <v>0</v>
      </c>
      <c r="J144" s="49">
        <v>0</v>
      </c>
      <c r="K144" s="49">
        <v>0</v>
      </c>
      <c r="L144" s="49">
        <v>0</v>
      </c>
      <c r="M144" s="49">
        <v>0</v>
      </c>
      <c r="N144" s="49">
        <v>0</v>
      </c>
      <c r="O144" s="49">
        <v>0</v>
      </c>
      <c r="P144" s="49">
        <v>0</v>
      </c>
      <c r="Q144" s="49">
        <v>0</v>
      </c>
      <c r="R144" s="49">
        <v>0</v>
      </c>
      <c r="S144" s="49">
        <v>0</v>
      </c>
      <c r="T144" s="49">
        <v>0</v>
      </c>
      <c r="U144" s="49">
        <v>0</v>
      </c>
      <c r="V144" s="49">
        <v>0</v>
      </c>
      <c r="W144" s="49"/>
      <c r="X144" s="49"/>
      <c r="Y144" s="49"/>
      <c r="Z144" s="49"/>
      <c r="AA144" s="87"/>
      <c r="AB144" s="49"/>
      <c r="AC144" s="49"/>
      <c r="AD144" s="49"/>
      <c r="AE144" s="49"/>
      <c r="AF144" s="49"/>
      <c r="AG144" s="49"/>
      <c r="AH144" s="49"/>
      <c r="AI144" s="49"/>
      <c r="AJ144" s="49"/>
      <c r="AK144" s="49"/>
      <c r="AL144" s="49"/>
    </row>
    <row r="145" s="2" customFormat="1" ht="16.35" customHeight="1" spans="1:38">
      <c r="A145" s="78" t="s">
        <v>585</v>
      </c>
      <c r="B145" s="49">
        <v>0</v>
      </c>
      <c r="C145" s="49">
        <v>0</v>
      </c>
      <c r="D145" s="49">
        <v>0</v>
      </c>
      <c r="E145" s="49">
        <v>0</v>
      </c>
      <c r="F145" s="49">
        <v>0</v>
      </c>
      <c r="G145" s="49">
        <v>0</v>
      </c>
      <c r="H145" s="49">
        <v>0</v>
      </c>
      <c r="I145" s="49">
        <v>0</v>
      </c>
      <c r="J145" s="49">
        <v>0</v>
      </c>
      <c r="K145" s="49">
        <v>0</v>
      </c>
      <c r="L145" s="49">
        <v>0</v>
      </c>
      <c r="M145" s="49">
        <v>0</v>
      </c>
      <c r="N145" s="49">
        <v>0</v>
      </c>
      <c r="O145" s="49">
        <v>0</v>
      </c>
      <c r="P145" s="49">
        <v>0</v>
      </c>
      <c r="Q145" s="49">
        <v>0</v>
      </c>
      <c r="R145" s="49">
        <v>0</v>
      </c>
      <c r="S145" s="49">
        <v>0</v>
      </c>
      <c r="T145" s="49">
        <v>0</v>
      </c>
      <c r="U145" s="49">
        <v>0</v>
      </c>
      <c r="V145" s="49">
        <v>0</v>
      </c>
      <c r="W145" s="49"/>
      <c r="X145" s="49"/>
      <c r="Y145" s="49"/>
      <c r="Z145" s="49"/>
      <c r="AA145" s="49"/>
      <c r="AB145" s="49"/>
      <c r="AC145" s="49"/>
      <c r="AD145" s="49"/>
      <c r="AE145" s="49"/>
      <c r="AF145" s="49"/>
      <c r="AG145" s="49"/>
      <c r="AH145" s="49"/>
      <c r="AI145" s="49"/>
      <c r="AJ145" s="49"/>
      <c r="AK145" s="49"/>
      <c r="AL145" s="49"/>
    </row>
    <row r="146" s="2" customFormat="1" ht="16.35" customHeight="1" spans="1:38">
      <c r="A146" s="78" t="s">
        <v>586</v>
      </c>
      <c r="B146" s="49">
        <v>0</v>
      </c>
      <c r="C146" s="49">
        <v>0</v>
      </c>
      <c r="D146" s="49">
        <v>0</v>
      </c>
      <c r="E146" s="49">
        <v>0</v>
      </c>
      <c r="F146" s="49">
        <v>0</v>
      </c>
      <c r="G146" s="49">
        <v>0</v>
      </c>
      <c r="H146" s="49">
        <v>0</v>
      </c>
      <c r="I146" s="49">
        <v>0</v>
      </c>
      <c r="J146" s="49">
        <v>0</v>
      </c>
      <c r="K146" s="49">
        <v>0</v>
      </c>
      <c r="L146" s="49">
        <v>0</v>
      </c>
      <c r="M146" s="49">
        <v>0</v>
      </c>
      <c r="N146" s="49">
        <v>0</v>
      </c>
      <c r="O146" s="49">
        <v>0</v>
      </c>
      <c r="P146" s="49">
        <v>0</v>
      </c>
      <c r="Q146" s="49">
        <v>0</v>
      </c>
      <c r="R146" s="49">
        <v>0</v>
      </c>
      <c r="S146" s="49">
        <v>0</v>
      </c>
      <c r="T146" s="49">
        <v>0</v>
      </c>
      <c r="U146" s="49">
        <v>0</v>
      </c>
      <c r="V146" s="49">
        <v>0</v>
      </c>
      <c r="W146" s="49"/>
      <c r="X146" s="49"/>
      <c r="Y146" s="49"/>
      <c r="Z146" s="49"/>
      <c r="AA146" s="49"/>
      <c r="AB146" s="49"/>
      <c r="AC146" s="49"/>
      <c r="AD146" s="49"/>
      <c r="AE146" s="49"/>
      <c r="AF146" s="49"/>
      <c r="AG146" s="49"/>
      <c r="AH146" s="49"/>
      <c r="AI146" s="49"/>
      <c r="AJ146" s="49"/>
      <c r="AK146" s="49"/>
      <c r="AL146" s="49"/>
    </row>
    <row r="147" s="2" customFormat="1" ht="16.35" customHeight="1" spans="1:38">
      <c r="A147" s="78" t="s">
        <v>587</v>
      </c>
      <c r="B147" s="49">
        <v>0</v>
      </c>
      <c r="C147" s="49">
        <v>0</v>
      </c>
      <c r="D147" s="49">
        <v>0</v>
      </c>
      <c r="E147" s="49">
        <v>0</v>
      </c>
      <c r="F147" s="49">
        <v>0</v>
      </c>
      <c r="G147" s="49">
        <v>0</v>
      </c>
      <c r="H147" s="49">
        <v>0</v>
      </c>
      <c r="I147" s="49">
        <v>0</v>
      </c>
      <c r="J147" s="49">
        <v>0</v>
      </c>
      <c r="K147" s="49">
        <v>0</v>
      </c>
      <c r="L147" s="49">
        <v>0</v>
      </c>
      <c r="M147" s="49">
        <v>0</v>
      </c>
      <c r="N147" s="49">
        <v>0</v>
      </c>
      <c r="O147" s="49">
        <v>0</v>
      </c>
      <c r="P147" s="49">
        <v>0</v>
      </c>
      <c r="Q147" s="49">
        <v>0</v>
      </c>
      <c r="R147" s="49">
        <v>0</v>
      </c>
      <c r="S147" s="49">
        <v>0</v>
      </c>
      <c r="T147" s="49">
        <v>0</v>
      </c>
      <c r="U147" s="49">
        <v>0</v>
      </c>
      <c r="V147" s="49">
        <v>0</v>
      </c>
      <c r="W147" s="49"/>
      <c r="X147" s="49"/>
      <c r="Y147" s="49"/>
      <c r="Z147" s="49"/>
      <c r="AA147" s="49"/>
      <c r="AB147" s="49"/>
      <c r="AC147" s="49"/>
      <c r="AD147" s="49"/>
      <c r="AE147" s="49"/>
      <c r="AF147" s="49"/>
      <c r="AG147" s="49"/>
      <c r="AH147" s="49"/>
      <c r="AI147" s="49"/>
      <c r="AJ147" s="49"/>
      <c r="AK147" s="49"/>
      <c r="AL147" s="49"/>
    </row>
    <row r="148" s="2" customFormat="1" ht="16.35" customHeight="1" spans="1:38">
      <c r="A148" s="78" t="s">
        <v>588</v>
      </c>
      <c r="B148" s="49">
        <v>0</v>
      </c>
      <c r="C148" s="49">
        <v>0</v>
      </c>
      <c r="D148" s="49">
        <v>0</v>
      </c>
      <c r="E148" s="49">
        <v>0</v>
      </c>
      <c r="F148" s="49">
        <v>0</v>
      </c>
      <c r="G148" s="49">
        <v>0</v>
      </c>
      <c r="H148" s="49">
        <v>0</v>
      </c>
      <c r="I148" s="49">
        <v>0</v>
      </c>
      <c r="J148" s="49">
        <v>0</v>
      </c>
      <c r="K148" s="49">
        <v>0</v>
      </c>
      <c r="L148" s="49">
        <v>0</v>
      </c>
      <c r="M148" s="49">
        <v>0</v>
      </c>
      <c r="N148" s="49">
        <v>0</v>
      </c>
      <c r="O148" s="49">
        <v>0</v>
      </c>
      <c r="P148" s="49">
        <v>0</v>
      </c>
      <c r="Q148" s="49">
        <v>0</v>
      </c>
      <c r="R148" s="49">
        <v>0</v>
      </c>
      <c r="S148" s="49">
        <v>0</v>
      </c>
      <c r="T148" s="49">
        <v>0</v>
      </c>
      <c r="U148" s="49">
        <v>0</v>
      </c>
      <c r="V148" s="49">
        <v>0</v>
      </c>
      <c r="W148" s="49"/>
      <c r="X148" s="49"/>
      <c r="Y148" s="49"/>
      <c r="Z148" s="49"/>
      <c r="AA148" s="49"/>
      <c r="AB148" s="49"/>
      <c r="AC148" s="49"/>
      <c r="AD148" s="49"/>
      <c r="AE148" s="49"/>
      <c r="AF148" s="49"/>
      <c r="AG148" s="49"/>
      <c r="AH148" s="49"/>
      <c r="AI148" s="49"/>
      <c r="AJ148" s="49"/>
      <c r="AK148" s="49"/>
      <c r="AL148" s="49"/>
    </row>
    <row r="149" s="2" customFormat="1" ht="16.35" customHeight="1" spans="1:38">
      <c r="A149" s="78" t="s">
        <v>589</v>
      </c>
      <c r="B149" s="49">
        <v>0</v>
      </c>
      <c r="C149" s="49">
        <v>0</v>
      </c>
      <c r="D149" s="49">
        <v>0</v>
      </c>
      <c r="E149" s="49">
        <v>0</v>
      </c>
      <c r="F149" s="49">
        <v>0</v>
      </c>
      <c r="G149" s="49">
        <v>0</v>
      </c>
      <c r="H149" s="49">
        <v>8333333.32</v>
      </c>
      <c r="I149" s="49">
        <v>0</v>
      </c>
      <c r="J149" s="49">
        <v>0</v>
      </c>
      <c r="K149" s="49">
        <v>0</v>
      </c>
      <c r="L149" s="49">
        <v>0</v>
      </c>
      <c r="M149" s="49">
        <v>0</v>
      </c>
      <c r="N149" s="49">
        <v>0</v>
      </c>
      <c r="O149" s="49">
        <v>0</v>
      </c>
      <c r="P149" s="49">
        <v>0</v>
      </c>
      <c r="Q149" s="49">
        <v>0</v>
      </c>
      <c r="R149" s="49">
        <v>0</v>
      </c>
      <c r="S149" s="49">
        <v>0</v>
      </c>
      <c r="T149" s="49">
        <v>0</v>
      </c>
      <c r="U149" s="49">
        <v>0</v>
      </c>
      <c r="V149" s="49">
        <v>0</v>
      </c>
      <c r="W149" s="49"/>
      <c r="X149" s="49"/>
      <c r="Y149" s="49"/>
      <c r="Z149" s="49"/>
      <c r="AA149" s="49"/>
      <c r="AB149" s="49"/>
      <c r="AC149" s="49"/>
      <c r="AD149" s="49"/>
      <c r="AE149" s="49"/>
      <c r="AF149" s="49"/>
      <c r="AG149" s="49"/>
      <c r="AH149" s="49"/>
      <c r="AI149" s="49"/>
      <c r="AJ149" s="49"/>
      <c r="AK149" s="49"/>
      <c r="AL149" s="49"/>
    </row>
    <row r="150" s="2" customFormat="1" ht="16.35" customHeight="1" spans="1:38">
      <c r="A150" s="78" t="s">
        <v>590</v>
      </c>
      <c r="B150" s="49">
        <v>0</v>
      </c>
      <c r="C150" s="49">
        <v>0</v>
      </c>
      <c r="D150" s="49">
        <v>0</v>
      </c>
      <c r="E150" s="49">
        <v>0</v>
      </c>
      <c r="F150" s="49">
        <v>0</v>
      </c>
      <c r="G150" s="49">
        <v>0</v>
      </c>
      <c r="H150" s="49">
        <v>0</v>
      </c>
      <c r="I150" s="49">
        <v>0</v>
      </c>
      <c r="J150" s="49">
        <v>0</v>
      </c>
      <c r="K150" s="49">
        <v>0</v>
      </c>
      <c r="L150" s="49">
        <v>0</v>
      </c>
      <c r="M150" s="49">
        <v>0</v>
      </c>
      <c r="N150" s="49">
        <v>0</v>
      </c>
      <c r="O150" s="49">
        <v>0</v>
      </c>
      <c r="P150" s="49">
        <v>0</v>
      </c>
      <c r="Q150" s="49">
        <v>0</v>
      </c>
      <c r="R150" s="49">
        <v>0</v>
      </c>
      <c r="S150" s="49">
        <v>0</v>
      </c>
      <c r="T150" s="49">
        <v>0</v>
      </c>
      <c r="U150" s="49">
        <v>0</v>
      </c>
      <c r="V150" s="49">
        <v>0</v>
      </c>
      <c r="W150" s="49"/>
      <c r="X150" s="49"/>
      <c r="Y150" s="49"/>
      <c r="Z150" s="49"/>
      <c r="AA150" s="49"/>
      <c r="AB150" s="49"/>
      <c r="AC150" s="49"/>
      <c r="AD150" s="49"/>
      <c r="AE150" s="49"/>
      <c r="AF150" s="49"/>
      <c r="AG150" s="49"/>
      <c r="AH150" s="49"/>
      <c r="AI150" s="49"/>
      <c r="AJ150" s="49"/>
      <c r="AK150" s="49"/>
      <c r="AL150" s="49"/>
    </row>
    <row r="151" s="2" customFormat="1" ht="16.35" customHeight="1" spans="1:38">
      <c r="A151" s="78" t="s">
        <v>591</v>
      </c>
      <c r="B151" s="49">
        <v>0</v>
      </c>
      <c r="C151" s="49">
        <v>0</v>
      </c>
      <c r="D151" s="49">
        <v>0</v>
      </c>
      <c r="E151" s="49">
        <v>0</v>
      </c>
      <c r="F151" s="49">
        <v>0</v>
      </c>
      <c r="G151" s="49">
        <v>0</v>
      </c>
      <c r="H151" s="49">
        <v>0</v>
      </c>
      <c r="I151" s="49">
        <v>0</v>
      </c>
      <c r="J151" s="49">
        <v>0</v>
      </c>
      <c r="K151" s="49">
        <v>0</v>
      </c>
      <c r="L151" s="49">
        <v>0</v>
      </c>
      <c r="M151" s="49">
        <v>0</v>
      </c>
      <c r="N151" s="49">
        <v>0</v>
      </c>
      <c r="O151" s="49">
        <v>0</v>
      </c>
      <c r="P151" s="49">
        <v>0</v>
      </c>
      <c r="Q151" s="49">
        <v>0</v>
      </c>
      <c r="R151" s="49">
        <v>0</v>
      </c>
      <c r="S151" s="49">
        <v>0</v>
      </c>
      <c r="T151" s="49">
        <v>0</v>
      </c>
      <c r="U151" s="49">
        <v>0</v>
      </c>
      <c r="V151" s="49">
        <v>0</v>
      </c>
      <c r="W151" s="49"/>
      <c r="X151" s="49"/>
      <c r="Y151" s="49"/>
      <c r="Z151" s="49"/>
      <c r="AA151" s="49"/>
      <c r="AB151" s="49"/>
      <c r="AC151" s="49"/>
      <c r="AD151" s="49"/>
      <c r="AE151" s="49"/>
      <c r="AF151" s="49"/>
      <c r="AG151" s="49"/>
      <c r="AH151" s="49"/>
      <c r="AI151" s="49"/>
      <c r="AJ151" s="49"/>
      <c r="AK151" s="49"/>
      <c r="AL151" s="49"/>
    </row>
    <row r="152" s="2" customFormat="1" ht="16.35" customHeight="1" spans="1:38">
      <c r="A152" s="78" t="s">
        <v>592</v>
      </c>
      <c r="B152" s="49">
        <v>0</v>
      </c>
      <c r="C152" s="49">
        <v>0</v>
      </c>
      <c r="D152" s="49">
        <v>0</v>
      </c>
      <c r="E152" s="49">
        <v>0</v>
      </c>
      <c r="F152" s="49">
        <v>0</v>
      </c>
      <c r="G152" s="49">
        <v>0</v>
      </c>
      <c r="H152" s="49">
        <v>0</v>
      </c>
      <c r="I152" s="49">
        <v>0</v>
      </c>
      <c r="J152" s="49">
        <v>0</v>
      </c>
      <c r="K152" s="49">
        <v>0</v>
      </c>
      <c r="L152" s="49">
        <v>0</v>
      </c>
      <c r="M152" s="49">
        <v>0</v>
      </c>
      <c r="N152" s="49">
        <v>0</v>
      </c>
      <c r="O152" s="49">
        <v>0</v>
      </c>
      <c r="P152" s="49">
        <v>0</v>
      </c>
      <c r="Q152" s="49">
        <v>0</v>
      </c>
      <c r="R152" s="49">
        <v>0</v>
      </c>
      <c r="S152" s="49">
        <v>0</v>
      </c>
      <c r="T152" s="49">
        <v>0</v>
      </c>
      <c r="U152" s="49">
        <v>0</v>
      </c>
      <c r="V152" s="49">
        <v>0</v>
      </c>
      <c r="W152" s="49"/>
      <c r="X152" s="49"/>
      <c r="Y152" s="49"/>
      <c r="Z152" s="49"/>
      <c r="AA152" s="49"/>
      <c r="AB152" s="49"/>
      <c r="AC152" s="49"/>
      <c r="AD152" s="49"/>
      <c r="AE152" s="49"/>
      <c r="AF152" s="49"/>
      <c r="AG152" s="49"/>
      <c r="AH152" s="49"/>
      <c r="AI152" s="49"/>
      <c r="AJ152" s="49"/>
      <c r="AK152" s="49"/>
      <c r="AL152" s="49"/>
    </row>
    <row r="153" s="2" customFormat="1" ht="16.35" customHeight="1" spans="1:38">
      <c r="A153" s="88" t="s">
        <v>593</v>
      </c>
      <c r="B153" s="49">
        <v>0</v>
      </c>
      <c r="C153" s="49">
        <v>0</v>
      </c>
      <c r="D153" s="49">
        <v>0</v>
      </c>
      <c r="E153" s="49">
        <v>0</v>
      </c>
      <c r="F153" s="49">
        <v>0</v>
      </c>
      <c r="G153" s="49">
        <v>0</v>
      </c>
      <c r="H153" s="49">
        <v>8333333.32</v>
      </c>
      <c r="I153" s="49">
        <v>0</v>
      </c>
      <c r="J153" s="49">
        <v>0</v>
      </c>
      <c r="K153" s="49">
        <v>0</v>
      </c>
      <c r="L153" s="49">
        <v>0</v>
      </c>
      <c r="M153" s="49">
        <v>0</v>
      </c>
      <c r="N153" s="49">
        <v>0</v>
      </c>
      <c r="O153" s="49">
        <v>0</v>
      </c>
      <c r="P153" s="49">
        <v>0</v>
      </c>
      <c r="Q153" s="49">
        <v>0</v>
      </c>
      <c r="R153" s="49">
        <v>0</v>
      </c>
      <c r="S153" s="49">
        <v>0</v>
      </c>
      <c r="T153" s="49">
        <v>0</v>
      </c>
      <c r="U153" s="49">
        <v>0</v>
      </c>
      <c r="V153" s="49">
        <v>0</v>
      </c>
      <c r="W153" s="49"/>
      <c r="X153" s="49"/>
      <c r="Y153" s="49"/>
      <c r="Z153" s="49"/>
      <c r="AA153" s="49"/>
      <c r="AB153" s="49"/>
      <c r="AC153" s="49"/>
      <c r="AD153" s="49"/>
      <c r="AE153" s="49"/>
      <c r="AF153" s="49"/>
      <c r="AG153" s="49"/>
      <c r="AH153" s="49"/>
      <c r="AI153" s="49"/>
      <c r="AJ153" s="49"/>
      <c r="AK153" s="49"/>
      <c r="AL153" s="49"/>
    </row>
    <row r="154" s="2" customFormat="1" ht="16.35" customHeight="1" spans="1:38">
      <c r="A154" s="75" t="s">
        <v>594</v>
      </c>
      <c r="B154" s="49">
        <v>0</v>
      </c>
      <c r="C154" s="49">
        <v>0</v>
      </c>
      <c r="D154" s="49">
        <v>0</v>
      </c>
      <c r="E154" s="49">
        <v>0</v>
      </c>
      <c r="F154" s="49">
        <v>0</v>
      </c>
      <c r="G154" s="49">
        <v>0</v>
      </c>
      <c r="H154" s="49">
        <v>0</v>
      </c>
      <c r="I154" s="49">
        <v>0</v>
      </c>
      <c r="J154" s="49">
        <v>0</v>
      </c>
      <c r="K154" s="49">
        <v>0</v>
      </c>
      <c r="L154" s="49">
        <v>0</v>
      </c>
      <c r="M154" s="49">
        <v>0</v>
      </c>
      <c r="N154" s="49">
        <v>0</v>
      </c>
      <c r="O154" s="49">
        <v>0</v>
      </c>
      <c r="P154" s="49">
        <v>0</v>
      </c>
      <c r="Q154" s="49">
        <v>0</v>
      </c>
      <c r="R154" s="49">
        <v>0</v>
      </c>
      <c r="S154" s="49">
        <v>0</v>
      </c>
      <c r="T154" s="49">
        <v>0</v>
      </c>
      <c r="U154" s="49">
        <v>0</v>
      </c>
      <c r="V154" s="49">
        <v>0</v>
      </c>
      <c r="W154" s="49"/>
      <c r="X154" s="49"/>
      <c r="Y154" s="49"/>
      <c r="Z154" s="49"/>
      <c r="AA154" s="49"/>
      <c r="AB154" s="49"/>
      <c r="AC154" s="49"/>
      <c r="AD154" s="49"/>
      <c r="AE154" s="49"/>
      <c r="AF154" s="49"/>
      <c r="AG154" s="49"/>
      <c r="AH154" s="49"/>
      <c r="AI154" s="49"/>
      <c r="AJ154" s="49"/>
      <c r="AK154" s="49"/>
      <c r="AL154" s="49"/>
    </row>
    <row r="155" s="2" customFormat="1" ht="16.35" customHeight="1" spans="1:38">
      <c r="A155" s="75" t="s">
        <v>595</v>
      </c>
      <c r="B155" s="49">
        <v>0</v>
      </c>
      <c r="C155" s="49">
        <v>0</v>
      </c>
      <c r="D155" s="49">
        <v>0</v>
      </c>
      <c r="E155" s="49">
        <v>0</v>
      </c>
      <c r="F155" s="49">
        <v>0</v>
      </c>
      <c r="G155" s="49">
        <v>0</v>
      </c>
      <c r="H155" s="49">
        <v>0</v>
      </c>
      <c r="I155" s="49">
        <v>0</v>
      </c>
      <c r="J155" s="49">
        <v>0</v>
      </c>
      <c r="K155" s="49">
        <v>0</v>
      </c>
      <c r="L155" s="49">
        <v>0</v>
      </c>
      <c r="M155" s="49">
        <v>0</v>
      </c>
      <c r="N155" s="49">
        <v>0</v>
      </c>
      <c r="O155" s="49">
        <v>0</v>
      </c>
      <c r="P155" s="49">
        <v>0</v>
      </c>
      <c r="Q155" s="49">
        <v>0</v>
      </c>
      <c r="R155" s="49">
        <v>0</v>
      </c>
      <c r="S155" s="49">
        <v>0</v>
      </c>
      <c r="T155" s="49">
        <v>0</v>
      </c>
      <c r="U155" s="49">
        <v>0</v>
      </c>
      <c r="V155" s="49">
        <v>0</v>
      </c>
      <c r="W155" s="49"/>
      <c r="X155" s="49"/>
      <c r="Y155" s="49"/>
      <c r="Z155" s="49"/>
      <c r="AA155" s="49"/>
      <c r="AB155" s="49"/>
      <c r="AC155" s="49"/>
      <c r="AD155" s="49"/>
      <c r="AE155" s="49"/>
      <c r="AF155" s="49"/>
      <c r="AG155" s="49"/>
      <c r="AH155" s="49"/>
      <c r="AI155" s="49"/>
      <c r="AJ155" s="49"/>
      <c r="AK155" s="49"/>
      <c r="AL155" s="49"/>
    </row>
    <row r="156" s="2" customFormat="1" ht="16.35" customHeight="1" spans="1:38">
      <c r="A156" s="75" t="s">
        <v>596</v>
      </c>
      <c r="B156" s="49">
        <v>0</v>
      </c>
      <c r="C156" s="49">
        <v>0</v>
      </c>
      <c r="D156" s="49">
        <v>0</v>
      </c>
      <c r="E156" s="49">
        <v>0</v>
      </c>
      <c r="F156" s="49">
        <v>0</v>
      </c>
      <c r="G156" s="49">
        <v>0</v>
      </c>
      <c r="H156" s="49">
        <v>0</v>
      </c>
      <c r="I156" s="49">
        <v>0</v>
      </c>
      <c r="J156" s="49">
        <v>0</v>
      </c>
      <c r="K156" s="49">
        <v>0</v>
      </c>
      <c r="L156" s="49">
        <v>0</v>
      </c>
      <c r="M156" s="49">
        <v>0</v>
      </c>
      <c r="N156" s="49">
        <v>0</v>
      </c>
      <c r="O156" s="49">
        <v>0</v>
      </c>
      <c r="P156" s="49">
        <v>0</v>
      </c>
      <c r="Q156" s="49">
        <v>0</v>
      </c>
      <c r="R156" s="49">
        <v>0</v>
      </c>
      <c r="S156" s="49">
        <v>0</v>
      </c>
      <c r="T156" s="49">
        <v>0</v>
      </c>
      <c r="U156" s="49">
        <v>0</v>
      </c>
      <c r="V156" s="49">
        <v>0</v>
      </c>
      <c r="W156" s="49"/>
      <c r="X156" s="49"/>
      <c r="Y156" s="49"/>
      <c r="Z156" s="49"/>
      <c r="AA156" s="49"/>
      <c r="AB156" s="49"/>
      <c r="AC156" s="49"/>
      <c r="AD156" s="49"/>
      <c r="AE156" s="49"/>
      <c r="AF156" s="49"/>
      <c r="AG156" s="49"/>
      <c r="AH156" s="49"/>
      <c r="AI156" s="49"/>
      <c r="AJ156" s="49"/>
      <c r="AK156" s="49"/>
      <c r="AL156" s="49"/>
    </row>
    <row r="157" s="2" customFormat="1" ht="16.35" customHeight="1" spans="1:38">
      <c r="A157" s="75" t="s">
        <v>597</v>
      </c>
      <c r="B157" s="49">
        <v>0</v>
      </c>
      <c r="C157" s="49">
        <v>0</v>
      </c>
      <c r="D157" s="49">
        <v>0</v>
      </c>
      <c r="E157" s="49">
        <v>0</v>
      </c>
      <c r="F157" s="49">
        <v>0</v>
      </c>
      <c r="G157" s="49">
        <v>0</v>
      </c>
      <c r="H157" s="49">
        <v>0</v>
      </c>
      <c r="I157" s="49">
        <v>0</v>
      </c>
      <c r="J157" s="49">
        <v>0</v>
      </c>
      <c r="K157" s="49">
        <v>0</v>
      </c>
      <c r="L157" s="49">
        <v>0</v>
      </c>
      <c r="M157" s="49">
        <v>0</v>
      </c>
      <c r="N157" s="49">
        <v>0</v>
      </c>
      <c r="O157" s="49">
        <v>0</v>
      </c>
      <c r="P157" s="49">
        <v>0</v>
      </c>
      <c r="Q157" s="49">
        <v>0</v>
      </c>
      <c r="R157" s="49">
        <v>0</v>
      </c>
      <c r="S157" s="49">
        <v>0</v>
      </c>
      <c r="T157" s="49">
        <v>0</v>
      </c>
      <c r="U157" s="49">
        <v>0</v>
      </c>
      <c r="V157" s="49">
        <v>0</v>
      </c>
      <c r="W157" s="49"/>
      <c r="X157" s="49"/>
      <c r="Y157" s="49"/>
      <c r="Z157" s="49"/>
      <c r="AA157" s="49"/>
      <c r="AB157" s="49"/>
      <c r="AC157" s="49"/>
      <c r="AD157" s="49"/>
      <c r="AE157" s="49"/>
      <c r="AF157" s="49"/>
      <c r="AG157" s="49"/>
      <c r="AH157" s="49"/>
      <c r="AI157" s="49"/>
      <c r="AJ157" s="49"/>
      <c r="AK157" s="49"/>
      <c r="AL157" s="49"/>
    </row>
    <row r="158" s="2" customFormat="1" ht="16.35" customHeight="1" spans="1:38">
      <c r="A158" s="88" t="s">
        <v>598</v>
      </c>
      <c r="B158" s="49">
        <v>0</v>
      </c>
      <c r="C158" s="49">
        <v>0</v>
      </c>
      <c r="D158" s="49">
        <v>0</v>
      </c>
      <c r="E158" s="49">
        <v>0</v>
      </c>
      <c r="F158" s="49">
        <v>0</v>
      </c>
      <c r="G158" s="49">
        <v>0</v>
      </c>
      <c r="H158" s="49">
        <v>0</v>
      </c>
      <c r="I158" s="49">
        <v>0</v>
      </c>
      <c r="J158" s="49">
        <v>0</v>
      </c>
      <c r="K158" s="49">
        <v>0</v>
      </c>
      <c r="L158" s="49">
        <v>0</v>
      </c>
      <c r="M158" s="49">
        <v>0</v>
      </c>
      <c r="N158" s="49">
        <v>0</v>
      </c>
      <c r="O158" s="49">
        <v>0</v>
      </c>
      <c r="P158" s="49">
        <v>0</v>
      </c>
      <c r="Q158" s="49">
        <v>0</v>
      </c>
      <c r="R158" s="49">
        <v>0</v>
      </c>
      <c r="S158" s="49">
        <v>0</v>
      </c>
      <c r="T158" s="49">
        <v>0</v>
      </c>
      <c r="U158" s="49">
        <v>0</v>
      </c>
      <c r="V158" s="49">
        <v>0</v>
      </c>
      <c r="W158" s="49"/>
      <c r="X158" s="49"/>
      <c r="Y158" s="49"/>
      <c r="Z158" s="49"/>
      <c r="AA158" s="49"/>
      <c r="AB158" s="49"/>
      <c r="AC158" s="49"/>
      <c r="AD158" s="49"/>
      <c r="AE158" s="49"/>
      <c r="AF158" s="49"/>
      <c r="AG158" s="49"/>
      <c r="AH158" s="49"/>
      <c r="AI158" s="49"/>
      <c r="AJ158" s="49"/>
      <c r="AK158" s="49"/>
      <c r="AL158" s="49"/>
    </row>
    <row r="159" s="2" customFormat="1" ht="16.35" customHeight="1" spans="1:38">
      <c r="A159" s="89" t="s">
        <v>599</v>
      </c>
      <c r="B159" s="49">
        <v>-70857.77795</v>
      </c>
      <c r="C159" s="49">
        <v>0</v>
      </c>
      <c r="D159" s="49">
        <v>0</v>
      </c>
      <c r="E159" s="49">
        <v>0</v>
      </c>
      <c r="F159" s="49">
        <v>0</v>
      </c>
      <c r="G159" s="49">
        <v>0</v>
      </c>
      <c r="H159" s="49">
        <v>8520704.114975</v>
      </c>
      <c r="I159" s="49">
        <v>0</v>
      </c>
      <c r="J159" s="49">
        <v>-53157.2862</v>
      </c>
      <c r="K159" s="49">
        <v>4294.1118</v>
      </c>
      <c r="L159" s="49">
        <v>-93668.603625</v>
      </c>
      <c r="M159" s="49">
        <v>57553.30965</v>
      </c>
      <c r="N159" s="49">
        <v>3130</v>
      </c>
      <c r="O159" s="49">
        <v>0</v>
      </c>
      <c r="P159" s="49">
        <v>36605.3556</v>
      </c>
      <c r="Q159" s="49">
        <v>20828.7489</v>
      </c>
      <c r="R159" s="49">
        <v>13955.566025</v>
      </c>
      <c r="S159" s="49">
        <v>2911.23285</v>
      </c>
      <c r="T159" s="49">
        <v>123337.694975</v>
      </c>
      <c r="U159" s="49">
        <v>5377.43705</v>
      </c>
      <c r="V159" s="49">
        <v>-188378.465975</v>
      </c>
      <c r="W159" s="49"/>
      <c r="X159" s="49"/>
      <c r="Y159" s="49"/>
      <c r="Z159" s="49"/>
      <c r="AA159" s="49"/>
      <c r="AB159" s="49"/>
      <c r="AC159" s="49"/>
      <c r="AD159" s="49"/>
      <c r="AE159" s="49"/>
      <c r="AF159" s="49"/>
      <c r="AG159" s="49"/>
      <c r="AH159" s="49"/>
      <c r="AI159" s="49"/>
      <c r="AJ159" s="49"/>
      <c r="AK159" s="49"/>
      <c r="AL159" s="49"/>
    </row>
    <row r="160" s="2" customFormat="1" ht="16.35" customHeight="1" spans="1:38">
      <c r="A160" s="89" t="s">
        <v>600</v>
      </c>
      <c r="B160" s="49">
        <v>-1940349.06</v>
      </c>
      <c r="C160" s="49">
        <v>0</v>
      </c>
      <c r="D160" s="49">
        <v>0</v>
      </c>
      <c r="E160" s="49">
        <v>0</v>
      </c>
      <c r="F160" s="49">
        <v>0</v>
      </c>
      <c r="G160" s="49">
        <v>0</v>
      </c>
      <c r="H160" s="49">
        <v>24245025.22</v>
      </c>
      <c r="I160" s="49">
        <v>0</v>
      </c>
      <c r="J160" s="49">
        <v>0</v>
      </c>
      <c r="K160" s="49">
        <v>0</v>
      </c>
      <c r="L160" s="49">
        <v>0</v>
      </c>
      <c r="M160" s="49">
        <v>0</v>
      </c>
      <c r="N160" s="49">
        <v>0</v>
      </c>
      <c r="O160" s="49">
        <v>0</v>
      </c>
      <c r="P160" s="49">
        <v>42493180</v>
      </c>
      <c r="Q160" s="49">
        <v>2161400</v>
      </c>
      <c r="R160" s="49">
        <v>824323</v>
      </c>
      <c r="S160" s="49">
        <v>11362724.59</v>
      </c>
      <c r="T160" s="49">
        <v>555959.65</v>
      </c>
      <c r="U160" s="49">
        <v>0</v>
      </c>
      <c r="V160" s="49">
        <v>0</v>
      </c>
      <c r="W160" s="49"/>
      <c r="X160" s="49"/>
      <c r="Y160" s="49"/>
      <c r="Z160" s="49"/>
      <c r="AA160" s="49"/>
      <c r="AB160" s="49"/>
      <c r="AC160" s="49"/>
      <c r="AD160" s="49"/>
      <c r="AE160" s="49"/>
      <c r="AF160" s="49"/>
      <c r="AG160" s="49"/>
      <c r="AH160" s="49"/>
      <c r="AI160" s="49"/>
      <c r="AJ160" s="49"/>
      <c r="AK160" s="49"/>
      <c r="AL160" s="49"/>
    </row>
    <row r="161" s="2" customFormat="1" ht="16.35" customHeight="1" spans="1:38">
      <c r="A161" s="89" t="s">
        <v>601</v>
      </c>
      <c r="B161" s="49">
        <v>0</v>
      </c>
      <c r="C161" s="49">
        <v>0</v>
      </c>
      <c r="D161" s="49">
        <v>0</v>
      </c>
      <c r="E161" s="49">
        <v>0</v>
      </c>
      <c r="F161" s="49">
        <v>0</v>
      </c>
      <c r="G161" s="49">
        <v>0</v>
      </c>
      <c r="H161" s="49">
        <v>52474386.01</v>
      </c>
      <c r="I161" s="49">
        <v>0</v>
      </c>
      <c r="J161" s="49">
        <v>0</v>
      </c>
      <c r="K161" s="49">
        <v>0</v>
      </c>
      <c r="L161" s="49">
        <v>0</v>
      </c>
      <c r="M161" s="49">
        <v>0</v>
      </c>
      <c r="N161" s="49">
        <v>0</v>
      </c>
      <c r="O161" s="49">
        <v>0</v>
      </c>
      <c r="P161" s="49">
        <v>0</v>
      </c>
      <c r="Q161" s="49">
        <v>0</v>
      </c>
      <c r="R161" s="49">
        <v>-5904.28</v>
      </c>
      <c r="S161" s="49">
        <v>0</v>
      </c>
      <c r="T161" s="49">
        <v>0</v>
      </c>
      <c r="U161" s="49">
        <v>0</v>
      </c>
      <c r="V161" s="49">
        <v>0</v>
      </c>
      <c r="W161" s="49"/>
      <c r="X161" s="49"/>
      <c r="Y161" s="49"/>
      <c r="Z161" s="49"/>
      <c r="AA161" s="49"/>
      <c r="AB161" s="49"/>
      <c r="AC161" s="49"/>
      <c r="AD161" s="49"/>
      <c r="AE161" s="49"/>
      <c r="AF161" s="49"/>
      <c r="AG161" s="49"/>
      <c r="AH161" s="49"/>
      <c r="AI161" s="49"/>
      <c r="AJ161" s="49"/>
      <c r="AK161" s="49"/>
      <c r="AL161" s="49"/>
    </row>
    <row r="162" s="2" customFormat="1" ht="16.35" customHeight="1" spans="1:38">
      <c r="A162" s="89" t="s">
        <v>602</v>
      </c>
      <c r="B162" s="49">
        <v>0</v>
      </c>
      <c r="C162" s="49">
        <v>0</v>
      </c>
      <c r="D162" s="49">
        <v>0</v>
      </c>
      <c r="E162" s="49">
        <v>0</v>
      </c>
      <c r="F162" s="49">
        <v>0</v>
      </c>
      <c r="G162" s="49">
        <v>0</v>
      </c>
      <c r="H162" s="49">
        <v>1877499.99</v>
      </c>
      <c r="I162" s="49">
        <v>0</v>
      </c>
      <c r="J162" s="49">
        <v>0</v>
      </c>
      <c r="K162" s="49">
        <v>480950.94</v>
      </c>
      <c r="L162" s="49">
        <v>0</v>
      </c>
      <c r="M162" s="49">
        <v>0</v>
      </c>
      <c r="N162" s="49">
        <v>0</v>
      </c>
      <c r="O162" s="49">
        <v>0</v>
      </c>
      <c r="P162" s="49">
        <v>554354.52</v>
      </c>
      <c r="Q162" s="49">
        <v>0</v>
      </c>
      <c r="R162" s="49">
        <v>0</v>
      </c>
      <c r="S162" s="49">
        <v>0</v>
      </c>
      <c r="T162" s="49">
        <v>0</v>
      </c>
      <c r="U162" s="49">
        <v>0</v>
      </c>
      <c r="V162" s="49">
        <v>0</v>
      </c>
      <c r="W162" s="49"/>
      <c r="X162" s="49"/>
      <c r="Y162" s="49"/>
      <c r="Z162" s="49"/>
      <c r="AA162" s="49"/>
      <c r="AB162" s="49"/>
      <c r="AC162" s="49"/>
      <c r="AD162" s="49"/>
      <c r="AE162" s="49"/>
      <c r="AF162" s="49"/>
      <c r="AG162" s="49"/>
      <c r="AH162" s="49"/>
      <c r="AI162" s="49"/>
      <c r="AJ162" s="49"/>
      <c r="AK162" s="49"/>
      <c r="AL162" s="49"/>
    </row>
    <row r="163" s="2" customFormat="1" ht="16.35" customHeight="1" spans="1:38">
      <c r="A163" s="89" t="s">
        <v>603</v>
      </c>
      <c r="B163" s="49">
        <v>0</v>
      </c>
      <c r="C163" s="49">
        <v>0</v>
      </c>
      <c r="D163" s="49">
        <v>0</v>
      </c>
      <c r="E163" s="49">
        <v>0</v>
      </c>
      <c r="F163" s="49">
        <v>0</v>
      </c>
      <c r="G163" s="49">
        <v>0</v>
      </c>
      <c r="H163" s="49">
        <v>6184977.42</v>
      </c>
      <c r="I163" s="49">
        <v>0</v>
      </c>
      <c r="J163" s="49">
        <v>0</v>
      </c>
      <c r="K163" s="49">
        <v>0</v>
      </c>
      <c r="L163" s="49">
        <v>0</v>
      </c>
      <c r="M163" s="49">
        <v>0</v>
      </c>
      <c r="N163" s="49">
        <v>0</v>
      </c>
      <c r="O163" s="49">
        <v>0</v>
      </c>
      <c r="P163" s="49">
        <v>2059030.74</v>
      </c>
      <c r="Q163" s="49">
        <v>490158.67</v>
      </c>
      <c r="R163" s="49">
        <v>266501.06</v>
      </c>
      <c r="S163" s="49">
        <v>228749.11</v>
      </c>
      <c r="T163" s="49">
        <v>0</v>
      </c>
      <c r="U163" s="49">
        <v>0</v>
      </c>
      <c r="V163" s="49">
        <v>0</v>
      </c>
      <c r="W163" s="49"/>
      <c r="X163" s="49"/>
      <c r="Y163" s="49"/>
      <c r="Z163" s="49"/>
      <c r="AA163" s="49"/>
      <c r="AB163" s="49"/>
      <c r="AC163" s="49"/>
      <c r="AD163" s="49"/>
      <c r="AE163" s="49"/>
      <c r="AF163" s="49"/>
      <c r="AG163" s="49"/>
      <c r="AH163" s="49"/>
      <c r="AI163" s="49"/>
      <c r="AJ163" s="49"/>
      <c r="AK163" s="49"/>
      <c r="AL163" s="49"/>
    </row>
    <row r="164" s="2" customFormat="1" ht="16.35" customHeight="1" spans="1:38">
      <c r="A164" s="89" t="s">
        <v>604</v>
      </c>
      <c r="B164" s="49">
        <v>2338.97</v>
      </c>
      <c r="C164" s="49">
        <v>0</v>
      </c>
      <c r="D164" s="49">
        <v>0</v>
      </c>
      <c r="E164" s="49">
        <v>0</v>
      </c>
      <c r="F164" s="49">
        <v>0</v>
      </c>
      <c r="G164" s="49">
        <v>0</v>
      </c>
      <c r="H164" s="49">
        <v>0</v>
      </c>
      <c r="I164" s="49">
        <v>0</v>
      </c>
      <c r="J164" s="49">
        <v>0</v>
      </c>
      <c r="K164" s="49">
        <v>0</v>
      </c>
      <c r="L164" s="49">
        <v>0</v>
      </c>
      <c r="M164" s="49">
        <v>0</v>
      </c>
      <c r="N164" s="49">
        <v>0</v>
      </c>
      <c r="O164" s="49">
        <v>0</v>
      </c>
      <c r="P164" s="49">
        <v>0</v>
      </c>
      <c r="Q164" s="49">
        <v>0</v>
      </c>
      <c r="R164" s="49">
        <v>0</v>
      </c>
      <c r="S164" s="49">
        <v>0</v>
      </c>
      <c r="T164" s="49">
        <v>0</v>
      </c>
      <c r="U164" s="49">
        <v>0</v>
      </c>
      <c r="V164" s="49">
        <v>0</v>
      </c>
      <c r="W164" s="49"/>
      <c r="X164" s="49"/>
      <c r="Y164" s="49"/>
      <c r="Z164" s="49"/>
      <c r="AA164" s="49"/>
      <c r="AB164" s="49"/>
      <c r="AC164" s="49"/>
      <c r="AD164" s="49"/>
      <c r="AE164" s="49"/>
      <c r="AF164" s="49"/>
      <c r="AG164" s="49"/>
      <c r="AH164" s="49"/>
      <c r="AI164" s="49"/>
      <c r="AJ164" s="49"/>
      <c r="AK164" s="49"/>
      <c r="AL164" s="49"/>
    </row>
    <row r="165" s="2" customFormat="1" ht="16.35" customHeight="1" spans="1:38">
      <c r="A165" s="89" t="s">
        <v>605</v>
      </c>
      <c r="B165" s="49">
        <v>-1315028.97795</v>
      </c>
      <c r="C165" s="49">
        <v>0</v>
      </c>
      <c r="D165" s="49">
        <v>19342.27</v>
      </c>
      <c r="E165" s="49">
        <v>0</v>
      </c>
      <c r="F165" s="49">
        <v>0</v>
      </c>
      <c r="G165" s="49">
        <v>0</v>
      </c>
      <c r="H165" s="49">
        <v>5909685.314975</v>
      </c>
      <c r="I165" s="49">
        <v>34.69</v>
      </c>
      <c r="J165" s="49">
        <v>1120272.9238</v>
      </c>
      <c r="K165" s="49">
        <v>22707.3718</v>
      </c>
      <c r="L165" s="49">
        <v>270270.586375</v>
      </c>
      <c r="M165" s="49">
        <v>183873.42965</v>
      </c>
      <c r="N165" s="49">
        <v>1243.97</v>
      </c>
      <c r="O165" s="49">
        <v>0</v>
      </c>
      <c r="P165" s="49">
        <v>1240148.7856</v>
      </c>
      <c r="Q165" s="49">
        <v>74850.2289</v>
      </c>
      <c r="R165" s="49">
        <v>46620.016025</v>
      </c>
      <c r="S165" s="49">
        <v>260301.43285</v>
      </c>
      <c r="T165" s="49">
        <v>52782.374975</v>
      </c>
      <c r="U165" s="49">
        <v>426954.43705</v>
      </c>
      <c r="V165" s="49">
        <v>314137.894025</v>
      </c>
      <c r="W165" s="49"/>
      <c r="X165" s="49"/>
      <c r="Y165" s="49"/>
      <c r="Z165" s="49"/>
      <c r="AA165" s="49"/>
      <c r="AB165" s="49"/>
      <c r="AC165" s="49"/>
      <c r="AD165" s="49"/>
      <c r="AE165" s="49"/>
      <c r="AF165" s="49"/>
      <c r="AG165" s="49"/>
      <c r="AH165" s="49"/>
      <c r="AI165" s="49"/>
      <c r="AJ165" s="49"/>
      <c r="AK165" s="49"/>
      <c r="AL165" s="49"/>
    </row>
    <row r="166" s="2" customFormat="1" ht="16.35" customHeight="1" spans="1:38">
      <c r="A166" s="89" t="s">
        <v>606</v>
      </c>
      <c r="B166" s="49">
        <v>0</v>
      </c>
      <c r="C166" s="49">
        <v>0</v>
      </c>
      <c r="D166" s="49">
        <v>0</v>
      </c>
      <c r="E166" s="49">
        <v>0</v>
      </c>
      <c r="F166" s="49">
        <v>0</v>
      </c>
      <c r="G166" s="49">
        <v>0</v>
      </c>
      <c r="H166" s="49">
        <v>14970000</v>
      </c>
      <c r="I166" s="49">
        <v>0</v>
      </c>
      <c r="J166" s="49">
        <v>0</v>
      </c>
      <c r="K166" s="49">
        <v>0</v>
      </c>
      <c r="L166" s="49">
        <v>0</v>
      </c>
      <c r="M166" s="49">
        <v>-5579.64</v>
      </c>
      <c r="N166" s="49">
        <v>0</v>
      </c>
      <c r="O166" s="49">
        <v>0</v>
      </c>
      <c r="P166" s="49">
        <v>0</v>
      </c>
      <c r="Q166" s="49">
        <v>0</v>
      </c>
      <c r="R166" s="49">
        <v>0</v>
      </c>
      <c r="S166" s="49">
        <v>0</v>
      </c>
      <c r="T166" s="49">
        <v>0</v>
      </c>
      <c r="U166" s="49">
        <v>0</v>
      </c>
      <c r="V166" s="49">
        <v>0</v>
      </c>
      <c r="W166" s="49"/>
      <c r="X166" s="49"/>
      <c r="Y166" s="49"/>
      <c r="Z166" s="49"/>
      <c r="AA166" s="49"/>
      <c r="AB166" s="49"/>
      <c r="AC166" s="49"/>
      <c r="AD166" s="49"/>
      <c r="AE166" s="49"/>
      <c r="AF166" s="49"/>
      <c r="AG166" s="49"/>
      <c r="AH166" s="49"/>
      <c r="AI166" s="49"/>
      <c r="AJ166" s="49"/>
      <c r="AK166" s="49"/>
      <c r="AL166" s="49"/>
    </row>
    <row r="167" s="2" customFormat="1" ht="16.35" customHeight="1" spans="1:38">
      <c r="A167" s="89" t="s">
        <v>607</v>
      </c>
      <c r="B167" s="49">
        <v>0</v>
      </c>
      <c r="C167" s="49">
        <v>0</v>
      </c>
      <c r="D167" s="49">
        <v>0</v>
      </c>
      <c r="E167" s="49">
        <v>0</v>
      </c>
      <c r="F167" s="49">
        <v>0</v>
      </c>
      <c r="G167" s="49">
        <v>0</v>
      </c>
      <c r="H167" s="49">
        <v>0</v>
      </c>
      <c r="I167" s="49">
        <v>0</v>
      </c>
      <c r="J167" s="49">
        <v>0</v>
      </c>
      <c r="K167" s="49">
        <v>0</v>
      </c>
      <c r="L167" s="49">
        <v>0</v>
      </c>
      <c r="M167" s="49">
        <v>0</v>
      </c>
      <c r="N167" s="49">
        <v>0</v>
      </c>
      <c r="O167" s="49">
        <v>0</v>
      </c>
      <c r="P167" s="49">
        <v>0</v>
      </c>
      <c r="Q167" s="49">
        <v>0</v>
      </c>
      <c r="R167" s="49">
        <v>0</v>
      </c>
      <c r="S167" s="49">
        <v>0</v>
      </c>
      <c r="T167" s="49">
        <v>0</v>
      </c>
      <c r="U167" s="49">
        <v>0</v>
      </c>
      <c r="V167" s="49">
        <v>0</v>
      </c>
      <c r="W167" s="49"/>
      <c r="X167" s="49"/>
      <c r="Y167" s="49"/>
      <c r="Z167" s="49"/>
      <c r="AA167" s="49"/>
      <c r="AB167" s="49"/>
      <c r="AC167" s="49"/>
      <c r="AD167" s="49"/>
      <c r="AE167" s="49"/>
      <c r="AF167" s="49"/>
      <c r="AG167" s="49"/>
      <c r="AH167" s="49"/>
      <c r="AI167" s="49"/>
      <c r="AJ167" s="49"/>
      <c r="AK167" s="49"/>
      <c r="AL167" s="49"/>
    </row>
    <row r="168" s="2" customFormat="1" ht="16.35" customHeight="1" spans="1:38">
      <c r="A168" s="89" t="s">
        <v>608</v>
      </c>
      <c r="B168" s="49">
        <v>1500.57</v>
      </c>
      <c r="C168" s="49">
        <v>0</v>
      </c>
      <c r="D168" s="49">
        <v>0</v>
      </c>
      <c r="E168" s="49">
        <v>0</v>
      </c>
      <c r="F168" s="49">
        <v>0</v>
      </c>
      <c r="G168" s="49">
        <v>0</v>
      </c>
      <c r="H168" s="49">
        <v>0</v>
      </c>
      <c r="I168" s="49">
        <v>0</v>
      </c>
      <c r="J168" s="49">
        <v>0</v>
      </c>
      <c r="K168" s="49">
        <v>0</v>
      </c>
      <c r="L168" s="49">
        <v>0</v>
      </c>
      <c r="M168" s="49">
        <v>0</v>
      </c>
      <c r="N168" s="49">
        <v>0</v>
      </c>
      <c r="O168" s="49">
        <v>0</v>
      </c>
      <c r="P168" s="49">
        <v>0</v>
      </c>
      <c r="Q168" s="49">
        <v>0</v>
      </c>
      <c r="R168" s="49">
        <v>0</v>
      </c>
      <c r="S168" s="49">
        <v>0</v>
      </c>
      <c r="T168" s="49">
        <v>0</v>
      </c>
      <c r="U168" s="49">
        <v>0</v>
      </c>
      <c r="V168" s="49">
        <v>0</v>
      </c>
      <c r="W168" s="49"/>
      <c r="X168" s="49"/>
      <c r="Y168" s="49"/>
      <c r="Z168" s="49"/>
      <c r="AA168" s="49"/>
      <c r="AB168" s="49"/>
      <c r="AC168" s="49"/>
      <c r="AD168" s="49"/>
      <c r="AE168" s="49"/>
      <c r="AF168" s="49"/>
      <c r="AG168" s="49"/>
      <c r="AH168" s="49"/>
      <c r="AI168" s="49"/>
      <c r="AJ168" s="49"/>
      <c r="AK168" s="49"/>
      <c r="AL168" s="49"/>
    </row>
    <row r="169" s="2" customFormat="1" ht="16.35" customHeight="1" spans="1:38">
      <c r="A169" s="89" t="s">
        <v>609</v>
      </c>
      <c r="B169" s="49">
        <v>0</v>
      </c>
      <c r="C169" s="49">
        <v>0</v>
      </c>
      <c r="D169" s="49">
        <v>0</v>
      </c>
      <c r="E169" s="49">
        <v>0</v>
      </c>
      <c r="F169" s="49">
        <v>0</v>
      </c>
      <c r="G169" s="49">
        <v>0</v>
      </c>
      <c r="H169" s="49">
        <v>0</v>
      </c>
      <c r="I169" s="49">
        <v>0</v>
      </c>
      <c r="J169" s="49">
        <v>0</v>
      </c>
      <c r="K169" s="49">
        <v>0</v>
      </c>
      <c r="L169" s="49">
        <v>0</v>
      </c>
      <c r="M169" s="49">
        <v>0</v>
      </c>
      <c r="N169" s="49">
        <v>0</v>
      </c>
      <c r="O169" s="49">
        <v>0</v>
      </c>
      <c r="P169" s="49">
        <v>0</v>
      </c>
      <c r="Q169" s="49">
        <v>0</v>
      </c>
      <c r="R169" s="49">
        <v>0</v>
      </c>
      <c r="S169" s="49">
        <v>0</v>
      </c>
      <c r="T169" s="49">
        <v>0</v>
      </c>
      <c r="U169" s="49">
        <v>0</v>
      </c>
      <c r="V169" s="49">
        <v>0</v>
      </c>
      <c r="W169" s="49"/>
      <c r="X169" s="49"/>
      <c r="Y169" s="49"/>
      <c r="Z169" s="49"/>
      <c r="AA169" s="49"/>
      <c r="AB169" s="49"/>
      <c r="AC169" s="49"/>
      <c r="AD169" s="49"/>
      <c r="AE169" s="49"/>
      <c r="AF169" s="49"/>
      <c r="AG169" s="49"/>
      <c r="AH169" s="49"/>
      <c r="AI169" s="49"/>
      <c r="AJ169" s="49"/>
      <c r="AK169" s="49"/>
      <c r="AL169" s="49"/>
    </row>
    <row r="170" s="2" customFormat="1" ht="16.35" customHeight="1" spans="1:38">
      <c r="A170" s="89" t="s">
        <v>610</v>
      </c>
      <c r="B170" s="49">
        <v>0</v>
      </c>
      <c r="C170" s="49">
        <v>0</v>
      </c>
      <c r="D170" s="49">
        <v>0</v>
      </c>
      <c r="E170" s="49">
        <v>0</v>
      </c>
      <c r="F170" s="49">
        <v>0</v>
      </c>
      <c r="G170" s="49">
        <v>0</v>
      </c>
      <c r="H170" s="49">
        <v>0</v>
      </c>
      <c r="I170" s="49">
        <v>0</v>
      </c>
      <c r="J170" s="49">
        <v>0</v>
      </c>
      <c r="K170" s="49">
        <v>0</v>
      </c>
      <c r="L170" s="49">
        <v>0</v>
      </c>
      <c r="M170" s="49">
        <v>0</v>
      </c>
      <c r="N170" s="49">
        <v>0</v>
      </c>
      <c r="O170" s="49">
        <v>0</v>
      </c>
      <c r="P170" s="49">
        <v>0</v>
      </c>
      <c r="Q170" s="49">
        <v>0</v>
      </c>
      <c r="R170" s="49">
        <v>0</v>
      </c>
      <c r="S170" s="49">
        <v>0</v>
      </c>
      <c r="T170" s="49">
        <v>0</v>
      </c>
      <c r="U170" s="49">
        <v>0</v>
      </c>
      <c r="V170" s="49">
        <v>0</v>
      </c>
      <c r="W170" s="49"/>
      <c r="X170" s="49"/>
      <c r="Y170" s="49"/>
      <c r="Z170" s="49"/>
      <c r="AA170" s="49"/>
      <c r="AB170" s="49"/>
      <c r="AC170" s="49"/>
      <c r="AD170" s="49"/>
      <c r="AE170" s="49"/>
      <c r="AF170" s="49"/>
      <c r="AG170" s="49"/>
      <c r="AH170" s="49"/>
      <c r="AI170" s="49"/>
      <c r="AJ170" s="49"/>
      <c r="AK170" s="49"/>
      <c r="AL170" s="49"/>
    </row>
    <row r="171" s="2" customFormat="1" ht="16.35" customHeight="1" spans="1:38">
      <c r="A171" s="89" t="s">
        <v>611</v>
      </c>
      <c r="B171" s="49">
        <v>0</v>
      </c>
      <c r="C171" s="49">
        <v>0</v>
      </c>
      <c r="D171" s="49">
        <v>0</v>
      </c>
      <c r="E171" s="49">
        <v>0</v>
      </c>
      <c r="F171" s="49">
        <v>0</v>
      </c>
      <c r="G171" s="49">
        <v>0</v>
      </c>
      <c r="H171" s="49">
        <v>0</v>
      </c>
      <c r="I171" s="49">
        <v>0</v>
      </c>
      <c r="J171" s="49">
        <v>0</v>
      </c>
      <c r="K171" s="49">
        <v>0</v>
      </c>
      <c r="L171" s="49">
        <v>0</v>
      </c>
      <c r="M171" s="49">
        <v>0</v>
      </c>
      <c r="N171" s="49">
        <v>0</v>
      </c>
      <c r="O171" s="49">
        <v>0</v>
      </c>
      <c r="P171" s="49">
        <v>0</v>
      </c>
      <c r="Q171" s="49">
        <v>0</v>
      </c>
      <c r="R171" s="49">
        <v>0</v>
      </c>
      <c r="S171" s="49">
        <v>0</v>
      </c>
      <c r="T171" s="49">
        <v>0</v>
      </c>
      <c r="U171" s="49">
        <v>0</v>
      </c>
      <c r="V171" s="49">
        <v>0</v>
      </c>
      <c r="W171" s="49"/>
      <c r="X171" s="49"/>
      <c r="Y171" s="49"/>
      <c r="Z171" s="49"/>
      <c r="AA171" s="49"/>
      <c r="AB171" s="49"/>
      <c r="AC171" s="49"/>
      <c r="AD171" s="49"/>
      <c r="AE171" s="49"/>
      <c r="AF171" s="49"/>
      <c r="AG171" s="49"/>
      <c r="AH171" s="49"/>
      <c r="AI171" s="49"/>
      <c r="AJ171" s="49"/>
      <c r="AK171" s="49"/>
      <c r="AL171" s="49"/>
    </row>
    <row r="172" s="2" customFormat="1" ht="16.35" customHeight="1" spans="1:38">
      <c r="A172" s="89" t="s">
        <v>612</v>
      </c>
      <c r="B172" s="49">
        <v>0</v>
      </c>
      <c r="C172" s="49">
        <v>0</v>
      </c>
      <c r="D172" s="49">
        <v>0</v>
      </c>
      <c r="E172" s="49">
        <v>0</v>
      </c>
      <c r="F172" s="49">
        <v>0</v>
      </c>
      <c r="G172" s="49">
        <v>0</v>
      </c>
      <c r="H172" s="49">
        <v>0</v>
      </c>
      <c r="I172" s="49">
        <v>0</v>
      </c>
      <c r="J172" s="49">
        <v>0</v>
      </c>
      <c r="K172" s="49">
        <v>0</v>
      </c>
      <c r="L172" s="49">
        <v>0</v>
      </c>
      <c r="M172" s="49">
        <v>0</v>
      </c>
      <c r="N172" s="49">
        <v>0</v>
      </c>
      <c r="O172" s="49">
        <v>0</v>
      </c>
      <c r="P172" s="49">
        <v>0</v>
      </c>
      <c r="Q172" s="49">
        <v>0</v>
      </c>
      <c r="R172" s="49">
        <v>0</v>
      </c>
      <c r="S172" s="49">
        <v>0</v>
      </c>
      <c r="T172" s="49">
        <v>0</v>
      </c>
      <c r="U172" s="49">
        <v>0</v>
      </c>
      <c r="V172" s="49">
        <v>0</v>
      </c>
      <c r="W172" s="49"/>
      <c r="X172" s="49"/>
      <c r="Y172" s="49"/>
      <c r="Z172" s="49"/>
      <c r="AA172" s="49"/>
      <c r="AB172" s="49"/>
      <c r="AC172" s="49"/>
      <c r="AD172" s="49"/>
      <c r="AE172" s="49"/>
      <c r="AF172" s="49"/>
      <c r="AG172" s="49"/>
      <c r="AH172" s="49"/>
      <c r="AI172" s="49"/>
      <c r="AJ172" s="49"/>
      <c r="AK172" s="49"/>
      <c r="AL172" s="49"/>
    </row>
    <row r="173" s="2" customFormat="1" ht="16.35" customHeight="1" spans="1:38">
      <c r="A173" s="89" t="s">
        <v>613</v>
      </c>
      <c r="B173" s="49">
        <v>0</v>
      </c>
      <c r="C173" s="49">
        <v>0</v>
      </c>
      <c r="D173" s="49">
        <v>0</v>
      </c>
      <c r="E173" s="49">
        <v>0</v>
      </c>
      <c r="F173" s="49">
        <v>0</v>
      </c>
      <c r="G173" s="49">
        <v>0</v>
      </c>
      <c r="H173" s="49">
        <v>0</v>
      </c>
      <c r="I173" s="49">
        <v>0</v>
      </c>
      <c r="J173" s="49">
        <v>0</v>
      </c>
      <c r="K173" s="49">
        <v>0</v>
      </c>
      <c r="L173" s="49">
        <v>0</v>
      </c>
      <c r="M173" s="49">
        <v>0</v>
      </c>
      <c r="N173" s="49">
        <v>0</v>
      </c>
      <c r="O173" s="49">
        <v>0</v>
      </c>
      <c r="P173" s="49">
        <v>0</v>
      </c>
      <c r="Q173" s="49">
        <v>0</v>
      </c>
      <c r="R173" s="49">
        <v>0</v>
      </c>
      <c r="S173" s="49">
        <v>0</v>
      </c>
      <c r="T173" s="49">
        <v>0</v>
      </c>
      <c r="U173" s="49">
        <v>0</v>
      </c>
      <c r="V173" s="49">
        <v>0</v>
      </c>
      <c r="W173" s="49"/>
      <c r="X173" s="49"/>
      <c r="Y173" s="49"/>
      <c r="Z173" s="49"/>
      <c r="AA173" s="49"/>
      <c r="AB173" s="49"/>
      <c r="AC173" s="49"/>
      <c r="AD173" s="49"/>
      <c r="AE173" s="49"/>
      <c r="AF173" s="49"/>
      <c r="AG173" s="49"/>
      <c r="AH173" s="49"/>
      <c r="AI173" s="49"/>
      <c r="AJ173" s="49"/>
      <c r="AK173" s="49"/>
      <c r="AL173" s="49"/>
    </row>
    <row r="174" s="2" customFormat="1" ht="16.35" customHeight="1" spans="1:38">
      <c r="A174" s="89" t="s">
        <v>614</v>
      </c>
      <c r="B174" s="49">
        <v>0</v>
      </c>
      <c r="C174" s="49">
        <v>0</v>
      </c>
      <c r="D174" s="49">
        <v>0</v>
      </c>
      <c r="E174" s="49">
        <v>0</v>
      </c>
      <c r="F174" s="49">
        <v>0</v>
      </c>
      <c r="G174" s="49">
        <v>0</v>
      </c>
      <c r="H174" s="49">
        <v>0</v>
      </c>
      <c r="I174" s="49">
        <v>0</v>
      </c>
      <c r="J174" s="49">
        <v>0</v>
      </c>
      <c r="K174" s="49">
        <v>0</v>
      </c>
      <c r="L174" s="49">
        <v>0</v>
      </c>
      <c r="M174" s="49">
        <v>0</v>
      </c>
      <c r="N174" s="49">
        <v>0</v>
      </c>
      <c r="O174" s="49">
        <v>0</v>
      </c>
      <c r="P174" s="49">
        <v>0</v>
      </c>
      <c r="Q174" s="49">
        <v>0</v>
      </c>
      <c r="R174" s="49">
        <v>0</v>
      </c>
      <c r="S174" s="49">
        <v>0</v>
      </c>
      <c r="T174" s="49">
        <v>0</v>
      </c>
      <c r="U174" s="49">
        <v>0</v>
      </c>
      <c r="V174" s="49">
        <v>0</v>
      </c>
      <c r="W174" s="49"/>
      <c r="X174" s="49"/>
      <c r="Y174" s="49"/>
      <c r="Z174" s="49"/>
      <c r="AA174" s="49"/>
      <c r="AB174" s="49"/>
      <c r="AC174" s="49"/>
      <c r="AD174" s="49"/>
      <c r="AE174" s="49"/>
      <c r="AF174" s="49"/>
      <c r="AG174" s="49"/>
      <c r="AH174" s="49"/>
      <c r="AI174" s="49"/>
      <c r="AJ174" s="49"/>
      <c r="AK174" s="49"/>
      <c r="AL174" s="49"/>
    </row>
    <row r="175" s="2" customFormat="1" ht="16.35" customHeight="1" spans="1:38">
      <c r="A175" s="89" t="s">
        <v>615</v>
      </c>
      <c r="B175" s="49">
        <v>0</v>
      </c>
      <c r="C175" s="49">
        <v>0</v>
      </c>
      <c r="D175" s="49">
        <v>0</v>
      </c>
      <c r="E175" s="49">
        <v>0</v>
      </c>
      <c r="F175" s="49">
        <v>0</v>
      </c>
      <c r="G175" s="49">
        <v>0</v>
      </c>
      <c r="H175" s="49">
        <v>0</v>
      </c>
      <c r="I175" s="49">
        <v>0</v>
      </c>
      <c r="J175" s="49">
        <v>0</v>
      </c>
      <c r="K175" s="49">
        <v>0</v>
      </c>
      <c r="L175" s="49">
        <v>0</v>
      </c>
      <c r="M175" s="49">
        <v>0</v>
      </c>
      <c r="N175" s="49">
        <v>0</v>
      </c>
      <c r="O175" s="49">
        <v>0</v>
      </c>
      <c r="P175" s="49">
        <v>0</v>
      </c>
      <c r="Q175" s="49">
        <v>0</v>
      </c>
      <c r="R175" s="49">
        <v>0</v>
      </c>
      <c r="S175" s="49">
        <v>0</v>
      </c>
      <c r="T175" s="49">
        <v>0</v>
      </c>
      <c r="U175" s="49">
        <v>0</v>
      </c>
      <c r="V175" s="49">
        <v>0</v>
      </c>
      <c r="W175" s="49"/>
      <c r="X175" s="49"/>
      <c r="Y175" s="49"/>
      <c r="Z175" s="49"/>
      <c r="AA175" s="49"/>
      <c r="AB175" s="49"/>
      <c r="AC175" s="49"/>
      <c r="AD175" s="49"/>
      <c r="AE175" s="49"/>
      <c r="AF175" s="49"/>
      <c r="AG175" s="49"/>
      <c r="AH175" s="49"/>
      <c r="AI175" s="49"/>
      <c r="AJ175" s="49"/>
      <c r="AK175" s="49"/>
      <c r="AL175" s="49"/>
    </row>
    <row r="176" s="2" customFormat="1" ht="16.35" customHeight="1" spans="1:38">
      <c r="A176" s="89" t="s">
        <v>616</v>
      </c>
      <c r="B176" s="49">
        <v>0</v>
      </c>
      <c r="C176" s="49">
        <v>0</v>
      </c>
      <c r="D176" s="49">
        <v>0</v>
      </c>
      <c r="E176" s="49">
        <v>0</v>
      </c>
      <c r="F176" s="49">
        <v>0</v>
      </c>
      <c r="G176" s="49">
        <v>0</v>
      </c>
      <c r="H176" s="49">
        <v>0</v>
      </c>
      <c r="I176" s="49">
        <v>0</v>
      </c>
      <c r="J176" s="49">
        <v>0</v>
      </c>
      <c r="K176" s="49">
        <v>0</v>
      </c>
      <c r="L176" s="49">
        <v>0</v>
      </c>
      <c r="M176" s="49">
        <v>0</v>
      </c>
      <c r="N176" s="49">
        <v>0</v>
      </c>
      <c r="O176" s="49">
        <v>0</v>
      </c>
      <c r="P176" s="49">
        <v>0</v>
      </c>
      <c r="Q176" s="49">
        <v>0</v>
      </c>
      <c r="R176" s="49">
        <v>0</v>
      </c>
      <c r="S176" s="49">
        <v>0</v>
      </c>
      <c r="T176" s="49">
        <v>0</v>
      </c>
      <c r="U176" s="49">
        <v>0</v>
      </c>
      <c r="V176" s="49">
        <v>0</v>
      </c>
      <c r="W176" s="49"/>
      <c r="X176" s="49"/>
      <c r="Y176" s="49"/>
      <c r="Z176" s="49"/>
      <c r="AA176" s="49"/>
      <c r="AB176" s="49"/>
      <c r="AC176" s="49"/>
      <c r="AD176" s="49"/>
      <c r="AE176" s="49"/>
      <c r="AF176" s="49"/>
      <c r="AG176" s="49"/>
      <c r="AH176" s="49"/>
      <c r="AI176" s="49"/>
      <c r="AJ176" s="49"/>
      <c r="AK176" s="49"/>
      <c r="AL176" s="49"/>
    </row>
    <row r="177" s="2" customFormat="1" ht="16.35" customHeight="1" spans="1:38">
      <c r="A177" s="89" t="s">
        <v>617</v>
      </c>
      <c r="B177" s="49">
        <v>0</v>
      </c>
      <c r="C177" s="49">
        <v>0</v>
      </c>
      <c r="D177" s="49">
        <v>0</v>
      </c>
      <c r="E177" s="49">
        <v>0</v>
      </c>
      <c r="F177" s="49">
        <v>0</v>
      </c>
      <c r="G177" s="49">
        <v>0</v>
      </c>
      <c r="H177" s="49">
        <v>0</v>
      </c>
      <c r="I177" s="49">
        <v>0</v>
      </c>
      <c r="J177" s="49">
        <v>0</v>
      </c>
      <c r="K177" s="49">
        <v>0</v>
      </c>
      <c r="L177" s="49">
        <v>0</v>
      </c>
      <c r="M177" s="49">
        <v>0</v>
      </c>
      <c r="N177" s="49">
        <v>0</v>
      </c>
      <c r="O177" s="49">
        <v>0</v>
      </c>
      <c r="P177" s="49">
        <v>0</v>
      </c>
      <c r="Q177" s="49">
        <v>0</v>
      </c>
      <c r="R177" s="49">
        <v>0</v>
      </c>
      <c r="S177" s="49">
        <v>0</v>
      </c>
      <c r="T177" s="49">
        <v>0</v>
      </c>
      <c r="U177" s="49">
        <v>0</v>
      </c>
      <c r="V177" s="49">
        <v>0</v>
      </c>
      <c r="W177" s="49"/>
      <c r="X177" s="49"/>
      <c r="Y177" s="49"/>
      <c r="Z177" s="49"/>
      <c r="AA177" s="49"/>
      <c r="AB177" s="49"/>
      <c r="AC177" s="49"/>
      <c r="AD177" s="49"/>
      <c r="AE177" s="49"/>
      <c r="AF177" s="49"/>
      <c r="AG177" s="49"/>
      <c r="AH177" s="49"/>
      <c r="AI177" s="49"/>
      <c r="AJ177" s="49"/>
      <c r="AK177" s="49"/>
      <c r="AL177" s="49"/>
    </row>
    <row r="178" s="2" customFormat="1" ht="16.35" customHeight="1" spans="1:38">
      <c r="A178" s="89" t="s">
        <v>618</v>
      </c>
      <c r="B178" s="49">
        <v>0</v>
      </c>
      <c r="C178" s="49">
        <v>0</v>
      </c>
      <c r="D178" s="49">
        <v>0</v>
      </c>
      <c r="E178" s="49">
        <v>0</v>
      </c>
      <c r="F178" s="49">
        <v>0</v>
      </c>
      <c r="G178" s="49">
        <v>0</v>
      </c>
      <c r="H178" s="49">
        <v>0</v>
      </c>
      <c r="I178" s="49">
        <v>0</v>
      </c>
      <c r="J178" s="49">
        <v>0</v>
      </c>
      <c r="K178" s="49">
        <v>0</v>
      </c>
      <c r="L178" s="49">
        <v>0</v>
      </c>
      <c r="M178" s="49">
        <v>0</v>
      </c>
      <c r="N178" s="49">
        <v>0</v>
      </c>
      <c r="O178" s="49">
        <v>0</v>
      </c>
      <c r="P178" s="49">
        <v>0</v>
      </c>
      <c r="Q178" s="49">
        <v>0</v>
      </c>
      <c r="R178" s="49">
        <v>0</v>
      </c>
      <c r="S178" s="49">
        <v>0</v>
      </c>
      <c r="T178" s="49">
        <v>0</v>
      </c>
      <c r="U178" s="49">
        <v>0</v>
      </c>
      <c r="V178" s="49">
        <v>0</v>
      </c>
      <c r="W178" s="49"/>
      <c r="X178" s="49"/>
      <c r="Y178" s="49"/>
      <c r="Z178" s="49"/>
      <c r="AA178" s="49"/>
      <c r="AB178" s="49"/>
      <c r="AC178" s="49"/>
      <c r="AD178" s="49"/>
      <c r="AE178" s="49"/>
      <c r="AF178" s="49"/>
      <c r="AG178" s="49"/>
      <c r="AH178" s="49"/>
      <c r="AI178" s="49"/>
      <c r="AJ178" s="49"/>
      <c r="AK178" s="49"/>
      <c r="AL178" s="49"/>
    </row>
    <row r="179" s="2" customFormat="1" ht="16.35" customHeight="1" spans="1:38">
      <c r="A179" s="89" t="s">
        <v>619</v>
      </c>
      <c r="B179" s="49">
        <v>0</v>
      </c>
      <c r="C179" s="49">
        <v>0</v>
      </c>
      <c r="D179" s="49">
        <v>0</v>
      </c>
      <c r="E179" s="49">
        <v>0</v>
      </c>
      <c r="F179" s="49">
        <v>0</v>
      </c>
      <c r="G179" s="49">
        <v>0</v>
      </c>
      <c r="H179" s="49">
        <v>0</v>
      </c>
      <c r="I179" s="49">
        <v>0</v>
      </c>
      <c r="J179" s="49">
        <v>0</v>
      </c>
      <c r="K179" s="49">
        <v>0</v>
      </c>
      <c r="L179" s="49">
        <v>0</v>
      </c>
      <c r="M179" s="49">
        <v>0</v>
      </c>
      <c r="N179" s="49">
        <v>0</v>
      </c>
      <c r="O179" s="49">
        <v>0</v>
      </c>
      <c r="P179" s="49">
        <v>0</v>
      </c>
      <c r="Q179" s="49">
        <v>0</v>
      </c>
      <c r="R179" s="49">
        <v>0</v>
      </c>
      <c r="S179" s="49">
        <v>0</v>
      </c>
      <c r="T179" s="49">
        <v>0</v>
      </c>
      <c r="U179" s="49">
        <v>0</v>
      </c>
      <c r="V179" s="49">
        <v>0</v>
      </c>
      <c r="W179" s="49"/>
      <c r="X179" s="49"/>
      <c r="Y179" s="49"/>
      <c r="Z179" s="49"/>
      <c r="AA179" s="49"/>
      <c r="AB179" s="49"/>
      <c r="AC179" s="49"/>
      <c r="AD179" s="49"/>
      <c r="AE179" s="49"/>
      <c r="AF179" s="49"/>
      <c r="AG179" s="49"/>
      <c r="AH179" s="49"/>
      <c r="AI179" s="49"/>
      <c r="AJ179" s="49"/>
      <c r="AK179" s="49"/>
      <c r="AL179" s="49"/>
    </row>
    <row r="180" s="2" customFormat="1" ht="16.35" customHeight="1" spans="1:38">
      <c r="A180" s="89" t="s">
        <v>620</v>
      </c>
      <c r="B180" s="49">
        <v>-3251538.49795</v>
      </c>
      <c r="C180" s="49">
        <v>0</v>
      </c>
      <c r="D180" s="49">
        <v>19342.27</v>
      </c>
      <c r="E180" s="49">
        <v>0</v>
      </c>
      <c r="F180" s="49">
        <v>0</v>
      </c>
      <c r="G180" s="49">
        <v>0</v>
      </c>
      <c r="H180" s="49">
        <v>105661573.954975</v>
      </c>
      <c r="I180" s="49">
        <v>34.69</v>
      </c>
      <c r="J180" s="49">
        <v>1120272.9238</v>
      </c>
      <c r="K180" s="49">
        <v>503658.3118</v>
      </c>
      <c r="L180" s="49">
        <v>270270.586375</v>
      </c>
      <c r="M180" s="49">
        <v>178293.78965</v>
      </c>
      <c r="N180" s="49">
        <v>1243.97</v>
      </c>
      <c r="O180" s="49">
        <v>0</v>
      </c>
      <c r="P180" s="49">
        <v>46346714.0456</v>
      </c>
      <c r="Q180" s="49">
        <v>2726408.8989</v>
      </c>
      <c r="R180" s="49">
        <v>1131539.796025</v>
      </c>
      <c r="S180" s="49">
        <v>11851775.13285</v>
      </c>
      <c r="T180" s="49">
        <v>608742.024975</v>
      </c>
      <c r="U180" s="49">
        <v>426954.43705</v>
      </c>
      <c r="V180" s="49">
        <v>314137.894025</v>
      </c>
      <c r="W180" s="49"/>
      <c r="X180" s="49"/>
      <c r="Y180" s="49"/>
      <c r="Z180" s="49"/>
      <c r="AA180" s="49"/>
      <c r="AB180" s="49"/>
      <c r="AC180" s="49"/>
      <c r="AD180" s="49"/>
      <c r="AE180" s="49"/>
      <c r="AF180" s="49"/>
      <c r="AG180" s="49"/>
      <c r="AH180" s="49"/>
      <c r="AI180" s="49"/>
      <c r="AJ180" s="49"/>
      <c r="AK180" s="49"/>
      <c r="AL180" s="49"/>
    </row>
    <row r="181" s="2" customFormat="1" ht="16.35" customHeight="1" spans="1:38">
      <c r="A181" s="89" t="s">
        <v>621</v>
      </c>
      <c r="B181" s="49">
        <v>32988319.15</v>
      </c>
      <c r="C181" s="49">
        <v>0</v>
      </c>
      <c r="D181" s="49">
        <v>0</v>
      </c>
      <c r="E181" s="49">
        <v>0</v>
      </c>
      <c r="F181" s="49">
        <v>0</v>
      </c>
      <c r="G181" s="49">
        <v>0</v>
      </c>
      <c r="H181" s="49">
        <v>73921117.27</v>
      </c>
      <c r="I181" s="49">
        <v>1328332.36</v>
      </c>
      <c r="J181" s="49">
        <v>2040144.78</v>
      </c>
      <c r="K181" s="49">
        <v>740581.84</v>
      </c>
      <c r="L181" s="49">
        <v>4784803.38</v>
      </c>
      <c r="M181" s="49">
        <v>1436785.88</v>
      </c>
      <c r="N181" s="49">
        <v>1898972.09</v>
      </c>
      <c r="O181" s="49">
        <v>0</v>
      </c>
      <c r="P181" s="49">
        <v>5745040.67</v>
      </c>
      <c r="Q181" s="49">
        <v>7144636.94</v>
      </c>
      <c r="R181" s="49">
        <v>2234949.23</v>
      </c>
      <c r="S181" s="49">
        <v>2854116.78</v>
      </c>
      <c r="T181" s="49">
        <v>2112412.36</v>
      </c>
      <c r="U181" s="49">
        <v>2454139.18</v>
      </c>
      <c r="V181" s="49">
        <v>1594301.89</v>
      </c>
      <c r="W181" s="49"/>
      <c r="X181" s="49"/>
      <c r="Y181" s="49"/>
      <c r="Z181" s="49"/>
      <c r="AA181" s="49"/>
      <c r="AB181" s="49"/>
      <c r="AC181" s="49"/>
      <c r="AD181" s="49"/>
      <c r="AE181" s="49"/>
      <c r="AF181" s="49"/>
      <c r="AG181" s="49"/>
      <c r="AH181" s="49"/>
      <c r="AI181" s="49"/>
      <c r="AJ181" s="49"/>
      <c r="AK181" s="49"/>
      <c r="AL181" s="49"/>
    </row>
    <row r="182" s="2" customFormat="1" ht="16.35" customHeight="1" spans="1:38">
      <c r="A182" s="89" t="s">
        <v>622</v>
      </c>
      <c r="B182" s="49">
        <v>121300000</v>
      </c>
      <c r="C182" s="49">
        <v>0</v>
      </c>
      <c r="D182" s="49">
        <v>0</v>
      </c>
      <c r="E182" s="49">
        <v>0</v>
      </c>
      <c r="F182" s="49">
        <v>0</v>
      </c>
      <c r="G182" s="49">
        <v>0</v>
      </c>
      <c r="H182" s="49">
        <v>6047.4</v>
      </c>
      <c r="I182" s="49">
        <v>0</v>
      </c>
      <c r="J182" s="49">
        <v>0</v>
      </c>
      <c r="K182" s="49">
        <v>0</v>
      </c>
      <c r="L182" s="49">
        <v>0</v>
      </c>
      <c r="M182" s="49">
        <v>0</v>
      </c>
      <c r="N182" s="49">
        <v>0</v>
      </c>
      <c r="O182" s="49">
        <v>0</v>
      </c>
      <c r="P182" s="49">
        <v>0</v>
      </c>
      <c r="Q182" s="49">
        <v>0</v>
      </c>
      <c r="R182" s="49">
        <v>0</v>
      </c>
      <c r="S182" s="49">
        <v>0</v>
      </c>
      <c r="T182" s="49">
        <v>0</v>
      </c>
      <c r="U182" s="49">
        <v>0</v>
      </c>
      <c r="V182" s="49">
        <v>0</v>
      </c>
      <c r="W182" s="49"/>
      <c r="X182" s="49"/>
      <c r="Y182" s="49"/>
      <c r="Z182" s="49"/>
      <c r="AA182" s="49"/>
      <c r="AB182" s="49"/>
      <c r="AC182" s="49"/>
      <c r="AD182" s="49"/>
      <c r="AE182" s="49"/>
      <c r="AF182" s="49"/>
      <c r="AG182" s="49"/>
      <c r="AH182" s="49"/>
      <c r="AI182" s="49"/>
      <c r="AJ182" s="49"/>
      <c r="AK182" s="49"/>
      <c r="AL182" s="49"/>
    </row>
    <row r="183" s="2" customFormat="1" ht="16.35" customHeight="1" spans="1:38">
      <c r="A183" s="89" t="s">
        <v>623</v>
      </c>
      <c r="B183" s="49">
        <v>3345112.89</v>
      </c>
      <c r="C183" s="49">
        <v>0</v>
      </c>
      <c r="D183" s="49">
        <v>0</v>
      </c>
      <c r="E183" s="49">
        <v>0</v>
      </c>
      <c r="F183" s="49">
        <v>0</v>
      </c>
      <c r="G183" s="49">
        <v>0</v>
      </c>
      <c r="H183" s="49">
        <v>8078017.62</v>
      </c>
      <c r="I183" s="49">
        <v>116936.26</v>
      </c>
      <c r="J183" s="49">
        <v>190594.18</v>
      </c>
      <c r="K183" s="49">
        <v>80621.3</v>
      </c>
      <c r="L183" s="49">
        <v>278603.77</v>
      </c>
      <c r="M183" s="49">
        <v>113065</v>
      </c>
      <c r="N183" s="49">
        <v>188176</v>
      </c>
      <c r="O183" s="49">
        <v>0</v>
      </c>
      <c r="P183" s="49">
        <v>695227.87</v>
      </c>
      <c r="Q183" s="49">
        <v>3907496.26</v>
      </c>
      <c r="R183" s="49">
        <v>330816.62</v>
      </c>
      <c r="S183" s="49">
        <v>226991.3</v>
      </c>
      <c r="T183" s="49">
        <v>294148.05</v>
      </c>
      <c r="U183" s="49">
        <v>261921.85</v>
      </c>
      <c r="V183" s="49">
        <v>127705.9</v>
      </c>
      <c r="W183" s="49"/>
      <c r="X183" s="49"/>
      <c r="Y183" s="49"/>
      <c r="Z183" s="49"/>
      <c r="AA183" s="49"/>
      <c r="AB183" s="49"/>
      <c r="AC183" s="49"/>
      <c r="AD183" s="49"/>
      <c r="AE183" s="49"/>
      <c r="AF183" s="49"/>
      <c r="AG183" s="49"/>
      <c r="AH183" s="49"/>
      <c r="AI183" s="49"/>
      <c r="AJ183" s="49"/>
      <c r="AK183" s="49"/>
      <c r="AL183" s="49"/>
    </row>
    <row r="184" s="2" customFormat="1" ht="16.35" customHeight="1" spans="1:38">
      <c r="A184" s="89" t="s">
        <v>624</v>
      </c>
      <c r="B184" s="49">
        <v>911154.2</v>
      </c>
      <c r="C184" s="49">
        <v>0</v>
      </c>
      <c r="D184" s="49">
        <v>0</v>
      </c>
      <c r="E184" s="49">
        <v>0</v>
      </c>
      <c r="F184" s="49">
        <v>0</v>
      </c>
      <c r="G184" s="49">
        <v>0</v>
      </c>
      <c r="H184" s="49">
        <v>1376877.82</v>
      </c>
      <c r="I184" s="49">
        <v>76143.85</v>
      </c>
      <c r="J184" s="49">
        <v>8504</v>
      </c>
      <c r="K184" s="49">
        <v>5951.73</v>
      </c>
      <c r="L184" s="49">
        <v>23379.38</v>
      </c>
      <c r="M184" s="49">
        <v>11462.9</v>
      </c>
      <c r="N184" s="49">
        <v>115573.9</v>
      </c>
      <c r="O184" s="49">
        <v>0</v>
      </c>
      <c r="P184" s="49">
        <v>160096.34</v>
      </c>
      <c r="Q184" s="49">
        <v>45977.16</v>
      </c>
      <c r="R184" s="49">
        <v>37587.48</v>
      </c>
      <c r="S184" s="49">
        <v>5493.61</v>
      </c>
      <c r="T184" s="49">
        <v>31848.9</v>
      </c>
      <c r="U184" s="49">
        <v>54306.26</v>
      </c>
      <c r="V184" s="49">
        <v>9932.9</v>
      </c>
      <c r="W184" s="49"/>
      <c r="X184" s="49"/>
      <c r="Y184" s="49"/>
      <c r="Z184" s="49"/>
      <c r="AA184" s="49"/>
      <c r="AB184" s="49"/>
      <c r="AC184" s="49"/>
      <c r="AD184" s="49"/>
      <c r="AE184" s="49"/>
      <c r="AF184" s="49"/>
      <c r="AG184" s="49"/>
      <c r="AH184" s="49"/>
      <c r="AI184" s="49"/>
      <c r="AJ184" s="49"/>
      <c r="AK184" s="49"/>
      <c r="AL184" s="49"/>
    </row>
    <row r="185" s="2" customFormat="1" ht="16.35" customHeight="1" spans="1:38">
      <c r="A185" s="89" t="s">
        <v>625</v>
      </c>
      <c r="B185" s="49">
        <v>2235733.8</v>
      </c>
      <c r="C185" s="49">
        <v>0</v>
      </c>
      <c r="D185" s="49">
        <v>0</v>
      </c>
      <c r="E185" s="49">
        <v>0</v>
      </c>
      <c r="F185" s="49">
        <v>0</v>
      </c>
      <c r="G185" s="49">
        <v>0</v>
      </c>
      <c r="H185" s="49">
        <v>488534.35</v>
      </c>
      <c r="I185" s="49">
        <v>535038.39</v>
      </c>
      <c r="J185" s="49">
        <v>0</v>
      </c>
      <c r="K185" s="49">
        <v>0</v>
      </c>
      <c r="L185" s="49">
        <v>0</v>
      </c>
      <c r="M185" s="49">
        <v>0</v>
      </c>
      <c r="N185" s="49">
        <v>19009.38</v>
      </c>
      <c r="O185" s="49">
        <v>0</v>
      </c>
      <c r="P185" s="49">
        <v>34296.6</v>
      </c>
      <c r="Q185" s="49">
        <v>19700.77</v>
      </c>
      <c r="R185" s="49">
        <v>0</v>
      </c>
      <c r="S185" s="49">
        <v>39202.38</v>
      </c>
      <c r="T185" s="49">
        <v>0</v>
      </c>
      <c r="U185" s="49">
        <v>0</v>
      </c>
      <c r="V185" s="49">
        <v>0</v>
      </c>
      <c r="W185" s="49"/>
      <c r="X185" s="49"/>
      <c r="Y185" s="49"/>
      <c r="Z185" s="49"/>
      <c r="AA185" s="49"/>
      <c r="AB185" s="49"/>
      <c r="AC185" s="49"/>
      <c r="AD185" s="49"/>
      <c r="AE185" s="49"/>
      <c r="AF185" s="49"/>
      <c r="AG185" s="49"/>
      <c r="AH185" s="49"/>
      <c r="AI185" s="49"/>
      <c r="AJ185" s="49"/>
      <c r="AK185" s="49"/>
      <c r="AL185" s="49"/>
    </row>
    <row r="186" s="2" customFormat="1" ht="16.35" customHeight="1" spans="1:38">
      <c r="A186" s="89" t="s">
        <v>626</v>
      </c>
      <c r="B186" s="49">
        <v>1794161.87</v>
      </c>
      <c r="C186" s="49">
        <v>0</v>
      </c>
      <c r="D186" s="49">
        <v>0</v>
      </c>
      <c r="E186" s="49">
        <v>0</v>
      </c>
      <c r="F186" s="49">
        <v>0</v>
      </c>
      <c r="G186" s="49">
        <v>0</v>
      </c>
      <c r="H186" s="49">
        <v>1234042.34</v>
      </c>
      <c r="I186" s="49">
        <v>15434.62</v>
      </c>
      <c r="J186" s="49">
        <v>24107.22</v>
      </c>
      <c r="K186" s="49">
        <v>19904.28</v>
      </c>
      <c r="L186" s="49">
        <v>50930.05</v>
      </c>
      <c r="M186" s="49">
        <v>14875.44</v>
      </c>
      <c r="N186" s="49">
        <v>35580.49</v>
      </c>
      <c r="O186" s="49">
        <v>0</v>
      </c>
      <c r="P186" s="49">
        <v>147007.22</v>
      </c>
      <c r="Q186" s="49">
        <v>94368.2</v>
      </c>
      <c r="R186" s="49">
        <v>32346.56</v>
      </c>
      <c r="S186" s="49">
        <v>27599.1</v>
      </c>
      <c r="T186" s="49">
        <v>32271.86</v>
      </c>
      <c r="U186" s="49">
        <v>31414.73</v>
      </c>
      <c r="V186" s="49">
        <v>40727.68</v>
      </c>
      <c r="W186" s="49"/>
      <c r="X186" s="49"/>
      <c r="Y186" s="49"/>
      <c r="Z186" s="49"/>
      <c r="AA186" s="49"/>
      <c r="AB186" s="49"/>
      <c r="AC186" s="49"/>
      <c r="AD186" s="49"/>
      <c r="AE186" s="49"/>
      <c r="AF186" s="49"/>
      <c r="AG186" s="49"/>
      <c r="AH186" s="49"/>
      <c r="AI186" s="49"/>
      <c r="AJ186" s="49"/>
      <c r="AK186" s="49"/>
      <c r="AL186" s="49"/>
    </row>
    <row r="187" s="2" customFormat="1" ht="16.35" customHeight="1" spans="1:38">
      <c r="A187" s="89" t="s">
        <v>627</v>
      </c>
      <c r="B187" s="49">
        <v>6391749.23</v>
      </c>
      <c r="C187" s="49">
        <v>0</v>
      </c>
      <c r="D187" s="49">
        <v>0</v>
      </c>
      <c r="E187" s="49">
        <v>0</v>
      </c>
      <c r="F187" s="49">
        <v>0</v>
      </c>
      <c r="G187" s="49">
        <v>0</v>
      </c>
      <c r="H187" s="49">
        <v>18178440.92</v>
      </c>
      <c r="I187" s="49">
        <v>275288.66</v>
      </c>
      <c r="J187" s="49">
        <v>359441.17</v>
      </c>
      <c r="K187" s="49">
        <v>132148.15</v>
      </c>
      <c r="L187" s="49">
        <v>639682.85</v>
      </c>
      <c r="M187" s="49">
        <v>239721.82</v>
      </c>
      <c r="N187" s="49">
        <v>423605.33</v>
      </c>
      <c r="O187" s="49">
        <v>0</v>
      </c>
      <c r="P187" s="49">
        <v>1238678.92</v>
      </c>
      <c r="Q187" s="49">
        <v>1451705.57</v>
      </c>
      <c r="R187" s="49">
        <v>504604.03</v>
      </c>
      <c r="S187" s="49">
        <v>749069.34</v>
      </c>
      <c r="T187" s="49">
        <v>475124.28</v>
      </c>
      <c r="U187" s="49">
        <v>535473.03</v>
      </c>
      <c r="V187" s="49">
        <v>268251.05</v>
      </c>
      <c r="W187" s="49"/>
      <c r="X187" s="49"/>
      <c r="Y187" s="49"/>
      <c r="Z187" s="49"/>
      <c r="AA187" s="49"/>
      <c r="AB187" s="49"/>
      <c r="AC187" s="49"/>
      <c r="AD187" s="49"/>
      <c r="AE187" s="49"/>
      <c r="AF187" s="49"/>
      <c r="AG187" s="49"/>
      <c r="AH187" s="49"/>
      <c r="AI187" s="49"/>
      <c r="AJ187" s="49"/>
      <c r="AK187" s="49"/>
      <c r="AL187" s="49"/>
    </row>
    <row r="188" s="2" customFormat="1" ht="16.35" customHeight="1" spans="1:38">
      <c r="A188" s="89" t="s">
        <v>628</v>
      </c>
      <c r="B188" s="49">
        <v>2869952.22</v>
      </c>
      <c r="C188" s="49">
        <v>0</v>
      </c>
      <c r="D188" s="49">
        <v>0</v>
      </c>
      <c r="E188" s="49">
        <v>0</v>
      </c>
      <c r="F188" s="49">
        <v>0</v>
      </c>
      <c r="G188" s="49">
        <v>0</v>
      </c>
      <c r="H188" s="49">
        <v>8460217.26</v>
      </c>
      <c r="I188" s="49">
        <v>186486</v>
      </c>
      <c r="J188" s="49">
        <v>227549.4</v>
      </c>
      <c r="K188" s="49">
        <v>82192.4</v>
      </c>
      <c r="L188" s="49">
        <v>399625.84</v>
      </c>
      <c r="M188" s="49">
        <v>147833.6</v>
      </c>
      <c r="N188" s="49">
        <v>194896</v>
      </c>
      <c r="O188" s="49">
        <v>0</v>
      </c>
      <c r="P188" s="49">
        <v>573398</v>
      </c>
      <c r="Q188" s="49">
        <v>640822.16</v>
      </c>
      <c r="R188" s="49">
        <v>230124</v>
      </c>
      <c r="S188" s="49">
        <v>319263</v>
      </c>
      <c r="T188" s="49">
        <v>216296</v>
      </c>
      <c r="U188" s="49">
        <v>259611.93</v>
      </c>
      <c r="V188" s="49">
        <v>169759.2</v>
      </c>
      <c r="W188" s="49"/>
      <c r="X188" s="49"/>
      <c r="Y188" s="49"/>
      <c r="Z188" s="49"/>
      <c r="AA188" s="49"/>
      <c r="AB188" s="49"/>
      <c r="AC188" s="49"/>
      <c r="AD188" s="49"/>
      <c r="AE188" s="49"/>
      <c r="AF188" s="49"/>
      <c r="AG188" s="49"/>
      <c r="AH188" s="49"/>
      <c r="AI188" s="49"/>
      <c r="AJ188" s="49"/>
      <c r="AK188" s="49"/>
      <c r="AL188" s="49"/>
    </row>
    <row r="189" s="2" customFormat="1" ht="16.35" customHeight="1" spans="1:38">
      <c r="A189" s="89" t="s">
        <v>629</v>
      </c>
      <c r="B189" s="49">
        <v>0</v>
      </c>
      <c r="C189" s="49">
        <v>0</v>
      </c>
      <c r="D189" s="49">
        <v>0</v>
      </c>
      <c r="E189" s="49">
        <v>0</v>
      </c>
      <c r="F189" s="49">
        <v>0</v>
      </c>
      <c r="G189" s="49">
        <v>0</v>
      </c>
      <c r="H189" s="49">
        <v>0</v>
      </c>
      <c r="I189" s="49">
        <v>0</v>
      </c>
      <c r="J189" s="49">
        <v>0</v>
      </c>
      <c r="K189" s="49">
        <v>0</v>
      </c>
      <c r="L189" s="49">
        <v>0</v>
      </c>
      <c r="M189" s="49">
        <v>0</v>
      </c>
      <c r="N189" s="49">
        <v>0</v>
      </c>
      <c r="O189" s="49">
        <v>0</v>
      </c>
      <c r="P189" s="49">
        <v>0</v>
      </c>
      <c r="Q189" s="49">
        <v>0</v>
      </c>
      <c r="R189" s="49">
        <v>0</v>
      </c>
      <c r="S189" s="49">
        <v>0</v>
      </c>
      <c r="T189" s="49">
        <v>0</v>
      </c>
      <c r="U189" s="49">
        <v>0</v>
      </c>
      <c r="V189" s="49">
        <v>0</v>
      </c>
      <c r="W189" s="49"/>
      <c r="X189" s="49"/>
      <c r="Y189" s="49"/>
      <c r="Z189" s="49"/>
      <c r="AA189" s="49"/>
      <c r="AB189" s="49"/>
      <c r="AC189" s="49"/>
      <c r="AD189" s="49"/>
      <c r="AE189" s="49"/>
      <c r="AF189" s="49"/>
      <c r="AG189" s="49"/>
      <c r="AH189" s="49"/>
      <c r="AI189" s="49"/>
      <c r="AJ189" s="49"/>
      <c r="AK189" s="49"/>
      <c r="AL189" s="49"/>
    </row>
    <row r="190" s="2" customFormat="1" ht="16.35" customHeight="1" spans="1:38">
      <c r="A190" s="89" t="s">
        <v>630</v>
      </c>
      <c r="B190" s="49">
        <v>172614.71</v>
      </c>
      <c r="C190" s="49">
        <v>0</v>
      </c>
      <c r="D190" s="49">
        <v>0</v>
      </c>
      <c r="E190" s="49">
        <v>0</v>
      </c>
      <c r="F190" s="49">
        <v>0</v>
      </c>
      <c r="G190" s="49">
        <v>0</v>
      </c>
      <c r="H190" s="49">
        <v>760644.75</v>
      </c>
      <c r="I190" s="49">
        <v>8360.64</v>
      </c>
      <c r="J190" s="49">
        <v>76961.96</v>
      </c>
      <c r="K190" s="49">
        <v>3840</v>
      </c>
      <c r="L190" s="49">
        <v>13286.24</v>
      </c>
      <c r="M190" s="49">
        <v>5475</v>
      </c>
      <c r="N190" s="49">
        <v>19092.27</v>
      </c>
      <c r="O190" s="49">
        <v>0</v>
      </c>
      <c r="P190" s="49">
        <v>36490.92</v>
      </c>
      <c r="Q190" s="49">
        <v>29306.14</v>
      </c>
      <c r="R190" s="49">
        <v>13894.01</v>
      </c>
      <c r="S190" s="49">
        <v>29049.41</v>
      </c>
      <c r="T190" s="49">
        <v>12865.76</v>
      </c>
      <c r="U190" s="49">
        <v>12244.57</v>
      </c>
      <c r="V190" s="49">
        <v>6201.6</v>
      </c>
      <c r="W190" s="49"/>
      <c r="X190" s="49"/>
      <c r="Y190" s="49"/>
      <c r="Z190" s="49"/>
      <c r="AA190" s="49"/>
      <c r="AB190" s="49"/>
      <c r="AC190" s="49"/>
      <c r="AD190" s="49"/>
      <c r="AE190" s="49"/>
      <c r="AF190" s="49"/>
      <c r="AG190" s="49"/>
      <c r="AH190" s="49"/>
      <c r="AI190" s="49"/>
      <c r="AJ190" s="49"/>
      <c r="AK190" s="49"/>
      <c r="AL190" s="49"/>
    </row>
    <row r="191" s="2" customFormat="1" ht="16.35" customHeight="1" spans="1:38">
      <c r="A191" s="89" t="s">
        <v>631</v>
      </c>
      <c r="B191" s="49">
        <v>3176875.16</v>
      </c>
      <c r="C191" s="49">
        <v>0</v>
      </c>
      <c r="D191" s="49">
        <v>0</v>
      </c>
      <c r="E191" s="49">
        <v>0</v>
      </c>
      <c r="F191" s="49">
        <v>0</v>
      </c>
      <c r="G191" s="49">
        <v>0</v>
      </c>
      <c r="H191" s="49">
        <v>2145233.5</v>
      </c>
      <c r="I191" s="49">
        <v>27429.28</v>
      </c>
      <c r="J191" s="49">
        <v>219309.49</v>
      </c>
      <c r="K191" s="49">
        <v>15342.04</v>
      </c>
      <c r="L191" s="49">
        <v>97380.13</v>
      </c>
      <c r="M191" s="49">
        <v>29457.71</v>
      </c>
      <c r="N191" s="49">
        <v>39667.64</v>
      </c>
      <c r="O191" s="49">
        <v>0</v>
      </c>
      <c r="P191" s="49">
        <v>972245.25</v>
      </c>
      <c r="Q191" s="49">
        <v>257824.85</v>
      </c>
      <c r="R191" s="49">
        <v>65324.05</v>
      </c>
      <c r="S191" s="49">
        <v>285957.2</v>
      </c>
      <c r="T191" s="49">
        <v>53810.53</v>
      </c>
      <c r="U191" s="49">
        <v>51417.24</v>
      </c>
      <c r="V191" s="49">
        <v>35650.93</v>
      </c>
      <c r="W191" s="49"/>
      <c r="X191" s="49"/>
      <c r="Y191" s="49"/>
      <c r="Z191" s="49"/>
      <c r="AA191" s="49"/>
      <c r="AB191" s="49"/>
      <c r="AC191" s="49"/>
      <c r="AD191" s="49"/>
      <c r="AE191" s="49"/>
      <c r="AF191" s="49"/>
      <c r="AG191" s="49"/>
      <c r="AH191" s="49"/>
      <c r="AI191" s="49"/>
      <c r="AJ191" s="49"/>
      <c r="AK191" s="49"/>
      <c r="AL191" s="49"/>
    </row>
    <row r="192" s="2" customFormat="1" ht="16.35" customHeight="1" spans="1:38">
      <c r="A192" s="89" t="s">
        <v>632</v>
      </c>
      <c r="B192" s="49">
        <v>2898275.35</v>
      </c>
      <c r="C192" s="49">
        <v>0</v>
      </c>
      <c r="D192" s="49">
        <v>0</v>
      </c>
      <c r="E192" s="49">
        <v>0</v>
      </c>
      <c r="F192" s="49">
        <v>0</v>
      </c>
      <c r="G192" s="49">
        <v>0</v>
      </c>
      <c r="H192" s="49">
        <v>4761946.34</v>
      </c>
      <c r="I192" s="49">
        <v>156750</v>
      </c>
      <c r="J192" s="49">
        <v>0</v>
      </c>
      <c r="K192" s="49">
        <v>0</v>
      </c>
      <c r="L192" s="49">
        <v>265922.5</v>
      </c>
      <c r="M192" s="49">
        <v>0</v>
      </c>
      <c r="N192" s="49">
        <v>560564.02</v>
      </c>
      <c r="O192" s="49">
        <v>0</v>
      </c>
      <c r="P192" s="49">
        <v>55002.5</v>
      </c>
      <c r="Q192" s="49">
        <v>255585.03</v>
      </c>
      <c r="R192" s="49">
        <v>50365</v>
      </c>
      <c r="S192" s="49">
        <v>0</v>
      </c>
      <c r="T192" s="49">
        <v>0</v>
      </c>
      <c r="U192" s="49">
        <v>45024.39</v>
      </c>
      <c r="V192" s="49">
        <v>0</v>
      </c>
      <c r="W192" s="49"/>
      <c r="X192" s="49"/>
      <c r="Y192" s="49"/>
      <c r="Z192" s="49"/>
      <c r="AA192" s="49"/>
      <c r="AB192" s="49"/>
      <c r="AC192" s="49"/>
      <c r="AD192" s="49"/>
      <c r="AE192" s="49"/>
      <c r="AF192" s="49"/>
      <c r="AG192" s="49"/>
      <c r="AH192" s="49"/>
      <c r="AI192" s="49"/>
      <c r="AJ192" s="49"/>
      <c r="AK192" s="49"/>
      <c r="AL192" s="49"/>
    </row>
    <row r="193" s="2" customFormat="1" ht="16.35" customHeight="1" spans="1:38">
      <c r="A193" s="89" t="s">
        <v>633</v>
      </c>
      <c r="B193" s="49">
        <v>0</v>
      </c>
      <c r="C193" s="49">
        <v>0</v>
      </c>
      <c r="D193" s="49">
        <v>0</v>
      </c>
      <c r="E193" s="49">
        <v>0</v>
      </c>
      <c r="F193" s="49">
        <v>0</v>
      </c>
      <c r="G193" s="49">
        <v>0</v>
      </c>
      <c r="H193" s="49">
        <v>102279.24</v>
      </c>
      <c r="I193" s="49">
        <v>1901.89</v>
      </c>
      <c r="J193" s="49">
        <v>3600</v>
      </c>
      <c r="K193" s="49">
        <v>1800</v>
      </c>
      <c r="L193" s="49">
        <v>3600</v>
      </c>
      <c r="M193" s="49">
        <v>1800</v>
      </c>
      <c r="N193" s="49">
        <v>0</v>
      </c>
      <c r="O193" s="49">
        <v>0</v>
      </c>
      <c r="P193" s="49">
        <v>0</v>
      </c>
      <c r="Q193" s="49">
        <v>0</v>
      </c>
      <c r="R193" s="49">
        <v>0</v>
      </c>
      <c r="S193" s="49">
        <v>0</v>
      </c>
      <c r="T193" s="49">
        <v>0</v>
      </c>
      <c r="U193" s="49">
        <v>0</v>
      </c>
      <c r="V193" s="49">
        <v>3600</v>
      </c>
      <c r="W193" s="49"/>
      <c r="X193" s="49"/>
      <c r="Y193" s="49"/>
      <c r="Z193" s="49"/>
      <c r="AA193" s="49"/>
      <c r="AB193" s="49"/>
      <c r="AC193" s="49"/>
      <c r="AD193" s="49"/>
      <c r="AE193" s="49"/>
      <c r="AF193" s="49"/>
      <c r="AG193" s="49"/>
      <c r="AH193" s="49"/>
      <c r="AI193" s="49"/>
      <c r="AJ193" s="49"/>
      <c r="AK193" s="49"/>
      <c r="AL193" s="49"/>
    </row>
    <row r="194" s="2" customFormat="1" ht="16.35" customHeight="1" spans="1:38">
      <c r="A194" s="89" t="s">
        <v>634</v>
      </c>
      <c r="B194" s="49">
        <v>178083948.58</v>
      </c>
      <c r="C194" s="49">
        <v>0</v>
      </c>
      <c r="D194" s="49">
        <v>0</v>
      </c>
      <c r="E194" s="49">
        <v>0</v>
      </c>
      <c r="F194" s="49">
        <v>0</v>
      </c>
      <c r="G194" s="49">
        <v>0</v>
      </c>
      <c r="H194" s="49">
        <v>119513398.81</v>
      </c>
      <c r="I194" s="49">
        <v>2728101.95</v>
      </c>
      <c r="J194" s="49">
        <v>3150212.2</v>
      </c>
      <c r="K194" s="49">
        <v>1082381.74</v>
      </c>
      <c r="L194" s="49">
        <v>6557214.14</v>
      </c>
      <c r="M194" s="49">
        <v>2000477.35</v>
      </c>
      <c r="N194" s="49">
        <v>3495137.12</v>
      </c>
      <c r="O194" s="49">
        <v>0</v>
      </c>
      <c r="P194" s="49">
        <v>9657484.29</v>
      </c>
      <c r="Q194" s="49">
        <v>13847423.08</v>
      </c>
      <c r="R194" s="49">
        <v>3500010.98</v>
      </c>
      <c r="S194" s="49">
        <v>4536742.12</v>
      </c>
      <c r="T194" s="49">
        <v>3228777.74</v>
      </c>
      <c r="U194" s="49">
        <v>3705553.18</v>
      </c>
      <c r="V194" s="49">
        <v>2256131.15</v>
      </c>
      <c r="W194" s="49"/>
      <c r="X194" s="49"/>
      <c r="Y194" s="49"/>
      <c r="Z194" s="49"/>
      <c r="AA194" s="49"/>
      <c r="AB194" s="49"/>
      <c r="AC194" s="49"/>
      <c r="AD194" s="49"/>
      <c r="AE194" s="49"/>
      <c r="AF194" s="49"/>
      <c r="AG194" s="49"/>
      <c r="AH194" s="49"/>
      <c r="AI194" s="49"/>
      <c r="AJ194" s="49"/>
      <c r="AK194" s="49"/>
      <c r="AL194" s="49"/>
    </row>
    <row r="195" s="2" customFormat="1" ht="16.35" customHeight="1" spans="1:38">
      <c r="A195" s="89" t="s">
        <v>635</v>
      </c>
      <c r="B195" s="49">
        <v>1223686.32</v>
      </c>
      <c r="C195" s="49">
        <v>0</v>
      </c>
      <c r="D195" s="49">
        <v>0</v>
      </c>
      <c r="E195" s="49">
        <v>0</v>
      </c>
      <c r="F195" s="49">
        <v>0</v>
      </c>
      <c r="G195" s="49">
        <v>0</v>
      </c>
      <c r="H195" s="49">
        <v>1271411.04</v>
      </c>
      <c r="I195" s="49">
        <v>100648.23</v>
      </c>
      <c r="J195" s="49">
        <v>95164.7</v>
      </c>
      <c r="K195" s="49">
        <v>103439.89</v>
      </c>
      <c r="L195" s="49">
        <v>105580.34</v>
      </c>
      <c r="M195" s="49">
        <v>70893.29</v>
      </c>
      <c r="N195" s="49">
        <v>173592.9</v>
      </c>
      <c r="O195" s="49">
        <v>0</v>
      </c>
      <c r="P195" s="49">
        <v>1392035.53</v>
      </c>
      <c r="Q195" s="49">
        <v>604679.86</v>
      </c>
      <c r="R195" s="49">
        <v>450062.59</v>
      </c>
      <c r="S195" s="49">
        <v>506371.75</v>
      </c>
      <c r="T195" s="49">
        <v>129144.6</v>
      </c>
      <c r="U195" s="49">
        <v>118747.77</v>
      </c>
      <c r="V195" s="49">
        <v>82368.95</v>
      </c>
      <c r="W195" s="49"/>
      <c r="X195" s="49"/>
      <c r="Y195" s="49"/>
      <c r="Z195" s="49"/>
      <c r="AA195" s="49"/>
      <c r="AB195" s="49"/>
      <c r="AC195" s="49"/>
      <c r="AD195" s="49"/>
      <c r="AE195" s="49"/>
      <c r="AF195" s="49"/>
      <c r="AG195" s="49"/>
      <c r="AH195" s="49"/>
      <c r="AI195" s="49"/>
      <c r="AJ195" s="49"/>
      <c r="AK195" s="49"/>
      <c r="AL195" s="49"/>
    </row>
    <row r="196" s="2" customFormat="1" ht="16.35" customHeight="1" spans="1:38">
      <c r="A196" s="89" t="s">
        <v>636</v>
      </c>
      <c r="B196" s="49">
        <v>17396.16</v>
      </c>
      <c r="C196" s="49">
        <v>0</v>
      </c>
      <c r="D196" s="49">
        <v>0</v>
      </c>
      <c r="E196" s="49">
        <v>0</v>
      </c>
      <c r="F196" s="49">
        <v>0</v>
      </c>
      <c r="G196" s="49">
        <v>0</v>
      </c>
      <c r="H196" s="49">
        <v>10041.48</v>
      </c>
      <c r="I196" s="49">
        <v>1241.5</v>
      </c>
      <c r="J196" s="49">
        <v>125</v>
      </c>
      <c r="K196" s="49">
        <v>708.5</v>
      </c>
      <c r="L196" s="49">
        <v>0</v>
      </c>
      <c r="M196" s="49">
        <v>0</v>
      </c>
      <c r="N196" s="49">
        <v>3488</v>
      </c>
      <c r="O196" s="49">
        <v>0</v>
      </c>
      <c r="P196" s="49">
        <v>252.31</v>
      </c>
      <c r="Q196" s="49">
        <v>362</v>
      </c>
      <c r="R196" s="49">
        <v>775</v>
      </c>
      <c r="S196" s="49">
        <v>0</v>
      </c>
      <c r="T196" s="49">
        <v>0</v>
      </c>
      <c r="U196" s="49">
        <v>0</v>
      </c>
      <c r="V196" s="49">
        <v>2476</v>
      </c>
      <c r="W196" s="49"/>
      <c r="X196" s="49"/>
      <c r="Y196" s="49"/>
      <c r="Z196" s="49"/>
      <c r="AA196" s="49"/>
      <c r="AB196" s="49"/>
      <c r="AC196" s="49"/>
      <c r="AD196" s="49"/>
      <c r="AE196" s="49"/>
      <c r="AF196" s="49"/>
      <c r="AG196" s="49"/>
      <c r="AH196" s="49"/>
      <c r="AI196" s="49"/>
      <c r="AJ196" s="49"/>
      <c r="AK196" s="49"/>
      <c r="AL196" s="49"/>
    </row>
    <row r="197" s="2" customFormat="1" ht="16.35" customHeight="1" spans="1:38">
      <c r="A197" s="89" t="s">
        <v>637</v>
      </c>
      <c r="B197" s="49">
        <v>1162698.07</v>
      </c>
      <c r="C197" s="49">
        <v>0</v>
      </c>
      <c r="D197" s="49">
        <v>0</v>
      </c>
      <c r="E197" s="49">
        <v>0</v>
      </c>
      <c r="F197" s="49">
        <v>0</v>
      </c>
      <c r="G197" s="49">
        <v>0</v>
      </c>
      <c r="H197" s="49">
        <v>6280927.74</v>
      </c>
      <c r="I197" s="49">
        <v>62179.77</v>
      </c>
      <c r="J197" s="49">
        <v>129891.11</v>
      </c>
      <c r="K197" s="49">
        <v>100117.5</v>
      </c>
      <c r="L197" s="49">
        <v>51725.78</v>
      </c>
      <c r="M197" s="49">
        <v>37896.1</v>
      </c>
      <c r="N197" s="49">
        <v>84477.4</v>
      </c>
      <c r="O197" s="49">
        <v>0</v>
      </c>
      <c r="P197" s="49">
        <v>2103361.24</v>
      </c>
      <c r="Q197" s="49">
        <v>328689.75</v>
      </c>
      <c r="R197" s="49">
        <v>337727.41</v>
      </c>
      <c r="S197" s="49">
        <v>146419.47</v>
      </c>
      <c r="T197" s="49">
        <v>262440.98</v>
      </c>
      <c r="U197" s="49">
        <v>188971.86</v>
      </c>
      <c r="V197" s="49">
        <v>180056.34</v>
      </c>
      <c r="W197" s="49"/>
      <c r="X197" s="49"/>
      <c r="Y197" s="49"/>
      <c r="Z197" s="49"/>
      <c r="AA197" s="49"/>
      <c r="AB197" s="49"/>
      <c r="AC197" s="49"/>
      <c r="AD197" s="49"/>
      <c r="AE197" s="49"/>
      <c r="AF197" s="49"/>
      <c r="AG197" s="49"/>
      <c r="AH197" s="49"/>
      <c r="AI197" s="49"/>
      <c r="AJ197" s="49"/>
      <c r="AK197" s="49"/>
      <c r="AL197" s="49"/>
    </row>
    <row r="198" s="2" customFormat="1" ht="16.35" customHeight="1" spans="1:38">
      <c r="A198" s="89" t="s">
        <v>638</v>
      </c>
      <c r="B198" s="49">
        <v>666262.15</v>
      </c>
      <c r="C198" s="49">
        <v>0</v>
      </c>
      <c r="D198" s="49">
        <v>0</v>
      </c>
      <c r="E198" s="49">
        <v>0</v>
      </c>
      <c r="F198" s="49">
        <v>0</v>
      </c>
      <c r="G198" s="49">
        <v>0</v>
      </c>
      <c r="H198" s="49">
        <v>960204.09</v>
      </c>
      <c r="I198" s="49">
        <v>10040.04</v>
      </c>
      <c r="J198" s="49">
        <v>28357.53</v>
      </c>
      <c r="K198" s="49">
        <v>16409.26</v>
      </c>
      <c r="L198" s="49">
        <v>22980.52</v>
      </c>
      <c r="M198" s="49">
        <v>16497.85</v>
      </c>
      <c r="N198" s="49">
        <v>18614.82</v>
      </c>
      <c r="O198" s="49">
        <v>0</v>
      </c>
      <c r="P198" s="49">
        <v>45140.77</v>
      </c>
      <c r="Q198" s="49">
        <v>10306.37</v>
      </c>
      <c r="R198" s="49">
        <v>4801.13</v>
      </c>
      <c r="S198" s="49">
        <v>13893.34</v>
      </c>
      <c r="T198" s="49">
        <v>10552.6</v>
      </c>
      <c r="U198" s="49">
        <v>16650.01</v>
      </c>
      <c r="V198" s="49">
        <v>22276.74</v>
      </c>
      <c r="W198" s="49"/>
      <c r="X198" s="49"/>
      <c r="Y198" s="49"/>
      <c r="Z198" s="49"/>
      <c r="AA198" s="49"/>
      <c r="AB198" s="49"/>
      <c r="AC198" s="49"/>
      <c r="AD198" s="49"/>
      <c r="AE198" s="49"/>
      <c r="AF198" s="49"/>
      <c r="AG198" s="49"/>
      <c r="AH198" s="49"/>
      <c r="AI198" s="49"/>
      <c r="AJ198" s="49"/>
      <c r="AK198" s="49"/>
      <c r="AL198" s="49"/>
    </row>
    <row r="199" s="2" customFormat="1" ht="16.35" customHeight="1" spans="1:38">
      <c r="A199" s="89" t="s">
        <v>639</v>
      </c>
      <c r="B199" s="49">
        <v>-1132.08</v>
      </c>
      <c r="C199" s="49">
        <v>0</v>
      </c>
      <c r="D199" s="49">
        <v>0</v>
      </c>
      <c r="E199" s="49">
        <v>0</v>
      </c>
      <c r="F199" s="49">
        <v>0</v>
      </c>
      <c r="G199" s="49">
        <v>0</v>
      </c>
      <c r="H199" s="49">
        <v>0</v>
      </c>
      <c r="I199" s="49">
        <v>0</v>
      </c>
      <c r="J199" s="49">
        <v>0</v>
      </c>
      <c r="K199" s="49">
        <v>0</v>
      </c>
      <c r="L199" s="49">
        <v>0</v>
      </c>
      <c r="M199" s="49">
        <v>0</v>
      </c>
      <c r="N199" s="49">
        <v>0</v>
      </c>
      <c r="O199" s="49">
        <v>0</v>
      </c>
      <c r="P199" s="49">
        <v>0</v>
      </c>
      <c r="Q199" s="49">
        <v>0</v>
      </c>
      <c r="R199" s="49">
        <v>0</v>
      </c>
      <c r="S199" s="49">
        <v>0</v>
      </c>
      <c r="T199" s="49">
        <v>0</v>
      </c>
      <c r="U199" s="49">
        <v>0</v>
      </c>
      <c r="V199" s="49">
        <v>0</v>
      </c>
      <c r="W199" s="49"/>
      <c r="X199" s="49"/>
      <c r="Y199" s="49"/>
      <c r="Z199" s="49"/>
      <c r="AA199" s="49"/>
      <c r="AB199" s="49"/>
      <c r="AC199" s="49"/>
      <c r="AD199" s="49"/>
      <c r="AE199" s="49"/>
      <c r="AF199" s="49"/>
      <c r="AG199" s="49"/>
      <c r="AH199" s="49"/>
      <c r="AI199" s="49"/>
      <c r="AJ199" s="49"/>
      <c r="AK199" s="49"/>
      <c r="AL199" s="49"/>
    </row>
    <row r="200" s="2" customFormat="1" ht="16.35" customHeight="1" spans="1:38">
      <c r="A200" s="89" t="s">
        <v>640</v>
      </c>
      <c r="B200" s="49">
        <v>1746867.92</v>
      </c>
      <c r="C200" s="49">
        <v>0</v>
      </c>
      <c r="D200" s="49">
        <v>0</v>
      </c>
      <c r="E200" s="49">
        <v>0</v>
      </c>
      <c r="F200" s="49">
        <v>0</v>
      </c>
      <c r="G200" s="49">
        <v>0</v>
      </c>
      <c r="H200" s="49">
        <v>571000</v>
      </c>
      <c r="I200" s="49">
        <v>8000</v>
      </c>
      <c r="J200" s="49">
        <v>50000</v>
      </c>
      <c r="K200" s="49">
        <v>0</v>
      </c>
      <c r="L200" s="49">
        <v>0</v>
      </c>
      <c r="M200" s="49">
        <v>0</v>
      </c>
      <c r="N200" s="49">
        <v>0</v>
      </c>
      <c r="O200" s="49">
        <v>0</v>
      </c>
      <c r="P200" s="49">
        <v>0</v>
      </c>
      <c r="Q200" s="49">
        <v>0</v>
      </c>
      <c r="R200" s="49">
        <v>0</v>
      </c>
      <c r="S200" s="49">
        <v>0</v>
      </c>
      <c r="T200" s="49">
        <v>0</v>
      </c>
      <c r="U200" s="49">
        <v>0</v>
      </c>
      <c r="V200" s="49">
        <v>0</v>
      </c>
      <c r="W200" s="49"/>
      <c r="X200" s="49"/>
      <c r="Y200" s="49"/>
      <c r="Z200" s="49"/>
      <c r="AA200" s="49"/>
      <c r="AB200" s="49"/>
      <c r="AC200" s="49"/>
      <c r="AD200" s="49"/>
      <c r="AE200" s="49"/>
      <c r="AF200" s="49"/>
      <c r="AG200" s="49"/>
      <c r="AH200" s="49"/>
      <c r="AI200" s="49"/>
      <c r="AJ200" s="49"/>
      <c r="AK200" s="49"/>
      <c r="AL200" s="49"/>
    </row>
    <row r="201" s="2" customFormat="1" ht="16.35" customHeight="1" spans="1:38">
      <c r="A201" s="89" t="s">
        <v>641</v>
      </c>
      <c r="B201" s="49">
        <v>328567.43</v>
      </c>
      <c r="C201" s="49">
        <v>0</v>
      </c>
      <c r="D201" s="49">
        <v>0</v>
      </c>
      <c r="E201" s="49">
        <v>0</v>
      </c>
      <c r="F201" s="49">
        <v>0</v>
      </c>
      <c r="G201" s="49">
        <v>0</v>
      </c>
      <c r="H201" s="49">
        <v>85549.6</v>
      </c>
      <c r="I201" s="49">
        <v>165327.65</v>
      </c>
      <c r="J201" s="49">
        <v>0</v>
      </c>
      <c r="K201" s="49">
        <v>0</v>
      </c>
      <c r="L201" s="49">
        <v>0</v>
      </c>
      <c r="M201" s="49">
        <v>0</v>
      </c>
      <c r="N201" s="49">
        <v>0</v>
      </c>
      <c r="O201" s="49">
        <v>0</v>
      </c>
      <c r="P201" s="49">
        <v>0</v>
      </c>
      <c r="Q201" s="49">
        <v>0</v>
      </c>
      <c r="R201" s="49">
        <v>0</v>
      </c>
      <c r="S201" s="49">
        <v>0</v>
      </c>
      <c r="T201" s="49">
        <v>0</v>
      </c>
      <c r="U201" s="49">
        <v>0</v>
      </c>
      <c r="V201" s="49">
        <v>0</v>
      </c>
      <c r="W201" s="49"/>
      <c r="X201" s="49"/>
      <c r="Y201" s="49"/>
      <c r="Z201" s="49"/>
      <c r="AA201" s="49"/>
      <c r="AB201" s="49"/>
      <c r="AC201" s="49"/>
      <c r="AD201" s="49"/>
      <c r="AE201" s="49"/>
      <c r="AF201" s="49"/>
      <c r="AG201" s="49"/>
      <c r="AH201" s="49"/>
      <c r="AI201" s="49"/>
      <c r="AJ201" s="49"/>
      <c r="AK201" s="49"/>
      <c r="AL201" s="49"/>
    </row>
    <row r="202" s="2" customFormat="1" ht="16.35" customHeight="1" spans="1:38">
      <c r="A202" s="89" t="s">
        <v>642</v>
      </c>
      <c r="B202" s="49">
        <v>636413.43</v>
      </c>
      <c r="C202" s="49">
        <v>0</v>
      </c>
      <c r="D202" s="49">
        <v>0</v>
      </c>
      <c r="E202" s="49">
        <v>0</v>
      </c>
      <c r="F202" s="49">
        <v>0</v>
      </c>
      <c r="G202" s="49">
        <v>0</v>
      </c>
      <c r="H202" s="49">
        <v>19849.42</v>
      </c>
      <c r="I202" s="49">
        <v>0</v>
      </c>
      <c r="J202" s="49">
        <v>0</v>
      </c>
      <c r="K202" s="49">
        <v>0</v>
      </c>
      <c r="L202" s="49">
        <v>0</v>
      </c>
      <c r="M202" s="49">
        <v>0</v>
      </c>
      <c r="N202" s="49">
        <v>0</v>
      </c>
      <c r="O202" s="49">
        <v>0</v>
      </c>
      <c r="P202" s="49">
        <v>0</v>
      </c>
      <c r="Q202" s="49">
        <v>0</v>
      </c>
      <c r="R202" s="49">
        <v>0</v>
      </c>
      <c r="S202" s="49">
        <v>0</v>
      </c>
      <c r="T202" s="49">
        <v>0</v>
      </c>
      <c r="U202" s="49">
        <v>0</v>
      </c>
      <c r="V202" s="49">
        <v>0</v>
      </c>
      <c r="W202" s="49"/>
      <c r="X202" s="49"/>
      <c r="Y202" s="49"/>
      <c r="Z202" s="49"/>
      <c r="AA202" s="49"/>
      <c r="AB202" s="49"/>
      <c r="AC202" s="49"/>
      <c r="AD202" s="49"/>
      <c r="AE202" s="49"/>
      <c r="AF202" s="49"/>
      <c r="AG202" s="49"/>
      <c r="AH202" s="49"/>
      <c r="AI202" s="49"/>
      <c r="AJ202" s="49"/>
      <c r="AK202" s="49"/>
      <c r="AL202" s="49"/>
    </row>
    <row r="203" s="2" customFormat="1" ht="16.35" customHeight="1" spans="1:38">
      <c r="A203" s="89" t="s">
        <v>643</v>
      </c>
      <c r="B203" s="49">
        <v>70385.29</v>
      </c>
      <c r="C203" s="49">
        <v>0</v>
      </c>
      <c r="D203" s="49">
        <v>0</v>
      </c>
      <c r="E203" s="49">
        <v>0</v>
      </c>
      <c r="F203" s="49">
        <v>0</v>
      </c>
      <c r="G203" s="49">
        <v>0</v>
      </c>
      <c r="H203" s="49">
        <v>82873.7</v>
      </c>
      <c r="I203" s="49">
        <v>605</v>
      </c>
      <c r="J203" s="49">
        <v>1991</v>
      </c>
      <c r="K203" s="49">
        <v>295</v>
      </c>
      <c r="L203" s="49">
        <v>105</v>
      </c>
      <c r="M203" s="49">
        <v>152.43</v>
      </c>
      <c r="N203" s="49">
        <v>17369.11</v>
      </c>
      <c r="O203" s="49">
        <v>0</v>
      </c>
      <c r="P203" s="49">
        <v>112134.31</v>
      </c>
      <c r="Q203" s="49">
        <v>12409.41</v>
      </c>
      <c r="R203" s="49">
        <v>5376.02</v>
      </c>
      <c r="S203" s="49">
        <v>2677.24</v>
      </c>
      <c r="T203" s="49">
        <v>76185.16</v>
      </c>
      <c r="U203" s="49">
        <v>1142.34</v>
      </c>
      <c r="V203" s="49">
        <v>1042</v>
      </c>
      <c r="W203" s="49"/>
      <c r="X203" s="49"/>
      <c r="Y203" s="49"/>
      <c r="Z203" s="49"/>
      <c r="AA203" s="49"/>
      <c r="AB203" s="49"/>
      <c r="AC203" s="49"/>
      <c r="AD203" s="49"/>
      <c r="AE203" s="49"/>
      <c r="AF203" s="49"/>
      <c r="AG203" s="49"/>
      <c r="AH203" s="49"/>
      <c r="AI203" s="49"/>
      <c r="AJ203" s="49"/>
      <c r="AK203" s="49"/>
      <c r="AL203" s="49"/>
    </row>
    <row r="204" s="2" customFormat="1" ht="16.35" customHeight="1" spans="1:38">
      <c r="A204" s="89" t="s">
        <v>644</v>
      </c>
      <c r="B204" s="49">
        <v>1191258.02</v>
      </c>
      <c r="C204" s="49">
        <v>0</v>
      </c>
      <c r="D204" s="49">
        <v>0</v>
      </c>
      <c r="E204" s="49">
        <v>0</v>
      </c>
      <c r="F204" s="49">
        <v>0</v>
      </c>
      <c r="G204" s="49">
        <v>0</v>
      </c>
      <c r="H204" s="49">
        <v>942276.74</v>
      </c>
      <c r="I204" s="49">
        <v>0</v>
      </c>
      <c r="J204" s="49">
        <v>0</v>
      </c>
      <c r="K204" s="49">
        <v>0</v>
      </c>
      <c r="L204" s="49">
        <v>0</v>
      </c>
      <c r="M204" s="49">
        <v>0</v>
      </c>
      <c r="N204" s="49">
        <v>0</v>
      </c>
      <c r="O204" s="49">
        <v>0</v>
      </c>
      <c r="P204" s="49">
        <v>86600</v>
      </c>
      <c r="Q204" s="49">
        <v>0</v>
      </c>
      <c r="R204" s="49">
        <v>0</v>
      </c>
      <c r="S204" s="49">
        <v>0</v>
      </c>
      <c r="T204" s="49">
        <v>0</v>
      </c>
      <c r="U204" s="49">
        <v>0</v>
      </c>
      <c r="V204" s="49">
        <v>0</v>
      </c>
      <c r="W204" s="49"/>
      <c r="X204" s="49"/>
      <c r="Y204" s="49"/>
      <c r="Z204" s="49"/>
      <c r="AA204" s="49"/>
      <c r="AB204" s="49"/>
      <c r="AC204" s="49"/>
      <c r="AD204" s="49"/>
      <c r="AE204" s="49"/>
      <c r="AF204" s="49"/>
      <c r="AG204" s="49"/>
      <c r="AH204" s="49"/>
      <c r="AI204" s="49"/>
      <c r="AJ204" s="49"/>
      <c r="AK204" s="49"/>
      <c r="AL204" s="49"/>
    </row>
    <row r="205" s="2" customFormat="1" ht="16.35" customHeight="1" spans="1:38">
      <c r="A205" s="89" t="s">
        <v>645</v>
      </c>
      <c r="B205" s="49">
        <v>458771.2</v>
      </c>
      <c r="C205" s="49">
        <v>0</v>
      </c>
      <c r="D205" s="49">
        <v>0</v>
      </c>
      <c r="E205" s="49">
        <v>0</v>
      </c>
      <c r="F205" s="49">
        <v>0</v>
      </c>
      <c r="G205" s="49">
        <v>0</v>
      </c>
      <c r="H205" s="49">
        <v>332984.88</v>
      </c>
      <c r="I205" s="49">
        <v>0</v>
      </c>
      <c r="J205" s="49">
        <v>0</v>
      </c>
      <c r="K205" s="49">
        <v>0</v>
      </c>
      <c r="L205" s="49">
        <v>0</v>
      </c>
      <c r="M205" s="49">
        <v>0</v>
      </c>
      <c r="N205" s="49">
        <v>0</v>
      </c>
      <c r="O205" s="49">
        <v>0</v>
      </c>
      <c r="P205" s="49">
        <v>0</v>
      </c>
      <c r="Q205" s="49">
        <v>0</v>
      </c>
      <c r="R205" s="49">
        <v>0</v>
      </c>
      <c r="S205" s="49">
        <v>0</v>
      </c>
      <c r="T205" s="49">
        <v>0</v>
      </c>
      <c r="U205" s="49">
        <v>0</v>
      </c>
      <c r="V205" s="49">
        <v>0</v>
      </c>
      <c r="W205" s="49"/>
      <c r="X205" s="49"/>
      <c r="Y205" s="49"/>
      <c r="Z205" s="49"/>
      <c r="AA205" s="49"/>
      <c r="AB205" s="49"/>
      <c r="AC205" s="49"/>
      <c r="AD205" s="49"/>
      <c r="AE205" s="49"/>
      <c r="AF205" s="49"/>
      <c r="AG205" s="49"/>
      <c r="AH205" s="49"/>
      <c r="AI205" s="49"/>
      <c r="AJ205" s="49"/>
      <c r="AK205" s="49"/>
      <c r="AL205" s="49"/>
    </row>
    <row r="206" s="2" customFormat="1" ht="16.35" customHeight="1" spans="1:38">
      <c r="A206" s="89" t="s">
        <v>646</v>
      </c>
      <c r="B206" s="49">
        <v>313839.66</v>
      </c>
      <c r="C206" s="49">
        <v>0</v>
      </c>
      <c r="D206" s="49">
        <v>0</v>
      </c>
      <c r="E206" s="49">
        <v>0</v>
      </c>
      <c r="F206" s="49">
        <v>0</v>
      </c>
      <c r="G206" s="49">
        <v>0</v>
      </c>
      <c r="H206" s="49">
        <v>815059.09</v>
      </c>
      <c r="I206" s="49">
        <v>250415.29</v>
      </c>
      <c r="J206" s="49">
        <v>13059.15</v>
      </c>
      <c r="K206" s="49">
        <v>4910.55</v>
      </c>
      <c r="L206" s="49">
        <v>5683.07</v>
      </c>
      <c r="M206" s="49">
        <v>3526.19</v>
      </c>
      <c r="N206" s="49">
        <v>5244.73</v>
      </c>
      <c r="O206" s="49">
        <v>0</v>
      </c>
      <c r="P206" s="49">
        <v>6875.76</v>
      </c>
      <c r="Q206" s="49">
        <v>4188.1</v>
      </c>
      <c r="R206" s="49">
        <v>2154.5</v>
      </c>
      <c r="S206" s="49">
        <v>9080.52</v>
      </c>
      <c r="T206" s="49">
        <v>98147.07</v>
      </c>
      <c r="U206" s="49">
        <v>3592.26</v>
      </c>
      <c r="V206" s="49">
        <v>7068.49</v>
      </c>
      <c r="W206" s="49"/>
      <c r="X206" s="49"/>
      <c r="Y206" s="49"/>
      <c r="Z206" s="49"/>
      <c r="AA206" s="49"/>
      <c r="AB206" s="49"/>
      <c r="AC206" s="49"/>
      <c r="AD206" s="49"/>
      <c r="AE206" s="49"/>
      <c r="AF206" s="49"/>
      <c r="AG206" s="49"/>
      <c r="AH206" s="49"/>
      <c r="AI206" s="49"/>
      <c r="AJ206" s="49"/>
      <c r="AK206" s="49"/>
      <c r="AL206" s="49"/>
    </row>
    <row r="207" s="2" customFormat="1" ht="16.35" customHeight="1" spans="1:38">
      <c r="A207" s="89" t="s">
        <v>647</v>
      </c>
      <c r="B207" s="49">
        <v>1031203.01</v>
      </c>
      <c r="C207" s="49">
        <v>0</v>
      </c>
      <c r="D207" s="49">
        <v>0</v>
      </c>
      <c r="E207" s="49">
        <v>0</v>
      </c>
      <c r="F207" s="49">
        <v>0</v>
      </c>
      <c r="G207" s="49">
        <v>0</v>
      </c>
      <c r="H207" s="49">
        <v>1597684.36</v>
      </c>
      <c r="I207" s="49">
        <v>11767.21</v>
      </c>
      <c r="J207" s="49">
        <v>235924.97</v>
      </c>
      <c r="K207" s="49">
        <v>15689.61</v>
      </c>
      <c r="L207" s="49">
        <v>362378.38</v>
      </c>
      <c r="M207" s="49">
        <v>15846.93</v>
      </c>
      <c r="N207" s="49">
        <v>3922.4</v>
      </c>
      <c r="O207" s="49">
        <v>0</v>
      </c>
      <c r="P207" s="49">
        <v>37622.16</v>
      </c>
      <c r="Q207" s="49">
        <v>15689.61</v>
      </c>
      <c r="R207" s="49">
        <v>7844.8</v>
      </c>
      <c r="S207" s="49">
        <v>7630.72</v>
      </c>
      <c r="T207" s="49">
        <v>11767.21</v>
      </c>
      <c r="U207" s="49">
        <v>28259.81</v>
      </c>
      <c r="V207" s="49">
        <v>19612.01</v>
      </c>
      <c r="W207" s="49"/>
      <c r="X207" s="49"/>
      <c r="Y207" s="49"/>
      <c r="Z207" s="49"/>
      <c r="AA207" s="49"/>
      <c r="AB207" s="49"/>
      <c r="AC207" s="49"/>
      <c r="AD207" s="49"/>
      <c r="AE207" s="49"/>
      <c r="AF207" s="49"/>
      <c r="AG207" s="49"/>
      <c r="AH207" s="49"/>
      <c r="AI207" s="49"/>
      <c r="AJ207" s="49"/>
      <c r="AK207" s="49"/>
      <c r="AL207" s="49"/>
    </row>
    <row r="208" s="2" customFormat="1" ht="16.35" customHeight="1" spans="1:38">
      <c r="A208" s="89" t="s">
        <v>648</v>
      </c>
      <c r="B208" s="49">
        <v>518867.91</v>
      </c>
      <c r="C208" s="49">
        <v>0</v>
      </c>
      <c r="D208" s="49">
        <v>0</v>
      </c>
      <c r="E208" s="49">
        <v>0</v>
      </c>
      <c r="F208" s="49">
        <v>0</v>
      </c>
      <c r="G208" s="49">
        <v>0</v>
      </c>
      <c r="H208" s="49">
        <v>315288.7</v>
      </c>
      <c r="I208" s="49">
        <v>0</v>
      </c>
      <c r="J208" s="49">
        <v>0</v>
      </c>
      <c r="K208" s="49">
        <v>0</v>
      </c>
      <c r="L208" s="49">
        <v>0</v>
      </c>
      <c r="M208" s="49">
        <v>169811.34</v>
      </c>
      <c r="N208" s="49">
        <v>0</v>
      </c>
      <c r="O208" s="49">
        <v>0</v>
      </c>
      <c r="P208" s="49">
        <v>28301.88</v>
      </c>
      <c r="Q208" s="49">
        <v>0</v>
      </c>
      <c r="R208" s="49">
        <v>5158.89</v>
      </c>
      <c r="S208" s="49">
        <v>0</v>
      </c>
      <c r="T208" s="49">
        <v>47169.81</v>
      </c>
      <c r="U208" s="49">
        <v>0</v>
      </c>
      <c r="V208" s="49">
        <v>9245.28</v>
      </c>
      <c r="W208" s="49"/>
      <c r="X208" s="49"/>
      <c r="Y208" s="49"/>
      <c r="Z208" s="49"/>
      <c r="AA208" s="49"/>
      <c r="AB208" s="49"/>
      <c r="AC208" s="49"/>
      <c r="AD208" s="49"/>
      <c r="AE208" s="49"/>
      <c r="AF208" s="49"/>
      <c r="AG208" s="49"/>
      <c r="AH208" s="49"/>
      <c r="AI208" s="49"/>
      <c r="AJ208" s="49"/>
      <c r="AK208" s="49"/>
      <c r="AL208" s="49"/>
    </row>
    <row r="209" s="2" customFormat="1" ht="16.35" customHeight="1" spans="1:38">
      <c r="A209" s="89" t="s">
        <v>649</v>
      </c>
      <c r="B209" s="49">
        <v>0</v>
      </c>
      <c r="C209" s="49">
        <v>0</v>
      </c>
      <c r="D209" s="49">
        <v>0</v>
      </c>
      <c r="E209" s="49">
        <v>0</v>
      </c>
      <c r="F209" s="49">
        <v>0</v>
      </c>
      <c r="G209" s="49">
        <v>0</v>
      </c>
      <c r="H209" s="49">
        <v>0</v>
      </c>
      <c r="I209" s="49">
        <v>0</v>
      </c>
      <c r="J209" s="49">
        <v>445835</v>
      </c>
      <c r="K209" s="49">
        <v>0</v>
      </c>
      <c r="L209" s="49">
        <v>0</v>
      </c>
      <c r="M209" s="49">
        <v>249113</v>
      </c>
      <c r="N209" s="49">
        <v>0</v>
      </c>
      <c r="O209" s="49">
        <v>0</v>
      </c>
      <c r="P209" s="49">
        <v>0</v>
      </c>
      <c r="Q209" s="49">
        <v>0</v>
      </c>
      <c r="R209" s="49">
        <v>0</v>
      </c>
      <c r="S209" s="49">
        <v>0</v>
      </c>
      <c r="T209" s="49">
        <v>0</v>
      </c>
      <c r="U209" s="49">
        <v>0</v>
      </c>
      <c r="V209" s="49">
        <v>0</v>
      </c>
      <c r="W209" s="49"/>
      <c r="X209" s="49"/>
      <c r="Y209" s="49"/>
      <c r="Z209" s="49"/>
      <c r="AA209" s="49"/>
      <c r="AB209" s="49"/>
      <c r="AC209" s="49"/>
      <c r="AD209" s="49"/>
      <c r="AE209" s="49"/>
      <c r="AF209" s="49"/>
      <c r="AG209" s="49"/>
      <c r="AH209" s="49"/>
      <c r="AI209" s="49"/>
      <c r="AJ209" s="49"/>
      <c r="AK209" s="49"/>
      <c r="AL209" s="49"/>
    </row>
    <row r="210" s="2" customFormat="1" ht="16.35" customHeight="1" spans="1:38">
      <c r="A210" s="89" t="s">
        <v>650</v>
      </c>
      <c r="B210" s="49">
        <v>220443.5</v>
      </c>
      <c r="C210" s="49">
        <v>0</v>
      </c>
      <c r="D210" s="49">
        <v>0</v>
      </c>
      <c r="E210" s="49">
        <v>0</v>
      </c>
      <c r="F210" s="49">
        <v>0</v>
      </c>
      <c r="G210" s="49">
        <v>0</v>
      </c>
      <c r="H210" s="49">
        <v>0</v>
      </c>
      <c r="I210" s="49">
        <v>0</v>
      </c>
      <c r="J210" s="49">
        <v>0</v>
      </c>
      <c r="K210" s="49">
        <v>0</v>
      </c>
      <c r="L210" s="49">
        <v>0</v>
      </c>
      <c r="M210" s="49">
        <v>0</v>
      </c>
      <c r="N210" s="49">
        <v>0</v>
      </c>
      <c r="O210" s="49">
        <v>0</v>
      </c>
      <c r="P210" s="49">
        <v>0</v>
      </c>
      <c r="Q210" s="49">
        <v>0</v>
      </c>
      <c r="R210" s="49">
        <v>0</v>
      </c>
      <c r="S210" s="49">
        <v>0</v>
      </c>
      <c r="T210" s="49">
        <v>0</v>
      </c>
      <c r="U210" s="49">
        <v>0</v>
      </c>
      <c r="V210" s="49">
        <v>0</v>
      </c>
      <c r="W210" s="49"/>
      <c r="X210" s="49"/>
      <c r="Y210" s="49"/>
      <c r="Z210" s="49"/>
      <c r="AA210" s="49"/>
      <c r="AB210" s="49"/>
      <c r="AC210" s="49"/>
      <c r="AD210" s="49"/>
      <c r="AE210" s="49"/>
      <c r="AF210" s="49"/>
      <c r="AG210" s="49"/>
      <c r="AH210" s="49"/>
      <c r="AI210" s="49"/>
      <c r="AJ210" s="49"/>
      <c r="AK210" s="49"/>
      <c r="AL210" s="49"/>
    </row>
    <row r="211" s="2" customFormat="1" ht="16.35" customHeight="1" spans="1:38">
      <c r="A211" s="89" t="s">
        <v>651</v>
      </c>
      <c r="B211" s="49">
        <v>47728.53</v>
      </c>
      <c r="C211" s="49">
        <v>0</v>
      </c>
      <c r="D211" s="49">
        <v>0</v>
      </c>
      <c r="E211" s="49">
        <v>0</v>
      </c>
      <c r="F211" s="49">
        <v>0</v>
      </c>
      <c r="G211" s="49">
        <v>0</v>
      </c>
      <c r="H211" s="49">
        <v>36238.08</v>
      </c>
      <c r="I211" s="49">
        <v>17420.52</v>
      </c>
      <c r="J211" s="49">
        <v>676.5</v>
      </c>
      <c r="K211" s="49">
        <v>0</v>
      </c>
      <c r="L211" s="49">
        <v>0</v>
      </c>
      <c r="M211" s="49">
        <v>345.1</v>
      </c>
      <c r="N211" s="49">
        <v>1176.22</v>
      </c>
      <c r="O211" s="49">
        <v>0</v>
      </c>
      <c r="P211" s="49">
        <v>0</v>
      </c>
      <c r="Q211" s="49">
        <v>2241.81</v>
      </c>
      <c r="R211" s="49">
        <v>0</v>
      </c>
      <c r="S211" s="49">
        <v>776.7</v>
      </c>
      <c r="T211" s="49">
        <v>2642</v>
      </c>
      <c r="U211" s="49">
        <v>308.1</v>
      </c>
      <c r="V211" s="49">
        <v>0</v>
      </c>
      <c r="W211" s="49"/>
      <c r="X211" s="49"/>
      <c r="Y211" s="49"/>
      <c r="Z211" s="49"/>
      <c r="AA211" s="49"/>
      <c r="AB211" s="49"/>
      <c r="AC211" s="49"/>
      <c r="AD211" s="49"/>
      <c r="AE211" s="49"/>
      <c r="AF211" s="49"/>
      <c r="AG211" s="49"/>
      <c r="AH211" s="49"/>
      <c r="AI211" s="49"/>
      <c r="AJ211" s="49"/>
      <c r="AK211" s="49"/>
      <c r="AL211" s="49"/>
    </row>
    <row r="212" s="2" customFormat="1" ht="16.35" customHeight="1" spans="1:38">
      <c r="A212" s="89" t="s">
        <v>652</v>
      </c>
      <c r="B212" s="49">
        <v>0</v>
      </c>
      <c r="C212" s="49">
        <v>0</v>
      </c>
      <c r="D212" s="49">
        <v>0</v>
      </c>
      <c r="E212" s="49">
        <v>0</v>
      </c>
      <c r="F212" s="49">
        <v>0</v>
      </c>
      <c r="G212" s="49">
        <v>0</v>
      </c>
      <c r="H212" s="49">
        <v>0</v>
      </c>
      <c r="I212" s="49">
        <v>0</v>
      </c>
      <c r="J212" s="49">
        <v>0</v>
      </c>
      <c r="K212" s="49">
        <v>0</v>
      </c>
      <c r="L212" s="49">
        <v>0</v>
      </c>
      <c r="M212" s="49">
        <v>0</v>
      </c>
      <c r="N212" s="49">
        <v>0</v>
      </c>
      <c r="O212" s="49">
        <v>0</v>
      </c>
      <c r="P212" s="49">
        <v>0</v>
      </c>
      <c r="Q212" s="49">
        <v>0</v>
      </c>
      <c r="R212" s="49">
        <v>0</v>
      </c>
      <c r="S212" s="49">
        <v>0</v>
      </c>
      <c r="T212" s="49">
        <v>0</v>
      </c>
      <c r="U212" s="49">
        <v>0</v>
      </c>
      <c r="V212" s="49">
        <v>0</v>
      </c>
      <c r="W212" s="49"/>
      <c r="X212" s="49"/>
      <c r="Y212" s="49"/>
      <c r="Z212" s="49"/>
      <c r="AA212" s="49"/>
      <c r="AB212" s="49"/>
      <c r="AC212" s="49"/>
      <c r="AD212" s="49"/>
      <c r="AE212" s="49"/>
      <c r="AF212" s="49"/>
      <c r="AG212" s="49"/>
      <c r="AH212" s="49"/>
      <c r="AI212" s="49"/>
      <c r="AJ212" s="49"/>
      <c r="AK212" s="49"/>
      <c r="AL212" s="49"/>
    </row>
    <row r="213" s="2" customFormat="1" ht="16.35" customHeight="1" spans="1:38">
      <c r="A213" s="89" t="s">
        <v>653</v>
      </c>
      <c r="B213" s="49">
        <v>34037.83</v>
      </c>
      <c r="C213" s="49">
        <v>0</v>
      </c>
      <c r="D213" s="49">
        <v>0</v>
      </c>
      <c r="E213" s="49">
        <v>0</v>
      </c>
      <c r="F213" s="49">
        <v>0</v>
      </c>
      <c r="G213" s="49">
        <v>0</v>
      </c>
      <c r="H213" s="49">
        <v>440023.34</v>
      </c>
      <c r="I213" s="49">
        <v>9995.89</v>
      </c>
      <c r="J213" s="49">
        <v>0</v>
      </c>
      <c r="K213" s="49">
        <v>0</v>
      </c>
      <c r="L213" s="49">
        <v>911.66</v>
      </c>
      <c r="M213" s="49">
        <v>0</v>
      </c>
      <c r="N213" s="49">
        <v>3872.86</v>
      </c>
      <c r="O213" s="49">
        <v>0</v>
      </c>
      <c r="P213" s="49">
        <v>11836.64</v>
      </c>
      <c r="Q213" s="49">
        <v>14995.84</v>
      </c>
      <c r="R213" s="49">
        <v>0</v>
      </c>
      <c r="S213" s="49">
        <v>9849.96</v>
      </c>
      <c r="T213" s="49">
        <v>911.66</v>
      </c>
      <c r="U213" s="49">
        <v>2741.62</v>
      </c>
      <c r="V213" s="49">
        <v>5437.57</v>
      </c>
      <c r="W213" s="49"/>
      <c r="X213" s="49"/>
      <c r="Y213" s="49"/>
      <c r="Z213" s="49"/>
      <c r="AA213" s="49"/>
      <c r="AB213" s="49"/>
      <c r="AC213" s="49"/>
      <c r="AD213" s="49"/>
      <c r="AE213" s="49"/>
      <c r="AF213" s="49"/>
      <c r="AG213" s="49"/>
      <c r="AH213" s="49"/>
      <c r="AI213" s="49"/>
      <c r="AJ213" s="49"/>
      <c r="AK213" s="49"/>
      <c r="AL213" s="49"/>
    </row>
    <row r="214" s="2" customFormat="1" ht="16.35" customHeight="1" spans="1:38">
      <c r="A214" s="89" t="s">
        <v>654</v>
      </c>
      <c r="B214" s="49">
        <v>0</v>
      </c>
      <c r="C214" s="49">
        <v>0</v>
      </c>
      <c r="D214" s="49">
        <v>0</v>
      </c>
      <c r="E214" s="49">
        <v>0</v>
      </c>
      <c r="F214" s="49">
        <v>0</v>
      </c>
      <c r="G214" s="49">
        <v>0</v>
      </c>
      <c r="H214" s="49">
        <v>0</v>
      </c>
      <c r="I214" s="49">
        <v>0</v>
      </c>
      <c r="J214" s="49">
        <v>0</v>
      </c>
      <c r="K214" s="49">
        <v>0</v>
      </c>
      <c r="L214" s="49">
        <v>0</v>
      </c>
      <c r="M214" s="49">
        <v>0</v>
      </c>
      <c r="N214" s="49">
        <v>0</v>
      </c>
      <c r="O214" s="49">
        <v>0</v>
      </c>
      <c r="P214" s="49">
        <v>0</v>
      </c>
      <c r="Q214" s="49">
        <v>0</v>
      </c>
      <c r="R214" s="49">
        <v>0</v>
      </c>
      <c r="S214" s="49">
        <v>0</v>
      </c>
      <c r="T214" s="49">
        <v>0</v>
      </c>
      <c r="U214" s="49">
        <v>0</v>
      </c>
      <c r="V214" s="49">
        <v>0</v>
      </c>
      <c r="W214" s="49"/>
      <c r="X214" s="49"/>
      <c r="Y214" s="49"/>
      <c r="Z214" s="49"/>
      <c r="AA214" s="49"/>
      <c r="AB214" s="49"/>
      <c r="AC214" s="49"/>
      <c r="AD214" s="49"/>
      <c r="AE214" s="49"/>
      <c r="AF214" s="49"/>
      <c r="AG214" s="49"/>
      <c r="AH214" s="49"/>
      <c r="AI214" s="49"/>
      <c r="AJ214" s="49"/>
      <c r="AK214" s="49"/>
      <c r="AL214" s="49"/>
    </row>
    <row r="215" s="2" customFormat="1" ht="16.35" customHeight="1" spans="1:38">
      <c r="A215" s="89" t="s">
        <v>655</v>
      </c>
      <c r="B215" s="49">
        <v>0</v>
      </c>
      <c r="C215" s="49">
        <v>0</v>
      </c>
      <c r="D215" s="49">
        <v>0</v>
      </c>
      <c r="E215" s="49">
        <v>0</v>
      </c>
      <c r="F215" s="49">
        <v>0</v>
      </c>
      <c r="G215" s="49">
        <v>0</v>
      </c>
      <c r="H215" s="49">
        <v>0</v>
      </c>
      <c r="I215" s="49">
        <v>0</v>
      </c>
      <c r="J215" s="49">
        <v>0</v>
      </c>
      <c r="K215" s="49">
        <v>0</v>
      </c>
      <c r="L215" s="49">
        <v>0</v>
      </c>
      <c r="M215" s="49">
        <v>0</v>
      </c>
      <c r="N215" s="49">
        <v>0</v>
      </c>
      <c r="O215" s="49">
        <v>0</v>
      </c>
      <c r="P215" s="49">
        <v>0</v>
      </c>
      <c r="Q215" s="49">
        <v>0</v>
      </c>
      <c r="R215" s="49">
        <v>0</v>
      </c>
      <c r="S215" s="49">
        <v>0</v>
      </c>
      <c r="T215" s="49">
        <v>0</v>
      </c>
      <c r="U215" s="49">
        <v>0</v>
      </c>
      <c r="V215" s="49">
        <v>0</v>
      </c>
      <c r="W215" s="49"/>
      <c r="X215" s="49"/>
      <c r="Y215" s="49"/>
      <c r="Z215" s="49"/>
      <c r="AA215" s="49"/>
      <c r="AB215" s="49"/>
      <c r="AC215" s="49"/>
      <c r="AD215" s="49"/>
      <c r="AE215" s="49"/>
      <c r="AF215" s="49"/>
      <c r="AG215" s="49"/>
      <c r="AH215" s="49"/>
      <c r="AI215" s="49"/>
      <c r="AJ215" s="49"/>
      <c r="AK215" s="49"/>
      <c r="AL215" s="49"/>
    </row>
    <row r="216" s="2" customFormat="1" ht="16.35" customHeight="1" spans="1:38">
      <c r="A216" s="89" t="s">
        <v>656</v>
      </c>
      <c r="B216" s="49">
        <v>0</v>
      </c>
      <c r="C216" s="49">
        <v>0</v>
      </c>
      <c r="D216" s="49">
        <v>0</v>
      </c>
      <c r="E216" s="49">
        <v>0</v>
      </c>
      <c r="F216" s="49">
        <v>0</v>
      </c>
      <c r="G216" s="49">
        <v>0</v>
      </c>
      <c r="H216" s="49">
        <v>0</v>
      </c>
      <c r="I216" s="49">
        <v>0</v>
      </c>
      <c r="J216" s="49">
        <v>0</v>
      </c>
      <c r="K216" s="49">
        <v>0</v>
      </c>
      <c r="L216" s="49">
        <v>77669.9</v>
      </c>
      <c r="M216" s="49">
        <v>0</v>
      </c>
      <c r="N216" s="49">
        <v>0</v>
      </c>
      <c r="O216" s="49">
        <v>0</v>
      </c>
      <c r="P216" s="49">
        <v>0</v>
      </c>
      <c r="Q216" s="49">
        <v>0</v>
      </c>
      <c r="R216" s="49">
        <v>0</v>
      </c>
      <c r="S216" s="49">
        <v>0</v>
      </c>
      <c r="T216" s="49">
        <v>0</v>
      </c>
      <c r="U216" s="49">
        <v>0</v>
      </c>
      <c r="V216" s="49">
        <v>0</v>
      </c>
      <c r="W216" s="49"/>
      <c r="X216" s="49"/>
      <c r="Y216" s="49"/>
      <c r="Z216" s="49"/>
      <c r="AA216" s="49"/>
      <c r="AB216" s="49"/>
      <c r="AC216" s="49"/>
      <c r="AD216" s="49"/>
      <c r="AE216" s="49"/>
      <c r="AF216" s="49"/>
      <c r="AG216" s="49"/>
      <c r="AH216" s="49"/>
      <c r="AI216" s="49"/>
      <c r="AJ216" s="49"/>
      <c r="AK216" s="49"/>
      <c r="AL216" s="49"/>
    </row>
    <row r="217" s="2" customFormat="1" ht="16.35" customHeight="1" spans="1:38">
      <c r="A217" s="89" t="s">
        <v>657</v>
      </c>
      <c r="B217" s="49">
        <v>9667294.35</v>
      </c>
      <c r="C217" s="49">
        <v>0</v>
      </c>
      <c r="D217" s="49">
        <v>0</v>
      </c>
      <c r="E217" s="49">
        <v>0</v>
      </c>
      <c r="F217" s="49">
        <v>0</v>
      </c>
      <c r="G217" s="49">
        <v>0</v>
      </c>
      <c r="H217" s="49">
        <v>13761412.26</v>
      </c>
      <c r="I217" s="49">
        <v>637641.1</v>
      </c>
      <c r="J217" s="49">
        <v>1001024.96</v>
      </c>
      <c r="K217" s="49">
        <v>241570.31</v>
      </c>
      <c r="L217" s="49">
        <v>627034.65</v>
      </c>
      <c r="M217" s="49">
        <v>564082.23</v>
      </c>
      <c r="N217" s="49">
        <v>311758.44</v>
      </c>
      <c r="O217" s="49">
        <v>0</v>
      </c>
      <c r="P217" s="49">
        <v>3824160.6</v>
      </c>
      <c r="Q217" s="49">
        <v>993562.75</v>
      </c>
      <c r="R217" s="49">
        <v>813900.34</v>
      </c>
      <c r="S217" s="49">
        <v>696699.7</v>
      </c>
      <c r="T217" s="49">
        <v>638961.09</v>
      </c>
      <c r="U217" s="49">
        <v>360413.77</v>
      </c>
      <c r="V217" s="49">
        <v>329583.38</v>
      </c>
      <c r="W217" s="49"/>
      <c r="X217" s="49"/>
      <c r="Y217" s="49"/>
      <c r="Z217" s="49"/>
      <c r="AA217" s="49"/>
      <c r="AB217" s="49"/>
      <c r="AC217" s="49"/>
      <c r="AD217" s="49"/>
      <c r="AE217" s="49"/>
      <c r="AF217" s="49"/>
      <c r="AG217" s="49"/>
      <c r="AH217" s="49"/>
      <c r="AI217" s="49"/>
      <c r="AJ217" s="49"/>
      <c r="AK217" s="49"/>
      <c r="AL217" s="49"/>
    </row>
    <row r="218" s="2" customFormat="1" ht="16.35" customHeight="1" spans="1:38">
      <c r="A218" s="89" t="s">
        <v>658</v>
      </c>
      <c r="B218" s="49">
        <v>1418938.5</v>
      </c>
      <c r="C218" s="49">
        <v>0</v>
      </c>
      <c r="D218" s="49">
        <v>0</v>
      </c>
      <c r="E218" s="49">
        <v>0</v>
      </c>
      <c r="F218" s="49">
        <v>0</v>
      </c>
      <c r="G218" s="49">
        <v>0</v>
      </c>
      <c r="H218" s="49">
        <v>22641.48</v>
      </c>
      <c r="I218" s="49">
        <v>0</v>
      </c>
      <c r="J218" s="49">
        <v>0</v>
      </c>
      <c r="K218" s="49">
        <v>0</v>
      </c>
      <c r="L218" s="49">
        <v>0</v>
      </c>
      <c r="M218" s="49">
        <v>0</v>
      </c>
      <c r="N218" s="49">
        <v>0</v>
      </c>
      <c r="O218" s="49">
        <v>0</v>
      </c>
      <c r="P218" s="49">
        <v>157034.26</v>
      </c>
      <c r="Q218" s="49">
        <v>0</v>
      </c>
      <c r="R218" s="49">
        <v>0</v>
      </c>
      <c r="S218" s="49">
        <v>0</v>
      </c>
      <c r="T218" s="49">
        <v>0</v>
      </c>
      <c r="U218" s="49">
        <v>0</v>
      </c>
      <c r="V218" s="49">
        <v>0</v>
      </c>
      <c r="W218" s="49"/>
      <c r="X218" s="49"/>
      <c r="Y218" s="49"/>
      <c r="Z218" s="49"/>
      <c r="AA218" s="49"/>
      <c r="AB218" s="49"/>
      <c r="AC218" s="49"/>
      <c r="AD218" s="49"/>
      <c r="AE218" s="49"/>
      <c r="AF218" s="49"/>
      <c r="AG218" s="49"/>
      <c r="AH218" s="49"/>
      <c r="AI218" s="49"/>
      <c r="AJ218" s="49"/>
      <c r="AK218" s="49"/>
      <c r="AL218" s="49"/>
    </row>
    <row r="219" s="2" customFormat="1" ht="16.35" customHeight="1" spans="1:38">
      <c r="A219" s="89" t="s">
        <v>659</v>
      </c>
      <c r="B219" s="49">
        <v>874732.5</v>
      </c>
      <c r="C219" s="49">
        <v>0</v>
      </c>
      <c r="D219" s="49">
        <v>0</v>
      </c>
      <c r="E219" s="49">
        <v>0</v>
      </c>
      <c r="F219" s="49">
        <v>0</v>
      </c>
      <c r="G219" s="49">
        <v>0</v>
      </c>
      <c r="H219" s="49">
        <v>2060920.81</v>
      </c>
      <c r="I219" s="49">
        <v>110078.82</v>
      </c>
      <c r="J219" s="49">
        <v>0</v>
      </c>
      <c r="K219" s="49">
        <v>0</v>
      </c>
      <c r="L219" s="49">
        <v>0</v>
      </c>
      <c r="M219" s="49">
        <v>0</v>
      </c>
      <c r="N219" s="49">
        <v>2753.94</v>
      </c>
      <c r="O219" s="49">
        <v>0</v>
      </c>
      <c r="P219" s="49">
        <v>45131.88</v>
      </c>
      <c r="Q219" s="49">
        <v>31949.76</v>
      </c>
      <c r="R219" s="49">
        <v>0</v>
      </c>
      <c r="S219" s="49">
        <v>33161.82</v>
      </c>
      <c r="T219" s="49">
        <v>0</v>
      </c>
      <c r="U219" s="49">
        <v>0</v>
      </c>
      <c r="V219" s="49">
        <v>0</v>
      </c>
      <c r="W219" s="49"/>
      <c r="X219" s="49"/>
      <c r="Y219" s="49"/>
      <c r="Z219" s="49"/>
      <c r="AA219" s="49"/>
      <c r="AB219" s="49"/>
      <c r="AC219" s="49"/>
      <c r="AD219" s="49"/>
      <c r="AE219" s="49"/>
      <c r="AF219" s="49"/>
      <c r="AG219" s="49"/>
      <c r="AH219" s="49"/>
      <c r="AI219" s="49"/>
      <c r="AJ219" s="49"/>
      <c r="AK219" s="49"/>
      <c r="AL219" s="49"/>
    </row>
    <row r="220" s="2" customFormat="1" ht="16.35" customHeight="1" spans="1:38">
      <c r="A220" s="89" t="s">
        <v>660</v>
      </c>
      <c r="B220" s="49">
        <v>598826.28</v>
      </c>
      <c r="C220" s="49">
        <v>0</v>
      </c>
      <c r="D220" s="49">
        <v>0</v>
      </c>
      <c r="E220" s="49">
        <v>0</v>
      </c>
      <c r="F220" s="49">
        <v>0</v>
      </c>
      <c r="G220" s="49">
        <v>0</v>
      </c>
      <c r="H220" s="49">
        <v>22214035.54</v>
      </c>
      <c r="I220" s="49">
        <v>6562016.2</v>
      </c>
      <c r="J220" s="49">
        <v>1131034.3</v>
      </c>
      <c r="K220" s="49">
        <v>321154.27</v>
      </c>
      <c r="L220" s="49">
        <v>1164548.57</v>
      </c>
      <c r="M220" s="49">
        <v>402171.42</v>
      </c>
      <c r="N220" s="49">
        <v>64459.9</v>
      </c>
      <c r="O220" s="49">
        <v>0</v>
      </c>
      <c r="P220" s="49">
        <v>479102.62</v>
      </c>
      <c r="Q220" s="49">
        <v>564582.85</v>
      </c>
      <c r="R220" s="49">
        <v>0</v>
      </c>
      <c r="S220" s="49">
        <v>1499422.38</v>
      </c>
      <c r="T220" s="49">
        <v>0</v>
      </c>
      <c r="U220" s="49">
        <v>176000</v>
      </c>
      <c r="V220" s="49">
        <v>490765.73</v>
      </c>
      <c r="W220" s="49"/>
      <c r="X220" s="49"/>
      <c r="Y220" s="49"/>
      <c r="Z220" s="49"/>
      <c r="AA220" s="49"/>
      <c r="AB220" s="49"/>
      <c r="AC220" s="49"/>
      <c r="AD220" s="49"/>
      <c r="AE220" s="49"/>
      <c r="AF220" s="49"/>
      <c r="AG220" s="49"/>
      <c r="AH220" s="49"/>
      <c r="AI220" s="49"/>
      <c r="AJ220" s="49"/>
      <c r="AK220" s="49"/>
      <c r="AL220" s="49"/>
    </row>
    <row r="221" s="2" customFormat="1" ht="16.35" customHeight="1" spans="1:38">
      <c r="A221" s="89" t="s">
        <v>661</v>
      </c>
      <c r="B221" s="49">
        <v>451478.09</v>
      </c>
      <c r="C221" s="49">
        <v>0</v>
      </c>
      <c r="D221" s="49">
        <v>0</v>
      </c>
      <c r="E221" s="49">
        <v>0</v>
      </c>
      <c r="F221" s="49">
        <v>0</v>
      </c>
      <c r="G221" s="49">
        <v>0</v>
      </c>
      <c r="H221" s="49">
        <v>2412700.42</v>
      </c>
      <c r="I221" s="49">
        <v>703168.09</v>
      </c>
      <c r="J221" s="49">
        <v>120823.6</v>
      </c>
      <c r="K221" s="49">
        <v>34307.51</v>
      </c>
      <c r="L221" s="49">
        <v>124403.79</v>
      </c>
      <c r="M221" s="49">
        <v>42962.29</v>
      </c>
      <c r="N221" s="49">
        <v>8922.47</v>
      </c>
      <c r="O221" s="49">
        <v>0</v>
      </c>
      <c r="P221" s="49">
        <v>54808.83</v>
      </c>
      <c r="Q221" s="49">
        <v>50492.55</v>
      </c>
      <c r="R221" s="49">
        <v>0</v>
      </c>
      <c r="S221" s="49">
        <v>117530.89</v>
      </c>
      <c r="T221" s="49">
        <v>0</v>
      </c>
      <c r="U221" s="49">
        <v>19177.36</v>
      </c>
      <c r="V221" s="49">
        <v>52426.4</v>
      </c>
      <c r="W221" s="49"/>
      <c r="X221" s="49"/>
      <c r="Y221" s="49"/>
      <c r="Z221" s="49"/>
      <c r="AA221" s="49"/>
      <c r="AB221" s="49"/>
      <c r="AC221" s="49"/>
      <c r="AD221" s="49"/>
      <c r="AE221" s="49"/>
      <c r="AF221" s="49"/>
      <c r="AG221" s="49"/>
      <c r="AH221" s="49"/>
      <c r="AI221" s="49"/>
      <c r="AJ221" s="49"/>
      <c r="AK221" s="49"/>
      <c r="AL221" s="49"/>
    </row>
    <row r="222" s="2" customFormat="1" ht="16.35" customHeight="1" spans="1:38">
      <c r="A222" s="89" t="s">
        <v>662</v>
      </c>
      <c r="B222" s="49">
        <v>311655.4</v>
      </c>
      <c r="C222" s="49">
        <v>0</v>
      </c>
      <c r="D222" s="49">
        <v>0</v>
      </c>
      <c r="E222" s="49">
        <v>0</v>
      </c>
      <c r="F222" s="49">
        <v>0</v>
      </c>
      <c r="G222" s="49">
        <v>0</v>
      </c>
      <c r="H222" s="49">
        <v>1230484.03</v>
      </c>
      <c r="I222" s="49">
        <v>0</v>
      </c>
      <c r="J222" s="49">
        <v>0</v>
      </c>
      <c r="K222" s="49">
        <v>0</v>
      </c>
      <c r="L222" s="49">
        <v>0</v>
      </c>
      <c r="M222" s="49">
        <v>0</v>
      </c>
      <c r="N222" s="49">
        <v>7.02</v>
      </c>
      <c r="O222" s="49">
        <v>0</v>
      </c>
      <c r="P222" s="49">
        <v>11.26</v>
      </c>
      <c r="Q222" s="49">
        <v>32.55</v>
      </c>
      <c r="R222" s="49">
        <v>0</v>
      </c>
      <c r="S222" s="49">
        <v>170.92</v>
      </c>
      <c r="T222" s="49">
        <v>0</v>
      </c>
      <c r="U222" s="49">
        <v>0</v>
      </c>
      <c r="V222" s="49">
        <v>0</v>
      </c>
      <c r="W222" s="49"/>
      <c r="X222" s="49"/>
      <c r="Y222" s="49"/>
      <c r="Z222" s="49"/>
      <c r="AA222" s="49"/>
      <c r="AB222" s="49"/>
      <c r="AC222" s="49"/>
      <c r="AD222" s="49"/>
      <c r="AE222" s="49"/>
      <c r="AF222" s="49"/>
      <c r="AG222" s="49"/>
      <c r="AH222" s="49"/>
      <c r="AI222" s="49"/>
      <c r="AJ222" s="49"/>
      <c r="AK222" s="49"/>
      <c r="AL222" s="49"/>
    </row>
    <row r="223" s="2" customFormat="1" ht="16.35" customHeight="1" spans="1:38">
      <c r="A223" s="89" t="s">
        <v>663</v>
      </c>
      <c r="B223" s="49">
        <v>119836.61</v>
      </c>
      <c r="C223" s="49">
        <v>0</v>
      </c>
      <c r="D223" s="49">
        <v>0</v>
      </c>
      <c r="E223" s="49">
        <v>0</v>
      </c>
      <c r="F223" s="49">
        <v>0</v>
      </c>
      <c r="G223" s="49">
        <v>0</v>
      </c>
      <c r="H223" s="49">
        <v>179272.86</v>
      </c>
      <c r="I223" s="49">
        <v>298.49</v>
      </c>
      <c r="J223" s="49">
        <v>10</v>
      </c>
      <c r="K223" s="49">
        <v>10</v>
      </c>
      <c r="L223" s="49">
        <v>10</v>
      </c>
      <c r="M223" s="49">
        <v>10</v>
      </c>
      <c r="N223" s="49">
        <v>0</v>
      </c>
      <c r="O223" s="49">
        <v>0</v>
      </c>
      <c r="P223" s="49">
        <v>0</v>
      </c>
      <c r="Q223" s="49">
        <v>0</v>
      </c>
      <c r="R223" s="49">
        <v>0</v>
      </c>
      <c r="S223" s="49">
        <v>0</v>
      </c>
      <c r="T223" s="49">
        <v>0</v>
      </c>
      <c r="U223" s="49">
        <v>10</v>
      </c>
      <c r="V223" s="49">
        <v>3510</v>
      </c>
      <c r="W223" s="49"/>
      <c r="X223" s="49"/>
      <c r="Y223" s="49"/>
      <c r="Z223" s="49"/>
      <c r="AA223" s="49"/>
      <c r="AB223" s="49"/>
      <c r="AC223" s="49"/>
      <c r="AD223" s="49"/>
      <c r="AE223" s="49"/>
      <c r="AF223" s="49"/>
      <c r="AG223" s="49"/>
      <c r="AH223" s="49"/>
      <c r="AI223" s="49"/>
      <c r="AJ223" s="49"/>
      <c r="AK223" s="49"/>
      <c r="AL223" s="49"/>
    </row>
    <row r="224" s="2" customFormat="1" ht="16.35" customHeight="1" spans="1:38">
      <c r="A224" s="89" t="s">
        <v>664</v>
      </c>
      <c r="B224" s="49">
        <v>107865.25</v>
      </c>
      <c r="C224" s="49">
        <v>0</v>
      </c>
      <c r="D224" s="49">
        <v>0</v>
      </c>
      <c r="E224" s="49">
        <v>0</v>
      </c>
      <c r="F224" s="49">
        <v>0</v>
      </c>
      <c r="G224" s="49">
        <v>0</v>
      </c>
      <c r="H224" s="49">
        <v>48543.69</v>
      </c>
      <c r="I224" s="49">
        <v>0</v>
      </c>
      <c r="J224" s="49">
        <v>0</v>
      </c>
      <c r="K224" s="49">
        <v>0</v>
      </c>
      <c r="L224" s="49">
        <v>0</v>
      </c>
      <c r="M224" s="49">
        <v>0</v>
      </c>
      <c r="N224" s="49">
        <v>0</v>
      </c>
      <c r="O224" s="49">
        <v>0</v>
      </c>
      <c r="P224" s="49">
        <v>900</v>
      </c>
      <c r="Q224" s="49">
        <v>0</v>
      </c>
      <c r="R224" s="49">
        <v>0</v>
      </c>
      <c r="S224" s="49">
        <v>0</v>
      </c>
      <c r="T224" s="49">
        <v>0</v>
      </c>
      <c r="U224" s="49">
        <v>0</v>
      </c>
      <c r="V224" s="49">
        <v>0</v>
      </c>
      <c r="W224" s="49"/>
      <c r="X224" s="49"/>
      <c r="Y224" s="49"/>
      <c r="Z224" s="49"/>
      <c r="AA224" s="49"/>
      <c r="AB224" s="49"/>
      <c r="AC224" s="49"/>
      <c r="AD224" s="49"/>
      <c r="AE224" s="49"/>
      <c r="AF224" s="49"/>
      <c r="AG224" s="49"/>
      <c r="AH224" s="49"/>
      <c r="AI224" s="49"/>
      <c r="AJ224" s="49"/>
      <c r="AK224" s="49"/>
      <c r="AL224" s="49"/>
    </row>
    <row r="225" s="2" customFormat="1" ht="16.35" customHeight="1" spans="1:38">
      <c r="A225" s="89" t="s">
        <v>665</v>
      </c>
      <c r="B225" s="49">
        <v>8964724.34</v>
      </c>
      <c r="C225" s="49">
        <v>0</v>
      </c>
      <c r="D225" s="49">
        <v>0</v>
      </c>
      <c r="E225" s="49">
        <v>0</v>
      </c>
      <c r="F225" s="49">
        <v>0</v>
      </c>
      <c r="G225" s="49">
        <v>0</v>
      </c>
      <c r="H225" s="49">
        <v>13646528.69</v>
      </c>
      <c r="I225" s="49">
        <v>255969.05</v>
      </c>
      <c r="J225" s="49">
        <v>48845.64</v>
      </c>
      <c r="K225" s="49">
        <v>12019.44</v>
      </c>
      <c r="L225" s="49">
        <v>24038.9</v>
      </c>
      <c r="M225" s="49">
        <v>0</v>
      </c>
      <c r="N225" s="49">
        <v>0</v>
      </c>
      <c r="O225" s="49">
        <v>0</v>
      </c>
      <c r="P225" s="49">
        <v>0</v>
      </c>
      <c r="Q225" s="49">
        <v>0</v>
      </c>
      <c r="R225" s="49">
        <v>0</v>
      </c>
      <c r="S225" s="49">
        <v>0</v>
      </c>
      <c r="T225" s="49">
        <v>0</v>
      </c>
      <c r="U225" s="49">
        <v>24038.91</v>
      </c>
      <c r="V225" s="49">
        <v>31120.7</v>
      </c>
      <c r="W225" s="49"/>
      <c r="X225" s="49"/>
      <c r="Y225" s="49"/>
      <c r="Z225" s="49"/>
      <c r="AA225" s="49"/>
      <c r="AB225" s="49"/>
      <c r="AC225" s="49"/>
      <c r="AD225" s="49"/>
      <c r="AE225" s="49"/>
      <c r="AF225" s="49"/>
      <c r="AG225" s="49"/>
      <c r="AH225" s="49"/>
      <c r="AI225" s="49"/>
      <c r="AJ225" s="49"/>
      <c r="AK225" s="49"/>
      <c r="AL225" s="49"/>
    </row>
    <row r="226" s="2" customFormat="1" ht="16.35" customHeight="1" spans="1:38">
      <c r="A226" s="89" t="s">
        <v>666</v>
      </c>
      <c r="B226" s="49">
        <v>1816086.75</v>
      </c>
      <c r="C226" s="49">
        <v>0</v>
      </c>
      <c r="D226" s="49">
        <v>0</v>
      </c>
      <c r="E226" s="49">
        <v>0</v>
      </c>
      <c r="F226" s="49">
        <v>0</v>
      </c>
      <c r="G226" s="49">
        <v>0</v>
      </c>
      <c r="H226" s="49">
        <v>4554427.93</v>
      </c>
      <c r="I226" s="49">
        <v>0</v>
      </c>
      <c r="J226" s="49">
        <v>398272.69</v>
      </c>
      <c r="K226" s="49">
        <v>16762.46</v>
      </c>
      <c r="L226" s="49">
        <v>70754.73</v>
      </c>
      <c r="M226" s="49">
        <v>6896.22</v>
      </c>
      <c r="N226" s="49">
        <v>4358.49</v>
      </c>
      <c r="O226" s="49">
        <v>0</v>
      </c>
      <c r="P226" s="49">
        <v>0</v>
      </c>
      <c r="Q226" s="49">
        <v>0</v>
      </c>
      <c r="R226" s="49">
        <v>1000</v>
      </c>
      <c r="S226" s="49">
        <v>260</v>
      </c>
      <c r="T226" s="49">
        <v>16981.12</v>
      </c>
      <c r="U226" s="49">
        <v>97169.82</v>
      </c>
      <c r="V226" s="49">
        <v>30047.17</v>
      </c>
      <c r="W226" s="49"/>
      <c r="X226" s="49"/>
      <c r="Y226" s="49"/>
      <c r="Z226" s="49"/>
      <c r="AA226" s="49"/>
      <c r="AB226" s="49"/>
      <c r="AC226" s="49"/>
      <c r="AD226" s="49"/>
      <c r="AE226" s="49"/>
      <c r="AF226" s="49"/>
      <c r="AG226" s="49"/>
      <c r="AH226" s="49"/>
      <c r="AI226" s="49"/>
      <c r="AJ226" s="49"/>
      <c r="AK226" s="49"/>
      <c r="AL226" s="49"/>
    </row>
    <row r="227" s="2" customFormat="1" ht="16.35" customHeight="1" spans="1:38">
      <c r="A227" s="89" t="s">
        <v>667</v>
      </c>
      <c r="B227" s="49">
        <v>0</v>
      </c>
      <c r="C227" s="49">
        <v>0</v>
      </c>
      <c r="D227" s="49">
        <v>0</v>
      </c>
      <c r="E227" s="49">
        <v>0</v>
      </c>
      <c r="F227" s="49">
        <v>0</v>
      </c>
      <c r="G227" s="49">
        <v>0</v>
      </c>
      <c r="H227" s="49">
        <v>0</v>
      </c>
      <c r="I227" s="49">
        <v>0</v>
      </c>
      <c r="J227" s="49">
        <v>0</v>
      </c>
      <c r="K227" s="49">
        <v>0</v>
      </c>
      <c r="L227" s="49">
        <v>0</v>
      </c>
      <c r="M227" s="49">
        <v>0</v>
      </c>
      <c r="N227" s="49">
        <v>0</v>
      </c>
      <c r="O227" s="49">
        <v>0</v>
      </c>
      <c r="P227" s="49">
        <v>0</v>
      </c>
      <c r="Q227" s="49">
        <v>0</v>
      </c>
      <c r="R227" s="49">
        <v>0</v>
      </c>
      <c r="S227" s="49">
        <v>0</v>
      </c>
      <c r="T227" s="49">
        <v>0</v>
      </c>
      <c r="U227" s="49">
        <v>0</v>
      </c>
      <c r="V227" s="49">
        <v>0</v>
      </c>
      <c r="W227" s="49"/>
      <c r="X227" s="49"/>
      <c r="Y227" s="49"/>
      <c r="Z227" s="49"/>
      <c r="AA227" s="49"/>
      <c r="AB227" s="49"/>
      <c r="AC227" s="49"/>
      <c r="AD227" s="49"/>
      <c r="AE227" s="49"/>
      <c r="AF227" s="49"/>
      <c r="AG227" s="49"/>
      <c r="AH227" s="49"/>
      <c r="AI227" s="49"/>
      <c r="AJ227" s="49"/>
      <c r="AK227" s="49"/>
      <c r="AL227" s="49"/>
    </row>
    <row r="228" s="2" customFormat="1" ht="16.35" customHeight="1" spans="1:38">
      <c r="A228" s="89" t="s">
        <v>668</v>
      </c>
      <c r="B228" s="49">
        <v>8319344.88</v>
      </c>
      <c r="C228" s="49">
        <v>0</v>
      </c>
      <c r="D228" s="49">
        <v>0</v>
      </c>
      <c r="E228" s="49">
        <v>0</v>
      </c>
      <c r="F228" s="49">
        <v>0</v>
      </c>
      <c r="G228" s="49">
        <v>0</v>
      </c>
      <c r="H228" s="49">
        <v>11431200.77</v>
      </c>
      <c r="I228" s="49">
        <v>367417.11</v>
      </c>
      <c r="J228" s="49">
        <v>49374.12</v>
      </c>
      <c r="K228" s="49">
        <v>23179.41</v>
      </c>
      <c r="L228" s="49">
        <v>53813.01</v>
      </c>
      <c r="M228" s="49">
        <v>9285.64</v>
      </c>
      <c r="N228" s="49">
        <v>0</v>
      </c>
      <c r="O228" s="49">
        <v>0</v>
      </c>
      <c r="P228" s="49">
        <v>0</v>
      </c>
      <c r="Q228" s="49">
        <v>0</v>
      </c>
      <c r="R228" s="49">
        <v>0</v>
      </c>
      <c r="S228" s="49">
        <v>0</v>
      </c>
      <c r="T228" s="49">
        <v>0</v>
      </c>
      <c r="U228" s="49">
        <v>3696.68</v>
      </c>
      <c r="V228" s="49">
        <v>25516.87</v>
      </c>
      <c r="W228" s="49"/>
      <c r="X228" s="49"/>
      <c r="Y228" s="49"/>
      <c r="Z228" s="49"/>
      <c r="AA228" s="49"/>
      <c r="AB228" s="49"/>
      <c r="AC228" s="49"/>
      <c r="AD228" s="49"/>
      <c r="AE228" s="49"/>
      <c r="AF228" s="49"/>
      <c r="AG228" s="49"/>
      <c r="AH228" s="49"/>
      <c r="AI228" s="49"/>
      <c r="AJ228" s="49"/>
      <c r="AK228" s="49"/>
      <c r="AL228" s="49"/>
    </row>
    <row r="229" s="2" customFormat="1" ht="16.35" customHeight="1" spans="1:38">
      <c r="A229" s="89" t="s">
        <v>669</v>
      </c>
      <c r="B229" s="49">
        <v>11962932.12</v>
      </c>
      <c r="C229" s="49">
        <v>0</v>
      </c>
      <c r="D229" s="49">
        <v>0</v>
      </c>
      <c r="E229" s="49">
        <v>0</v>
      </c>
      <c r="F229" s="49">
        <v>0</v>
      </c>
      <c r="G229" s="49">
        <v>0</v>
      </c>
      <c r="H229" s="49">
        <v>458738.82</v>
      </c>
      <c r="I229" s="49">
        <v>0</v>
      </c>
      <c r="J229" s="49">
        <v>111619.1</v>
      </c>
      <c r="K229" s="49">
        <v>0</v>
      </c>
      <c r="L229" s="49">
        <v>0</v>
      </c>
      <c r="M229" s="49">
        <v>0</v>
      </c>
      <c r="N229" s="49">
        <v>0</v>
      </c>
      <c r="O229" s="49">
        <v>0</v>
      </c>
      <c r="P229" s="49">
        <v>0</v>
      </c>
      <c r="Q229" s="49">
        <v>0</v>
      </c>
      <c r="R229" s="49">
        <v>0</v>
      </c>
      <c r="S229" s="49">
        <v>0</v>
      </c>
      <c r="T229" s="49">
        <v>0</v>
      </c>
      <c r="U229" s="49">
        <v>0</v>
      </c>
      <c r="V229" s="49">
        <v>0</v>
      </c>
      <c r="W229" s="49"/>
      <c r="X229" s="49"/>
      <c r="Y229" s="49"/>
      <c r="Z229" s="49"/>
      <c r="AA229" s="49"/>
      <c r="AB229" s="49"/>
      <c r="AC229" s="49"/>
      <c r="AD229" s="49"/>
      <c r="AE229" s="49"/>
      <c r="AF229" s="49"/>
      <c r="AG229" s="49"/>
      <c r="AH229" s="49"/>
      <c r="AI229" s="49"/>
      <c r="AJ229" s="49"/>
      <c r="AK229" s="49"/>
      <c r="AL229" s="49"/>
    </row>
    <row r="230" s="2" customFormat="1" ht="16.35" customHeight="1" spans="1:38">
      <c r="A230" s="89" t="s">
        <v>670</v>
      </c>
      <c r="B230" s="49">
        <v>2313693.84</v>
      </c>
      <c r="C230" s="49">
        <v>0</v>
      </c>
      <c r="D230" s="49">
        <v>0</v>
      </c>
      <c r="E230" s="49">
        <v>0</v>
      </c>
      <c r="F230" s="49">
        <v>0</v>
      </c>
      <c r="G230" s="49">
        <v>0</v>
      </c>
      <c r="H230" s="49">
        <v>5330157.55</v>
      </c>
      <c r="I230" s="49">
        <v>849321.16</v>
      </c>
      <c r="J230" s="49">
        <v>150365.17</v>
      </c>
      <c r="K230" s="49">
        <v>50185</v>
      </c>
      <c r="L230" s="49">
        <v>165490.9</v>
      </c>
      <c r="M230" s="49">
        <v>60379.2</v>
      </c>
      <c r="N230" s="49">
        <v>52468.03</v>
      </c>
      <c r="O230" s="49">
        <v>0</v>
      </c>
      <c r="P230" s="49">
        <v>123739.53</v>
      </c>
      <c r="Q230" s="49">
        <v>102521.03</v>
      </c>
      <c r="R230" s="49">
        <v>0</v>
      </c>
      <c r="S230" s="49">
        <v>440754.58</v>
      </c>
      <c r="T230" s="49">
        <v>9235.34</v>
      </c>
      <c r="U230" s="49">
        <v>26464.44</v>
      </c>
      <c r="V230" s="49">
        <v>71334.1</v>
      </c>
      <c r="W230" s="49"/>
      <c r="X230" s="49"/>
      <c r="Y230" s="49"/>
      <c r="Z230" s="49"/>
      <c r="AA230" s="49"/>
      <c r="AB230" s="49"/>
      <c r="AC230" s="49"/>
      <c r="AD230" s="49"/>
      <c r="AE230" s="49"/>
      <c r="AF230" s="49"/>
      <c r="AG230" s="49"/>
      <c r="AH230" s="49"/>
      <c r="AI230" s="49"/>
      <c r="AJ230" s="49"/>
      <c r="AK230" s="49"/>
      <c r="AL230" s="49"/>
    </row>
    <row r="231" s="2" customFormat="1" ht="16.35" customHeight="1" spans="1:38">
      <c r="A231" s="89" t="s">
        <v>671</v>
      </c>
      <c r="B231" s="49">
        <v>0</v>
      </c>
      <c r="C231" s="49">
        <v>0</v>
      </c>
      <c r="D231" s="49">
        <v>0</v>
      </c>
      <c r="E231" s="49">
        <v>0</v>
      </c>
      <c r="F231" s="49">
        <v>0</v>
      </c>
      <c r="G231" s="49">
        <v>0</v>
      </c>
      <c r="H231" s="49">
        <v>0</v>
      </c>
      <c r="I231" s="49">
        <v>0</v>
      </c>
      <c r="J231" s="49">
        <v>0</v>
      </c>
      <c r="K231" s="49">
        <v>0</v>
      </c>
      <c r="L231" s="49">
        <v>0</v>
      </c>
      <c r="M231" s="49">
        <v>0</v>
      </c>
      <c r="N231" s="49">
        <v>0</v>
      </c>
      <c r="O231" s="49">
        <v>0</v>
      </c>
      <c r="P231" s="49">
        <v>0</v>
      </c>
      <c r="Q231" s="49">
        <v>0</v>
      </c>
      <c r="R231" s="49">
        <v>0</v>
      </c>
      <c r="S231" s="49">
        <v>0</v>
      </c>
      <c r="T231" s="49">
        <v>0</v>
      </c>
      <c r="U231" s="49">
        <v>0</v>
      </c>
      <c r="V231" s="49">
        <v>0</v>
      </c>
      <c r="W231" s="49"/>
      <c r="X231" s="49"/>
      <c r="Y231" s="49"/>
      <c r="Z231" s="49"/>
      <c r="AA231" s="49"/>
      <c r="AB231" s="49"/>
      <c r="AC231" s="49"/>
      <c r="AD231" s="49"/>
      <c r="AE231" s="49"/>
      <c r="AF231" s="49"/>
      <c r="AG231" s="49"/>
      <c r="AH231" s="49"/>
      <c r="AI231" s="49"/>
      <c r="AJ231" s="49"/>
      <c r="AK231" s="49"/>
      <c r="AL231" s="49"/>
    </row>
    <row r="232" s="2" customFormat="1" ht="16.35" customHeight="1" spans="1:38">
      <c r="A232" s="89" t="s">
        <v>672</v>
      </c>
      <c r="B232" s="49">
        <v>37260114.56</v>
      </c>
      <c r="C232" s="49">
        <v>0</v>
      </c>
      <c r="D232" s="49">
        <v>0</v>
      </c>
      <c r="E232" s="49">
        <v>0</v>
      </c>
      <c r="F232" s="49">
        <v>0</v>
      </c>
      <c r="G232" s="49">
        <v>0</v>
      </c>
      <c r="H232" s="49">
        <v>63589652.59</v>
      </c>
      <c r="I232" s="49">
        <v>8848268.92</v>
      </c>
      <c r="J232" s="49">
        <v>2010344.62</v>
      </c>
      <c r="K232" s="49">
        <v>457618.09</v>
      </c>
      <c r="L232" s="49">
        <v>1603059.9</v>
      </c>
      <c r="M232" s="49">
        <v>521704.77</v>
      </c>
      <c r="N232" s="49">
        <v>132969.85</v>
      </c>
      <c r="O232" s="49">
        <v>0</v>
      </c>
      <c r="P232" s="49">
        <v>860728.38</v>
      </c>
      <c r="Q232" s="49">
        <v>749578.74</v>
      </c>
      <c r="R232" s="49">
        <v>1000</v>
      </c>
      <c r="S232" s="49">
        <v>2091300.59</v>
      </c>
      <c r="T232" s="49">
        <v>26216.46</v>
      </c>
      <c r="U232" s="49">
        <v>346557.21</v>
      </c>
      <c r="V232" s="49">
        <v>704720.97</v>
      </c>
      <c r="W232" s="49"/>
      <c r="X232" s="49"/>
      <c r="Y232" s="49"/>
      <c r="Z232" s="49"/>
      <c r="AA232" s="49"/>
      <c r="AB232" s="49"/>
      <c r="AC232" s="49"/>
      <c r="AD232" s="49"/>
      <c r="AE232" s="49"/>
      <c r="AF232" s="49"/>
      <c r="AG232" s="49"/>
      <c r="AH232" s="49"/>
      <c r="AI232" s="49"/>
      <c r="AJ232" s="49"/>
      <c r="AK232" s="49"/>
      <c r="AL232" s="49"/>
    </row>
    <row r="233" s="2" customFormat="1" ht="16.35" customHeight="1" spans="1:38">
      <c r="A233" s="89" t="s">
        <v>673</v>
      </c>
      <c r="B233" s="49">
        <v>0</v>
      </c>
      <c r="C233" s="49">
        <v>0</v>
      </c>
      <c r="D233" s="49">
        <v>0</v>
      </c>
      <c r="E233" s="49">
        <v>0</v>
      </c>
      <c r="F233" s="49">
        <v>0</v>
      </c>
      <c r="G233" s="49">
        <v>0</v>
      </c>
      <c r="H233" s="49">
        <v>0</v>
      </c>
      <c r="I233" s="49">
        <v>0</v>
      </c>
      <c r="J233" s="49">
        <v>0</v>
      </c>
      <c r="K233" s="49">
        <v>0</v>
      </c>
      <c r="L233" s="49">
        <v>0</v>
      </c>
      <c r="M233" s="49">
        <v>0</v>
      </c>
      <c r="N233" s="49">
        <v>0</v>
      </c>
      <c r="O233" s="49">
        <v>0</v>
      </c>
      <c r="P233" s="49">
        <v>0</v>
      </c>
      <c r="Q233" s="49">
        <v>0</v>
      </c>
      <c r="R233" s="49">
        <v>0</v>
      </c>
      <c r="S233" s="49">
        <v>0</v>
      </c>
      <c r="T233" s="49">
        <v>0</v>
      </c>
      <c r="U233" s="49">
        <v>0</v>
      </c>
      <c r="V233" s="49">
        <v>0</v>
      </c>
      <c r="W233" s="49"/>
      <c r="X233" s="49"/>
      <c r="Y233" s="49"/>
      <c r="Z233" s="49"/>
      <c r="AA233" s="49"/>
      <c r="AB233" s="49"/>
      <c r="AC233" s="49"/>
      <c r="AD233" s="49"/>
      <c r="AE233" s="49"/>
      <c r="AF233" s="49"/>
      <c r="AG233" s="49"/>
      <c r="AH233" s="49"/>
      <c r="AI233" s="49"/>
      <c r="AJ233" s="49"/>
      <c r="AK233" s="49"/>
      <c r="AL233" s="49"/>
    </row>
    <row r="234" s="2" customFormat="1" ht="16.35" customHeight="1" spans="1:38">
      <c r="A234" s="89" t="s">
        <v>674</v>
      </c>
      <c r="B234" s="49">
        <v>0</v>
      </c>
      <c r="C234" s="49">
        <v>0</v>
      </c>
      <c r="D234" s="49">
        <v>0</v>
      </c>
      <c r="E234" s="49">
        <v>0</v>
      </c>
      <c r="F234" s="49">
        <v>0</v>
      </c>
      <c r="G234" s="49">
        <v>0</v>
      </c>
      <c r="H234" s="49">
        <v>0</v>
      </c>
      <c r="I234" s="49">
        <v>0</v>
      </c>
      <c r="J234" s="49">
        <v>0</v>
      </c>
      <c r="K234" s="49">
        <v>0</v>
      </c>
      <c r="L234" s="49">
        <v>0</v>
      </c>
      <c r="M234" s="49">
        <v>0</v>
      </c>
      <c r="N234" s="49">
        <v>0</v>
      </c>
      <c r="O234" s="49">
        <v>0</v>
      </c>
      <c r="P234" s="49">
        <v>0</v>
      </c>
      <c r="Q234" s="49">
        <v>0</v>
      </c>
      <c r="R234" s="49">
        <v>0</v>
      </c>
      <c r="S234" s="49">
        <v>0</v>
      </c>
      <c r="T234" s="49">
        <v>0</v>
      </c>
      <c r="U234" s="49">
        <v>0</v>
      </c>
      <c r="V234" s="49">
        <v>0</v>
      </c>
      <c r="W234" s="49"/>
      <c r="X234" s="49"/>
      <c r="Y234" s="49"/>
      <c r="Z234" s="49"/>
      <c r="AA234" s="49"/>
      <c r="AB234" s="49"/>
      <c r="AC234" s="49"/>
      <c r="AD234" s="49"/>
      <c r="AE234" s="49"/>
      <c r="AF234" s="49"/>
      <c r="AG234" s="49"/>
      <c r="AH234" s="49"/>
      <c r="AI234" s="49"/>
      <c r="AJ234" s="49"/>
      <c r="AK234" s="49"/>
      <c r="AL234" s="49"/>
    </row>
    <row r="235" s="2" customFormat="1" ht="16.35" customHeight="1" spans="1:38">
      <c r="A235" s="89" t="s">
        <v>675</v>
      </c>
      <c r="B235" s="49">
        <v>1619009.68</v>
      </c>
      <c r="C235" s="49">
        <v>0</v>
      </c>
      <c r="D235" s="49">
        <v>0</v>
      </c>
      <c r="E235" s="49">
        <v>0</v>
      </c>
      <c r="F235" s="49">
        <v>0</v>
      </c>
      <c r="G235" s="49">
        <v>0</v>
      </c>
      <c r="H235" s="49">
        <v>1420988.51</v>
      </c>
      <c r="I235" s="49">
        <v>16966.6</v>
      </c>
      <c r="J235" s="49">
        <v>31212.36</v>
      </c>
      <c r="K235" s="49">
        <v>8991.09</v>
      </c>
      <c r="L235" s="49">
        <v>71840.46</v>
      </c>
      <c r="M235" s="49">
        <v>21497.55</v>
      </c>
      <c r="N235" s="49">
        <v>61441.33</v>
      </c>
      <c r="O235" s="49">
        <v>0</v>
      </c>
      <c r="P235" s="49">
        <v>308574.2</v>
      </c>
      <c r="Q235" s="49">
        <v>105588.71</v>
      </c>
      <c r="R235" s="49">
        <v>69729.26</v>
      </c>
      <c r="S235" s="49">
        <v>86601.09</v>
      </c>
      <c r="T235" s="49">
        <v>39484.48</v>
      </c>
      <c r="U235" s="49">
        <v>56927.93</v>
      </c>
      <c r="V235" s="49">
        <v>32675.72</v>
      </c>
      <c r="W235" s="49"/>
      <c r="X235" s="49"/>
      <c r="Y235" s="49"/>
      <c r="Z235" s="49"/>
      <c r="AA235" s="49"/>
      <c r="AB235" s="49"/>
      <c r="AC235" s="49"/>
      <c r="AD235" s="49"/>
      <c r="AE235" s="49"/>
      <c r="AF235" s="49"/>
      <c r="AG235" s="49"/>
      <c r="AH235" s="49"/>
      <c r="AI235" s="49"/>
      <c r="AJ235" s="49"/>
      <c r="AK235" s="49"/>
      <c r="AL235" s="49"/>
    </row>
    <row r="236" s="2" customFormat="1" ht="16.35" customHeight="1" spans="1:38">
      <c r="A236" s="89" t="s">
        <v>676</v>
      </c>
      <c r="B236" s="49">
        <v>0</v>
      </c>
      <c r="C236" s="49">
        <v>0</v>
      </c>
      <c r="D236" s="49">
        <v>0</v>
      </c>
      <c r="E236" s="49">
        <v>0</v>
      </c>
      <c r="F236" s="49">
        <v>0</v>
      </c>
      <c r="G236" s="49">
        <v>0</v>
      </c>
      <c r="H236" s="49">
        <v>44404.25</v>
      </c>
      <c r="I236" s="49">
        <v>0</v>
      </c>
      <c r="J236" s="49">
        <v>0</v>
      </c>
      <c r="K236" s="49">
        <v>0</v>
      </c>
      <c r="L236" s="49">
        <v>0</v>
      </c>
      <c r="M236" s="49">
        <v>0</v>
      </c>
      <c r="N236" s="49">
        <v>0</v>
      </c>
      <c r="O236" s="49">
        <v>0</v>
      </c>
      <c r="P236" s="49">
        <v>0</v>
      </c>
      <c r="Q236" s="49">
        <v>0</v>
      </c>
      <c r="R236" s="49">
        <v>0</v>
      </c>
      <c r="S236" s="49">
        <v>0</v>
      </c>
      <c r="T236" s="49">
        <v>0</v>
      </c>
      <c r="U236" s="49">
        <v>0</v>
      </c>
      <c r="V236" s="49">
        <v>0</v>
      </c>
      <c r="W236" s="49"/>
      <c r="X236" s="49"/>
      <c r="Y236" s="49"/>
      <c r="Z236" s="49"/>
      <c r="AA236" s="49"/>
      <c r="AB236" s="49"/>
      <c r="AC236" s="49"/>
      <c r="AD236" s="49"/>
      <c r="AE236" s="49"/>
      <c r="AF236" s="49"/>
      <c r="AG236" s="49"/>
      <c r="AH236" s="49"/>
      <c r="AI236" s="49"/>
      <c r="AJ236" s="49"/>
      <c r="AK236" s="49"/>
      <c r="AL236" s="49"/>
    </row>
    <row r="237" s="2" customFormat="1" ht="16.35" customHeight="1" spans="1:38">
      <c r="A237" s="89" t="s">
        <v>677</v>
      </c>
      <c r="B237" s="49">
        <v>1619009.68</v>
      </c>
      <c r="C237" s="49">
        <v>0</v>
      </c>
      <c r="D237" s="49">
        <v>0</v>
      </c>
      <c r="E237" s="49">
        <v>0</v>
      </c>
      <c r="F237" s="49">
        <v>0</v>
      </c>
      <c r="G237" s="49">
        <v>0</v>
      </c>
      <c r="H237" s="49">
        <v>1465392.76</v>
      </c>
      <c r="I237" s="49">
        <v>16966.6</v>
      </c>
      <c r="J237" s="49">
        <v>31212.36</v>
      </c>
      <c r="K237" s="49">
        <v>8991.09</v>
      </c>
      <c r="L237" s="49">
        <v>71840.46</v>
      </c>
      <c r="M237" s="49">
        <v>21497.55</v>
      </c>
      <c r="N237" s="49">
        <v>61441.33</v>
      </c>
      <c r="O237" s="49">
        <v>0</v>
      </c>
      <c r="P237" s="49">
        <v>308574.2</v>
      </c>
      <c r="Q237" s="49">
        <v>105588.71</v>
      </c>
      <c r="R237" s="49">
        <v>69729.26</v>
      </c>
      <c r="S237" s="49">
        <v>86601.09</v>
      </c>
      <c r="T237" s="49">
        <v>39484.48</v>
      </c>
      <c r="U237" s="49">
        <v>56927.93</v>
      </c>
      <c r="V237" s="49">
        <v>32675.72</v>
      </c>
      <c r="W237" s="49"/>
      <c r="X237" s="49"/>
      <c r="Y237" s="49"/>
      <c r="Z237" s="49"/>
      <c r="AA237" s="49"/>
      <c r="AB237" s="49"/>
      <c r="AC237" s="49"/>
      <c r="AD237" s="49"/>
      <c r="AE237" s="49"/>
      <c r="AF237" s="49"/>
      <c r="AG237" s="49"/>
      <c r="AH237" s="49"/>
      <c r="AI237" s="49"/>
      <c r="AJ237" s="49"/>
      <c r="AK237" s="49"/>
      <c r="AL237" s="49"/>
    </row>
    <row r="238" s="2" customFormat="1" ht="16.35" customHeight="1" spans="1:38">
      <c r="A238" s="89" t="s">
        <v>678</v>
      </c>
      <c r="B238" s="49">
        <v>223378828.67205</v>
      </c>
      <c r="C238" s="49">
        <v>0</v>
      </c>
      <c r="D238" s="49">
        <v>19342.27</v>
      </c>
      <c r="E238" s="49">
        <v>0</v>
      </c>
      <c r="F238" s="49">
        <v>0</v>
      </c>
      <c r="G238" s="49">
        <v>0</v>
      </c>
      <c r="H238" s="49">
        <v>303991430.374975</v>
      </c>
      <c r="I238" s="49">
        <v>12231013.26</v>
      </c>
      <c r="J238" s="49">
        <v>7313067.0638</v>
      </c>
      <c r="K238" s="49">
        <v>2294219.5418</v>
      </c>
      <c r="L238" s="49">
        <v>9129419.736375</v>
      </c>
      <c r="M238" s="49">
        <v>3286055.68965</v>
      </c>
      <c r="N238" s="49">
        <v>4002550.71</v>
      </c>
      <c r="O238" s="49">
        <v>0</v>
      </c>
      <c r="P238" s="49">
        <v>60997661.5156</v>
      </c>
      <c r="Q238" s="49">
        <v>18422562.1789</v>
      </c>
      <c r="R238" s="49">
        <v>5516180.376025</v>
      </c>
      <c r="S238" s="49">
        <v>19263118.63285</v>
      </c>
      <c r="T238" s="49">
        <v>4542181.794975</v>
      </c>
      <c r="U238" s="49">
        <v>4896406.52705</v>
      </c>
      <c r="V238" s="49">
        <v>3637249.114025</v>
      </c>
      <c r="W238" s="49"/>
      <c r="X238" s="49"/>
      <c r="Y238" s="49"/>
      <c r="Z238" s="49"/>
      <c r="AA238" s="49"/>
      <c r="AB238" s="49"/>
      <c r="AC238" s="49"/>
      <c r="AD238" s="49"/>
      <c r="AE238" s="49"/>
      <c r="AF238" s="49"/>
      <c r="AG238" s="49"/>
      <c r="AH238" s="49"/>
      <c r="AI238" s="49"/>
      <c r="AJ238" s="49"/>
      <c r="AK238" s="49"/>
      <c r="AL238" s="49"/>
    </row>
    <row r="239" s="2" customFormat="1" ht="16.35" customHeight="1" spans="1:38">
      <c r="A239" s="89" t="s">
        <v>679</v>
      </c>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c r="AE239" s="49"/>
      <c r="AF239" s="49"/>
      <c r="AG239" s="49"/>
      <c r="AH239" s="49"/>
      <c r="AI239" s="49"/>
      <c r="AJ239" s="49"/>
      <c r="AK239" s="49"/>
      <c r="AL239" s="49"/>
    </row>
    <row r="240" s="2" customFormat="1" ht="16.35" customHeight="1" spans="1:38">
      <c r="A240" s="89" t="s">
        <v>679</v>
      </c>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c r="AE240" s="49"/>
      <c r="AF240" s="49"/>
      <c r="AG240" s="49"/>
      <c r="AH240" s="49"/>
      <c r="AI240" s="49"/>
      <c r="AJ240" s="49"/>
      <c r="AK240" s="49"/>
      <c r="AL240" s="49"/>
    </row>
    <row r="241" s="2" customFormat="1" ht="16.35" customHeight="1" spans="1:38">
      <c r="A241" s="89" t="s">
        <v>679</v>
      </c>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row>
    <row r="242" s="2" customFormat="1" ht="16.35" customHeight="1" spans="1:38">
      <c r="A242" s="89" t="s">
        <v>679</v>
      </c>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c r="AE242" s="49"/>
      <c r="AF242" s="49"/>
      <c r="AG242" s="49"/>
      <c r="AH242" s="49"/>
      <c r="AI242" s="49"/>
      <c r="AJ242" s="49"/>
      <c r="AK242" s="49"/>
      <c r="AL242" s="49"/>
    </row>
    <row r="243" s="2" customFormat="1" ht="16.35" customHeight="1" spans="1:38">
      <c r="A243" s="89" t="s">
        <v>679</v>
      </c>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c r="AE243" s="49"/>
      <c r="AF243" s="49"/>
      <c r="AG243" s="49"/>
      <c r="AH243" s="49"/>
      <c r="AI243" s="49"/>
      <c r="AJ243" s="49"/>
      <c r="AK243" s="49"/>
      <c r="AL243" s="49"/>
    </row>
    <row r="244" s="2" customFormat="1" ht="16.35" customHeight="1" spans="1:38">
      <c r="A244" s="89" t="s">
        <v>679</v>
      </c>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c r="AE244" s="49"/>
      <c r="AF244" s="49"/>
      <c r="AG244" s="49"/>
      <c r="AH244" s="49"/>
      <c r="AI244" s="49"/>
      <c r="AJ244" s="49"/>
      <c r="AK244" s="49"/>
      <c r="AL244" s="49"/>
    </row>
    <row r="245" s="2" customFormat="1" ht="16.35" customHeight="1" spans="1:38">
      <c r="A245" s="89" t="s">
        <v>679</v>
      </c>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c r="AE245" s="49"/>
      <c r="AF245" s="49"/>
      <c r="AG245" s="49"/>
      <c r="AH245" s="49"/>
      <c r="AI245" s="49"/>
      <c r="AJ245" s="49"/>
      <c r="AK245" s="49"/>
      <c r="AL245" s="49"/>
    </row>
    <row r="246" s="2" customFormat="1" ht="16.35" customHeight="1" spans="1:38">
      <c r="A246" s="89" t="s">
        <v>679</v>
      </c>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c r="AJ246" s="49"/>
      <c r="AK246" s="49"/>
      <c r="AL246" s="49"/>
    </row>
    <row r="247" s="2" customFormat="1" ht="16.35" customHeight="1" spans="1:38">
      <c r="A247" s="89" t="s">
        <v>679</v>
      </c>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c r="AE247" s="49"/>
      <c r="AF247" s="49"/>
      <c r="AG247" s="49"/>
      <c r="AH247" s="49"/>
      <c r="AI247" s="49"/>
      <c r="AJ247" s="49"/>
      <c r="AK247" s="49"/>
      <c r="AL247" s="49"/>
    </row>
    <row r="248" s="2" customFormat="1" ht="16.35" customHeight="1" spans="1:38">
      <c r="A248" s="89" t="s">
        <v>679</v>
      </c>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c r="AE248" s="49"/>
      <c r="AF248" s="49"/>
      <c r="AG248" s="49"/>
      <c r="AH248" s="49"/>
      <c r="AI248" s="49"/>
      <c r="AJ248" s="49"/>
      <c r="AK248" s="49"/>
      <c r="AL248" s="49"/>
    </row>
    <row r="249" s="2" customFormat="1" ht="16.35" customHeight="1" spans="1:38">
      <c r="A249" s="89" t="s">
        <v>679</v>
      </c>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49"/>
      <c r="AF249" s="49"/>
      <c r="AG249" s="49"/>
      <c r="AH249" s="49"/>
      <c r="AI249" s="49"/>
      <c r="AJ249" s="49"/>
      <c r="AK249" s="49"/>
      <c r="AL249" s="49"/>
    </row>
    <row r="250" s="2" customFormat="1" ht="16.35" customHeight="1" spans="1:38">
      <c r="A250" s="89" t="s">
        <v>679</v>
      </c>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49"/>
      <c r="AF250" s="49"/>
      <c r="AG250" s="49"/>
      <c r="AH250" s="49"/>
      <c r="AI250" s="49"/>
      <c r="AJ250" s="49"/>
      <c r="AK250" s="49"/>
      <c r="AL250" s="49"/>
    </row>
    <row r="251" s="2" customFormat="1" ht="16.35" customHeight="1" spans="1:38">
      <c r="A251" s="89" t="s">
        <v>679</v>
      </c>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row>
    <row r="252" s="2" customFormat="1" ht="16.35" customHeight="1" spans="1:38">
      <c r="A252" s="89" t="s">
        <v>679</v>
      </c>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9"/>
      <c r="AJ252" s="49"/>
      <c r="AK252" s="49"/>
      <c r="AL252" s="49"/>
    </row>
    <row r="253" s="2" customFormat="1" ht="16.35" customHeight="1" spans="1:38">
      <c r="A253" s="89" t="s">
        <v>679</v>
      </c>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49"/>
      <c r="AJ253" s="49"/>
      <c r="AK253" s="49"/>
      <c r="AL253" s="49"/>
    </row>
    <row r="254" s="2" customFormat="1" ht="16.35" customHeight="1" spans="1:38">
      <c r="A254" s="89" t="s">
        <v>679</v>
      </c>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49"/>
      <c r="AF254" s="49"/>
      <c r="AG254" s="49"/>
      <c r="AH254" s="49"/>
      <c r="AI254" s="49"/>
      <c r="AJ254" s="49"/>
      <c r="AK254" s="49"/>
      <c r="AL254" s="49"/>
    </row>
    <row r="255" s="2" customFormat="1" ht="16.35" customHeight="1" spans="1:38">
      <c r="A255" s="89" t="s">
        <v>679</v>
      </c>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49"/>
      <c r="AJ255" s="49"/>
      <c r="AK255" s="49"/>
      <c r="AL255" s="49"/>
    </row>
    <row r="256" s="2" customFormat="1" ht="16.35" customHeight="1" spans="1:38">
      <c r="A256" s="89" t="s">
        <v>679</v>
      </c>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c r="AF256" s="49"/>
      <c r="AG256" s="49"/>
      <c r="AH256" s="49"/>
      <c r="AI256" s="49"/>
      <c r="AJ256" s="49"/>
      <c r="AK256" s="49"/>
      <c r="AL256" s="49"/>
    </row>
    <row r="257" s="2" customFormat="1" ht="16.35" customHeight="1" spans="1:38">
      <c r="A257" s="89" t="s">
        <v>679</v>
      </c>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c r="AE257" s="49"/>
      <c r="AF257" s="49"/>
      <c r="AG257" s="49"/>
      <c r="AH257" s="49"/>
      <c r="AI257" s="49"/>
      <c r="AJ257" s="49"/>
      <c r="AK257" s="49"/>
      <c r="AL257" s="49"/>
    </row>
    <row r="258" s="2" customFormat="1" ht="16.35" customHeight="1" spans="1:38">
      <c r="A258" s="89" t="s">
        <v>679</v>
      </c>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c r="AE258" s="49"/>
      <c r="AF258" s="49"/>
      <c r="AG258" s="49"/>
      <c r="AH258" s="49"/>
      <c r="AI258" s="49"/>
      <c r="AJ258" s="49"/>
      <c r="AK258" s="49"/>
      <c r="AL258" s="49"/>
    </row>
    <row r="259" s="2" customFormat="1" ht="16.35" customHeight="1" spans="1:38">
      <c r="A259" s="89" t="s">
        <v>679</v>
      </c>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49"/>
      <c r="AJ259" s="49"/>
      <c r="AK259" s="49"/>
      <c r="AL259" s="49"/>
    </row>
    <row r="260" s="2" customFormat="1" ht="16.35" customHeight="1" spans="1:38">
      <c r="A260" s="89" t="s">
        <v>679</v>
      </c>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c r="AF260" s="49"/>
      <c r="AG260" s="49"/>
      <c r="AH260" s="49"/>
      <c r="AI260" s="49"/>
      <c r="AJ260" s="49"/>
      <c r="AK260" s="49"/>
      <c r="AL260" s="49"/>
    </row>
    <row r="261" s="2" customFormat="1" ht="16.35" customHeight="1" spans="1:38">
      <c r="A261" s="89" t="s">
        <v>679</v>
      </c>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c r="AF261" s="49"/>
      <c r="AG261" s="49"/>
      <c r="AH261" s="49"/>
      <c r="AI261" s="49"/>
      <c r="AJ261" s="49"/>
      <c r="AK261" s="49"/>
      <c r="AL261" s="49"/>
    </row>
    <row r="262" s="2" customFormat="1" ht="16.35" customHeight="1" spans="1:38">
      <c r="A262" s="89" t="s">
        <v>679</v>
      </c>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49"/>
      <c r="AJ262" s="49"/>
      <c r="AK262" s="49"/>
      <c r="AL262" s="49"/>
    </row>
    <row r="263" s="2" customFormat="1" ht="16.35" customHeight="1" spans="1:38">
      <c r="A263" s="89" t="s">
        <v>679</v>
      </c>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c r="AF263" s="49"/>
      <c r="AG263" s="49"/>
      <c r="AH263" s="49"/>
      <c r="AI263" s="49"/>
      <c r="AJ263" s="49"/>
      <c r="AK263" s="49"/>
      <c r="AL263" s="49"/>
    </row>
    <row r="264" s="2" customFormat="1" ht="16.35" customHeight="1" spans="1:38">
      <c r="A264" s="89" t="s">
        <v>679</v>
      </c>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c r="AF264" s="49"/>
      <c r="AG264" s="49"/>
      <c r="AH264" s="49"/>
      <c r="AI264" s="49"/>
      <c r="AJ264" s="49"/>
      <c r="AK264" s="49"/>
      <c r="AL264" s="49"/>
    </row>
    <row r="265" s="2" customFormat="1" ht="16.35" customHeight="1" spans="1:38">
      <c r="A265" s="89" t="s">
        <v>679</v>
      </c>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c r="AJ265" s="49"/>
      <c r="AK265" s="49"/>
      <c r="AL265" s="49"/>
    </row>
    <row r="266" s="2" customFormat="1" ht="16.35" customHeight="1" spans="1:38">
      <c r="A266" s="89" t="s">
        <v>679</v>
      </c>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49"/>
      <c r="AJ266" s="49"/>
      <c r="AK266" s="49"/>
      <c r="AL266" s="49"/>
    </row>
    <row r="267" s="2" customFormat="1" ht="16.35" customHeight="1" spans="1:38">
      <c r="A267" s="89" t="s">
        <v>679</v>
      </c>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49"/>
      <c r="AJ267" s="49"/>
      <c r="AK267" s="49"/>
      <c r="AL267" s="49"/>
    </row>
    <row r="268" s="2" customFormat="1" ht="16.35" customHeight="1" spans="1:38">
      <c r="A268" s="89" t="s">
        <v>679</v>
      </c>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c r="AF268" s="49"/>
      <c r="AG268" s="49"/>
      <c r="AH268" s="49"/>
      <c r="AI268" s="49"/>
      <c r="AJ268" s="49"/>
      <c r="AK268" s="49"/>
      <c r="AL268" s="49"/>
    </row>
    <row r="269" s="2" customFormat="1" ht="16.35" customHeight="1" spans="1:38">
      <c r="A269" s="89" t="s">
        <v>679</v>
      </c>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c r="AF269" s="49"/>
      <c r="AG269" s="49"/>
      <c r="AH269" s="49"/>
      <c r="AI269" s="49"/>
      <c r="AJ269" s="49"/>
      <c r="AK269" s="49"/>
      <c r="AL269" s="49"/>
    </row>
    <row r="270" s="2" customFormat="1" ht="16.35" customHeight="1" spans="1:38">
      <c r="A270" s="89" t="s">
        <v>679</v>
      </c>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c r="AF270" s="49"/>
      <c r="AG270" s="49"/>
      <c r="AH270" s="49"/>
      <c r="AI270" s="49"/>
      <c r="AJ270" s="49"/>
      <c r="AK270" s="49"/>
      <c r="AL270" s="49"/>
    </row>
    <row r="271" s="2" customFormat="1" ht="16.35" customHeight="1" spans="1:38">
      <c r="A271" s="89" t="s">
        <v>679</v>
      </c>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49"/>
      <c r="AJ271" s="49"/>
      <c r="AK271" s="49"/>
      <c r="AL271" s="49"/>
    </row>
    <row r="272" s="2" customFormat="1" ht="16.35" customHeight="1" spans="1:38">
      <c r="A272" s="89" t="s">
        <v>679</v>
      </c>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c r="AE272" s="49"/>
      <c r="AF272" s="49"/>
      <c r="AG272" s="49"/>
      <c r="AH272" s="49"/>
      <c r="AI272" s="49"/>
      <c r="AJ272" s="49"/>
      <c r="AK272" s="49"/>
      <c r="AL272" s="49"/>
    </row>
    <row r="273" s="2" customFormat="1" ht="16.35" customHeight="1" spans="1:38">
      <c r="A273" s="89" t="s">
        <v>679</v>
      </c>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c r="AF273" s="49"/>
      <c r="AG273" s="49"/>
      <c r="AH273" s="49"/>
      <c r="AI273" s="49"/>
      <c r="AJ273" s="49"/>
      <c r="AK273" s="49"/>
      <c r="AL273" s="49"/>
    </row>
    <row r="274" s="2" customFormat="1" ht="16.35" customHeight="1" spans="1:38">
      <c r="A274" s="89" t="s">
        <v>679</v>
      </c>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c r="AF274" s="49"/>
      <c r="AG274" s="49"/>
      <c r="AH274" s="49"/>
      <c r="AI274" s="49"/>
      <c r="AJ274" s="49"/>
      <c r="AK274" s="49"/>
      <c r="AL274" s="49"/>
    </row>
    <row r="275" s="2" customFormat="1" ht="16.35" customHeight="1" spans="1:38">
      <c r="A275" s="89" t="s">
        <v>679</v>
      </c>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c r="AE275" s="49"/>
      <c r="AF275" s="49"/>
      <c r="AG275" s="49"/>
      <c r="AH275" s="49"/>
      <c r="AI275" s="49"/>
      <c r="AJ275" s="49"/>
      <c r="AK275" s="49"/>
      <c r="AL275" s="49"/>
    </row>
    <row r="276" s="2" customFormat="1" ht="16.35" customHeight="1" spans="1:38">
      <c r="A276" s="89" t="s">
        <v>679</v>
      </c>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c r="AE276" s="49"/>
      <c r="AF276" s="49"/>
      <c r="AG276" s="49"/>
      <c r="AH276" s="49"/>
      <c r="AI276" s="49"/>
      <c r="AJ276" s="49"/>
      <c r="AK276" s="49"/>
      <c r="AL276" s="49"/>
    </row>
    <row r="277" s="2" customFormat="1" ht="16.35" customHeight="1" spans="1:38">
      <c r="A277" s="89" t="s">
        <v>679</v>
      </c>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49"/>
      <c r="AF277" s="49"/>
      <c r="AG277" s="49"/>
      <c r="AH277" s="49"/>
      <c r="AI277" s="49"/>
      <c r="AJ277" s="49"/>
      <c r="AK277" s="49"/>
      <c r="AL277" s="49"/>
    </row>
    <row r="278" s="2" customFormat="1" ht="16.35" customHeight="1" spans="1:38">
      <c r="A278" s="89" t="s">
        <v>679</v>
      </c>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c r="AF278" s="49"/>
      <c r="AG278" s="49"/>
      <c r="AH278" s="49"/>
      <c r="AI278" s="49"/>
      <c r="AJ278" s="49"/>
      <c r="AK278" s="49"/>
      <c r="AL278" s="49"/>
    </row>
    <row r="279" s="2" customFormat="1" ht="16.35" customHeight="1" spans="1:38">
      <c r="A279" s="89" t="s">
        <v>679</v>
      </c>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49"/>
      <c r="AF279" s="49"/>
      <c r="AG279" s="49"/>
      <c r="AH279" s="49"/>
      <c r="AI279" s="49"/>
      <c r="AJ279" s="49"/>
      <c r="AK279" s="49"/>
      <c r="AL279" s="49"/>
    </row>
    <row r="280" s="2" customFormat="1" ht="16.35" customHeight="1" spans="1:38">
      <c r="A280" s="89" t="s">
        <v>679</v>
      </c>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49"/>
      <c r="AF280" s="49"/>
      <c r="AG280" s="49"/>
      <c r="AH280" s="49"/>
      <c r="AI280" s="49"/>
      <c r="AJ280" s="49"/>
      <c r="AK280" s="49"/>
      <c r="AL280" s="49"/>
    </row>
    <row r="281" s="2" customFormat="1" ht="16.35" customHeight="1" spans="1:38">
      <c r="A281" s="89" t="s">
        <v>679</v>
      </c>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c r="AE281" s="49"/>
      <c r="AF281" s="49"/>
      <c r="AG281" s="49"/>
      <c r="AH281" s="49"/>
      <c r="AI281" s="49"/>
      <c r="AJ281" s="49"/>
      <c r="AK281" s="49"/>
      <c r="AL281" s="49"/>
    </row>
    <row r="282" s="2" customFormat="1" ht="16.35" customHeight="1" spans="1:38">
      <c r="A282" s="89" t="s">
        <v>679</v>
      </c>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49"/>
      <c r="AJ282" s="49"/>
      <c r="AK282" s="49"/>
      <c r="AL282" s="49"/>
    </row>
    <row r="283" s="2" customFormat="1" ht="16.35" customHeight="1" spans="1:38">
      <c r="A283" s="89" t="s">
        <v>679</v>
      </c>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49"/>
      <c r="AJ283" s="49"/>
      <c r="AK283" s="49"/>
      <c r="AL283" s="49"/>
    </row>
    <row r="284" s="2" customFormat="1" ht="16.35" customHeight="1" spans="1:38">
      <c r="A284" s="89" t="s">
        <v>679</v>
      </c>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49"/>
      <c r="AJ284" s="49"/>
      <c r="AK284" s="49"/>
      <c r="AL284" s="49"/>
    </row>
    <row r="285" s="2" customFormat="1" ht="16.35" customHeight="1" spans="1:38">
      <c r="A285" s="89" t="s">
        <v>679</v>
      </c>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49"/>
      <c r="AJ285" s="49"/>
      <c r="AK285" s="49"/>
      <c r="AL285" s="49"/>
    </row>
    <row r="286" s="2" customFormat="1" ht="16.35" customHeight="1" spans="1:38">
      <c r="A286" s="89" t="s">
        <v>679</v>
      </c>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row>
    <row r="287" s="2" customFormat="1" ht="16.35" customHeight="1" spans="1:38">
      <c r="A287" s="89" t="s">
        <v>679</v>
      </c>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c r="AE287" s="49"/>
      <c r="AF287" s="49"/>
      <c r="AG287" s="49"/>
      <c r="AH287" s="49"/>
      <c r="AI287" s="49"/>
      <c r="AJ287" s="49"/>
      <c r="AK287" s="49"/>
      <c r="AL287" s="49"/>
    </row>
    <row r="288" s="2" customFormat="1" ht="16.35" customHeight="1" spans="1:38">
      <c r="A288" s="89" t="s">
        <v>679</v>
      </c>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c r="AE288" s="49"/>
      <c r="AF288" s="49"/>
      <c r="AG288" s="49"/>
      <c r="AH288" s="49"/>
      <c r="AI288" s="49"/>
      <c r="AJ288" s="49"/>
      <c r="AK288" s="49"/>
      <c r="AL288" s="49"/>
    </row>
    <row r="289" s="2" customFormat="1" ht="16.35" customHeight="1" spans="1:38">
      <c r="A289" s="89" t="s">
        <v>679</v>
      </c>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c r="AF289" s="49"/>
      <c r="AG289" s="49"/>
      <c r="AH289" s="49"/>
      <c r="AI289" s="49"/>
      <c r="AJ289" s="49"/>
      <c r="AK289" s="49"/>
      <c r="AL289" s="49"/>
    </row>
    <row r="290" s="2" customFormat="1" ht="16.35" customHeight="1" spans="1:38">
      <c r="A290" s="89" t="s">
        <v>679</v>
      </c>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c r="AE290" s="49"/>
      <c r="AF290" s="49"/>
      <c r="AG290" s="49"/>
      <c r="AH290" s="49"/>
      <c r="AI290" s="49"/>
      <c r="AJ290" s="49"/>
      <c r="AK290" s="49"/>
      <c r="AL290" s="49"/>
    </row>
    <row r="291" s="2" customFormat="1" ht="16.35" customHeight="1" spans="1:38">
      <c r="A291" s="89" t="s">
        <v>679</v>
      </c>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49"/>
      <c r="AJ291" s="49"/>
      <c r="AK291" s="49"/>
      <c r="AL291" s="49"/>
    </row>
    <row r="292" s="2" customFormat="1" ht="16.35" customHeight="1" spans="1:38">
      <c r="A292" s="89" t="s">
        <v>679</v>
      </c>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c r="AE292" s="49"/>
      <c r="AF292" s="49"/>
      <c r="AG292" s="49"/>
      <c r="AH292" s="49"/>
      <c r="AI292" s="49"/>
      <c r="AJ292" s="49"/>
      <c r="AK292" s="49"/>
      <c r="AL292" s="49"/>
    </row>
    <row r="293" s="2" customFormat="1" ht="16.35" customHeight="1" spans="1:38">
      <c r="A293" s="89" t="s">
        <v>679</v>
      </c>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49"/>
      <c r="AJ293" s="49"/>
      <c r="AK293" s="49"/>
      <c r="AL293" s="49"/>
    </row>
    <row r="294" s="2" customFormat="1" ht="16.35" customHeight="1" spans="1:38">
      <c r="A294" s="89" t="s">
        <v>679</v>
      </c>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c r="AE294" s="49"/>
      <c r="AF294" s="49"/>
      <c r="AG294" s="49"/>
      <c r="AH294" s="49"/>
      <c r="AI294" s="49"/>
      <c r="AJ294" s="49"/>
      <c r="AK294" s="49"/>
      <c r="AL294" s="49"/>
    </row>
    <row r="295" s="2" customFormat="1" ht="16.35" customHeight="1" spans="1:38">
      <c r="A295" s="89" t="s">
        <v>679</v>
      </c>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row>
    <row r="296" s="2" customFormat="1" ht="16.35" customHeight="1" spans="1:38">
      <c r="A296" s="89" t="s">
        <v>679</v>
      </c>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c r="AE296" s="49"/>
      <c r="AF296" s="49"/>
      <c r="AG296" s="49"/>
      <c r="AH296" s="49"/>
      <c r="AI296" s="49"/>
      <c r="AJ296" s="49"/>
      <c r="AK296" s="49"/>
      <c r="AL296" s="49"/>
    </row>
    <row r="297" s="2" customFormat="1" ht="16.35" customHeight="1" spans="1:38">
      <c r="A297" s="89" t="s">
        <v>679</v>
      </c>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c r="AF297" s="49"/>
      <c r="AG297" s="49"/>
      <c r="AH297" s="49"/>
      <c r="AI297" s="49"/>
      <c r="AJ297" s="49"/>
      <c r="AK297" s="49"/>
      <c r="AL297" s="49"/>
    </row>
    <row r="298" s="2" customFormat="1" ht="16.35" customHeight="1" spans="1:38">
      <c r="A298" s="89" t="s">
        <v>679</v>
      </c>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c r="AE298" s="49"/>
      <c r="AF298" s="49"/>
      <c r="AG298" s="49"/>
      <c r="AH298" s="49"/>
      <c r="AI298" s="49"/>
      <c r="AJ298" s="49"/>
      <c r="AK298" s="49"/>
      <c r="AL298" s="49"/>
    </row>
    <row r="299" s="2" customFormat="1" ht="16.35" customHeight="1" spans="1:38">
      <c r="A299" s="89" t="s">
        <v>679</v>
      </c>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49"/>
      <c r="AJ299" s="49"/>
      <c r="AK299" s="49"/>
      <c r="AL299" s="49"/>
    </row>
    <row r="300" s="2" customFormat="1" ht="16.35" customHeight="1" spans="1:38">
      <c r="A300" s="89" t="s">
        <v>679</v>
      </c>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c r="AJ300" s="49"/>
      <c r="AK300" s="49"/>
      <c r="AL300" s="49"/>
    </row>
    <row r="301" s="2" customFormat="1" ht="16.35" customHeight="1" spans="1:38">
      <c r="A301" s="89" t="s">
        <v>679</v>
      </c>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49"/>
      <c r="AJ301" s="49"/>
      <c r="AK301" s="49"/>
      <c r="AL301" s="49"/>
    </row>
    <row r="302" s="2" customFormat="1" ht="16.35" customHeight="1" spans="1:38">
      <c r="A302" s="89" t="s">
        <v>679</v>
      </c>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c r="AL302" s="49"/>
    </row>
    <row r="303" s="2" customFormat="1" ht="16.35" customHeight="1" spans="1:38">
      <c r="A303" s="89" t="s">
        <v>679</v>
      </c>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row>
    <row r="304" s="2" customFormat="1" ht="16.35" customHeight="1" spans="1:38">
      <c r="A304" s="89" t="s">
        <v>679</v>
      </c>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row>
    <row r="305" s="2" customFormat="1" ht="16.35" customHeight="1" spans="1:38">
      <c r="A305" s="89" t="s">
        <v>679</v>
      </c>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row>
    <row r="306" s="2" customFormat="1" ht="16.35" customHeight="1" spans="1:38">
      <c r="A306" s="89" t="s">
        <v>679</v>
      </c>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row>
    <row r="307" s="2" customFormat="1" ht="16.35" customHeight="1" spans="1:38">
      <c r="A307" s="89" t="s">
        <v>679</v>
      </c>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row>
    <row r="308" s="2" customFormat="1" ht="16.35" customHeight="1" spans="1:38">
      <c r="A308" s="89" t="s">
        <v>679</v>
      </c>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49"/>
      <c r="AJ308" s="49"/>
      <c r="AK308" s="49"/>
      <c r="AL308" s="49"/>
    </row>
    <row r="309" s="2" customFormat="1" ht="16.35" customHeight="1" spans="1:38">
      <c r="A309" s="89" t="s">
        <v>679</v>
      </c>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row>
    <row r="310" s="2" customFormat="1" ht="16.35" customHeight="1" spans="1:38">
      <c r="A310" s="89" t="s">
        <v>679</v>
      </c>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row>
    <row r="311" s="2" customFormat="1" ht="16.35" customHeight="1" spans="1:38">
      <c r="A311" s="89" t="s">
        <v>679</v>
      </c>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49"/>
      <c r="AJ311" s="49"/>
      <c r="AK311" s="49"/>
      <c r="AL311" s="49"/>
    </row>
    <row r="312" s="2" customFormat="1" ht="16.35" customHeight="1" spans="1:38">
      <c r="A312" s="89" t="s">
        <v>679</v>
      </c>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c r="AE312" s="49"/>
      <c r="AF312" s="49"/>
      <c r="AG312" s="49"/>
      <c r="AH312" s="49"/>
      <c r="AI312" s="49"/>
      <c r="AJ312" s="49"/>
      <c r="AK312" s="49"/>
      <c r="AL312" s="49"/>
    </row>
    <row r="313" s="2" customFormat="1" ht="16.35" customHeight="1" spans="1:38">
      <c r="A313" s="89" t="s">
        <v>679</v>
      </c>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49"/>
      <c r="AJ313" s="49"/>
      <c r="AK313" s="49"/>
      <c r="AL313" s="49"/>
    </row>
    <row r="314" s="2" customFormat="1" ht="16.35" customHeight="1" spans="1:38">
      <c r="A314" s="89" t="s">
        <v>679</v>
      </c>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c r="AE314" s="49"/>
      <c r="AF314" s="49"/>
      <c r="AG314" s="49"/>
      <c r="AH314" s="49"/>
      <c r="AI314" s="49"/>
      <c r="AJ314" s="49"/>
      <c r="AK314" s="49"/>
      <c r="AL314" s="49"/>
    </row>
    <row r="315" s="2" customFormat="1" ht="16.35" customHeight="1" spans="1:38">
      <c r="A315" s="89" t="s">
        <v>679</v>
      </c>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49"/>
      <c r="AJ315" s="49"/>
      <c r="AK315" s="49"/>
      <c r="AL315" s="49"/>
    </row>
    <row r="316" s="2" customFormat="1" ht="16.35" customHeight="1" spans="1:38">
      <c r="A316" s="89" t="s">
        <v>679</v>
      </c>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c r="AE316" s="49"/>
      <c r="AF316" s="49"/>
      <c r="AG316" s="49"/>
      <c r="AH316" s="49"/>
      <c r="AI316" s="49"/>
      <c r="AJ316" s="49"/>
      <c r="AK316" s="49"/>
      <c r="AL316" s="49"/>
    </row>
    <row r="317" s="2" customFormat="1" ht="16.35" customHeight="1" spans="1:38">
      <c r="A317" s="89" t="s">
        <v>679</v>
      </c>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49"/>
      <c r="AJ317" s="49"/>
      <c r="AK317" s="49"/>
      <c r="AL317" s="49"/>
    </row>
    <row r="318" s="2" customFormat="1" ht="16.35" customHeight="1" spans="1:38">
      <c r="A318" s="89" t="s">
        <v>679</v>
      </c>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c r="AJ318" s="49"/>
      <c r="AK318" s="49"/>
      <c r="AL318" s="49"/>
    </row>
    <row r="319" s="2" customFormat="1" ht="16.35" customHeight="1" spans="1:38">
      <c r="A319" s="89" t="s">
        <v>679</v>
      </c>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row>
    <row r="320" s="2" customFormat="1" ht="16.35" customHeight="1" spans="1:38">
      <c r="A320" s="89" t="s">
        <v>679</v>
      </c>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49"/>
      <c r="AJ320" s="49"/>
      <c r="AK320" s="49"/>
      <c r="AL320" s="49"/>
    </row>
    <row r="321" s="2" customFormat="1" ht="16.35" customHeight="1" spans="1:38">
      <c r="A321" s="89" t="s">
        <v>679</v>
      </c>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49"/>
      <c r="AJ321" s="49"/>
      <c r="AK321" s="49"/>
      <c r="AL321" s="49"/>
    </row>
    <row r="322" s="2" customFormat="1" ht="16.35" customHeight="1" spans="1:38">
      <c r="A322" s="89" t="s">
        <v>679</v>
      </c>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c r="AJ322" s="49"/>
      <c r="AK322" s="49"/>
      <c r="AL322" s="49"/>
    </row>
    <row r="323" s="2" customFormat="1" ht="16.35" customHeight="1" spans="1:38">
      <c r="A323" s="89" t="s">
        <v>679</v>
      </c>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c r="AE323" s="49"/>
      <c r="AF323" s="49"/>
      <c r="AG323" s="49"/>
      <c r="AH323" s="49"/>
      <c r="AI323" s="49"/>
      <c r="AJ323" s="49"/>
      <c r="AK323" s="49"/>
      <c r="AL323" s="49"/>
    </row>
    <row r="324" s="2" customFormat="1" ht="16.35" customHeight="1" spans="1:38">
      <c r="A324" s="89" t="s">
        <v>679</v>
      </c>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c r="AE324" s="49"/>
      <c r="AF324" s="49"/>
      <c r="AG324" s="49"/>
      <c r="AH324" s="49"/>
      <c r="AI324" s="49"/>
      <c r="AJ324" s="49"/>
      <c r="AK324" s="49"/>
      <c r="AL324" s="49"/>
    </row>
    <row r="325" s="2" customFormat="1" ht="16.35" customHeight="1" spans="1:38">
      <c r="A325" s="89" t="s">
        <v>679</v>
      </c>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c r="AJ325" s="49"/>
      <c r="AK325" s="49"/>
      <c r="AL325" s="49"/>
    </row>
    <row r="326" s="2" customFormat="1" ht="16.35" customHeight="1" spans="1:38">
      <c r="A326" s="89" t="s">
        <v>679</v>
      </c>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c r="AJ326" s="49"/>
      <c r="AK326" s="49"/>
      <c r="AL326" s="49"/>
    </row>
    <row r="327" s="2" customFormat="1" ht="16.35" customHeight="1" spans="1:38">
      <c r="A327" s="89" t="s">
        <v>679</v>
      </c>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49"/>
    </row>
    <row r="328" s="2" customFormat="1" ht="16.35" customHeight="1" spans="1:38">
      <c r="A328" s="89" t="s">
        <v>679</v>
      </c>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c r="AE328" s="49"/>
      <c r="AF328" s="49"/>
      <c r="AG328" s="49"/>
      <c r="AH328" s="49"/>
      <c r="AI328" s="49"/>
      <c r="AJ328" s="49"/>
      <c r="AK328" s="49"/>
      <c r="AL328" s="49"/>
    </row>
    <row r="329" s="2" customFormat="1" ht="16.35" customHeight="1" spans="1:38">
      <c r="A329" s="89" t="s">
        <v>679</v>
      </c>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c r="AL329" s="49"/>
    </row>
    <row r="330" s="2" customFormat="1" ht="16.35" customHeight="1" spans="1:38">
      <c r="A330" s="89" t="s">
        <v>679</v>
      </c>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c r="AJ330" s="49"/>
      <c r="AK330" s="49"/>
      <c r="AL330" s="49"/>
    </row>
    <row r="331" s="2" customFormat="1" ht="16.35" customHeight="1" spans="1:38">
      <c r="A331" s="89" t="s">
        <v>679</v>
      </c>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row>
    <row r="332" s="2" customFormat="1" ht="16.35" customHeight="1" spans="1:38">
      <c r="A332" s="89" t="s">
        <v>679</v>
      </c>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49"/>
      <c r="AJ332" s="49"/>
      <c r="AK332" s="49"/>
      <c r="AL332" s="49"/>
    </row>
    <row r="333" s="2" customFormat="1" ht="16.35" customHeight="1" spans="1:38">
      <c r="A333" s="89" t="s">
        <v>679</v>
      </c>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c r="AE333" s="49"/>
      <c r="AF333" s="49"/>
      <c r="AG333" s="49"/>
      <c r="AH333" s="49"/>
      <c r="AI333" s="49"/>
      <c r="AJ333" s="49"/>
      <c r="AK333" s="49"/>
      <c r="AL333" s="49"/>
    </row>
    <row r="334" s="2" customFormat="1" ht="16.35" customHeight="1" spans="1:38">
      <c r="A334" s="89" t="s">
        <v>679</v>
      </c>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c r="AL334" s="49"/>
    </row>
    <row r="335" s="2" customFormat="1" ht="16.35" customHeight="1" spans="1:38">
      <c r="A335" s="89" t="s">
        <v>679</v>
      </c>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c r="AJ335" s="49"/>
      <c r="AK335" s="49"/>
      <c r="AL335" s="49"/>
    </row>
    <row r="336" s="2" customFormat="1" ht="16.35" customHeight="1" spans="1:38">
      <c r="A336" s="89" t="s">
        <v>679</v>
      </c>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49"/>
      <c r="AJ336" s="49"/>
      <c r="AK336" s="49"/>
      <c r="AL336" s="49"/>
    </row>
    <row r="337" s="2" customFormat="1" ht="16.35" customHeight="1" spans="1:38">
      <c r="A337" s="89" t="s">
        <v>679</v>
      </c>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49"/>
      <c r="AJ337" s="49"/>
      <c r="AK337" s="49"/>
      <c r="AL337" s="49"/>
    </row>
    <row r="338" s="2" customFormat="1" ht="16.35" customHeight="1" spans="1:38">
      <c r="A338" s="89" t="s">
        <v>679</v>
      </c>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49"/>
      <c r="AJ338" s="49"/>
      <c r="AK338" s="49"/>
      <c r="AL338" s="49"/>
    </row>
    <row r="339" s="2" customFormat="1" ht="16.35" customHeight="1" spans="1:38">
      <c r="A339" s="89" t="s">
        <v>679</v>
      </c>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49"/>
      <c r="AJ339" s="49"/>
      <c r="AK339" s="49"/>
      <c r="AL339" s="49"/>
    </row>
    <row r="340" s="2" customFormat="1" ht="16.35" customHeight="1" spans="1:38">
      <c r="A340" s="89" t="s">
        <v>679</v>
      </c>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49"/>
      <c r="AJ340" s="49"/>
      <c r="AK340" s="49"/>
      <c r="AL340" s="49"/>
    </row>
    <row r="341" s="2" customFormat="1" ht="16.35" customHeight="1" spans="1:38">
      <c r="A341" s="89" t="s">
        <v>679</v>
      </c>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49"/>
      <c r="AJ341" s="49"/>
      <c r="AK341" s="49"/>
      <c r="AL341" s="49"/>
    </row>
    <row r="342" s="2" customFormat="1" ht="16.35" customHeight="1" spans="1:38">
      <c r="A342" s="89" t="s">
        <v>679</v>
      </c>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c r="AE342" s="49"/>
      <c r="AF342" s="49"/>
      <c r="AG342" s="49"/>
      <c r="AH342" s="49"/>
      <c r="AI342" s="49"/>
      <c r="AJ342" s="49"/>
      <c r="AK342" s="49"/>
      <c r="AL342" s="49"/>
    </row>
    <row r="343" s="2" customFormat="1" ht="16.35" customHeight="1" spans="1:38">
      <c r="A343" s="89" t="s">
        <v>679</v>
      </c>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c r="AD343" s="49"/>
      <c r="AE343" s="49"/>
      <c r="AF343" s="49"/>
      <c r="AG343" s="49"/>
      <c r="AH343" s="49"/>
      <c r="AI343" s="49"/>
      <c r="AJ343" s="49"/>
      <c r="AK343" s="49"/>
      <c r="AL343" s="49"/>
    </row>
    <row r="344" s="2" customFormat="1" ht="16.35" customHeight="1" spans="1:38">
      <c r="A344" s="89" t="s">
        <v>679</v>
      </c>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c r="AD344" s="49"/>
      <c r="AE344" s="49"/>
      <c r="AF344" s="49"/>
      <c r="AG344" s="49"/>
      <c r="AH344" s="49"/>
      <c r="AI344" s="49"/>
      <c r="AJ344" s="49"/>
      <c r="AK344" s="49"/>
      <c r="AL344" s="49"/>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L243"/>
  <sheetViews>
    <sheetView topLeftCell="A174" workbookViewId="0">
      <selection activeCell="A201" sqref="A201:L243"/>
    </sheetView>
  </sheetViews>
  <sheetFormatPr defaultColWidth="9" defaultRowHeight="13.5"/>
  <cols>
    <col min="1" max="3" width="6.75" customWidth="1"/>
    <col min="4" max="5" width="8.875" customWidth="1"/>
    <col min="6" max="6" width="39.875" customWidth="1"/>
    <col min="7" max="7" width="8.875" customWidth="1"/>
    <col min="8" max="8" width="19.125" customWidth="1"/>
    <col min="9" max="9" width="17.625" customWidth="1"/>
    <col min="10" max="10" width="23.5" customWidth="1"/>
    <col min="11" max="11" width="11.5" customWidth="1"/>
    <col min="12" max="12" width="14.5" customWidth="1"/>
  </cols>
  <sheetData>
    <row r="1" ht="21" spans="1:12">
      <c r="A1" s="35" t="s">
        <v>680</v>
      </c>
      <c r="B1" s="35" t="s">
        <v>680</v>
      </c>
      <c r="C1" s="35" t="s">
        <v>680</v>
      </c>
      <c r="D1" s="35" t="s">
        <v>680</v>
      </c>
      <c r="E1" s="35" t="s">
        <v>680</v>
      </c>
      <c r="F1" s="35" t="s">
        <v>680</v>
      </c>
      <c r="G1" s="35" t="s">
        <v>680</v>
      </c>
      <c r="H1" s="35" t="s">
        <v>680</v>
      </c>
      <c r="I1" s="35" t="s">
        <v>680</v>
      </c>
      <c r="J1" s="35" t="s">
        <v>680</v>
      </c>
      <c r="K1" s="35" t="s">
        <v>680</v>
      </c>
      <c r="L1" s="35" t="s">
        <v>680</v>
      </c>
    </row>
    <row r="2" spans="1:12">
      <c r="A2" s="36" t="s">
        <v>681</v>
      </c>
      <c r="B2" s="36" t="s">
        <v>681</v>
      </c>
      <c r="C2" s="37" t="s">
        <v>682</v>
      </c>
      <c r="D2" s="37" t="s">
        <v>682</v>
      </c>
      <c r="E2" s="38" t="s">
        <v>683</v>
      </c>
      <c r="F2" s="37" t="s">
        <v>684</v>
      </c>
      <c r="G2" s="38" t="s">
        <v>685</v>
      </c>
      <c r="H2" s="37" t="s">
        <v>686</v>
      </c>
      <c r="I2" s="37" t="s">
        <v>686</v>
      </c>
      <c r="J2" s="38" t="s">
        <v>687</v>
      </c>
      <c r="K2" s="37" t="s">
        <v>688</v>
      </c>
      <c r="L2" s="36"/>
    </row>
    <row r="3" spans="1:12">
      <c r="A3" s="39"/>
      <c r="B3" s="39"/>
      <c r="C3" s="39"/>
      <c r="D3" s="39"/>
      <c r="E3" s="39"/>
      <c r="F3" s="39"/>
      <c r="G3" s="39"/>
      <c r="H3" s="39"/>
      <c r="I3" s="39"/>
      <c r="J3" s="39"/>
      <c r="K3" s="39"/>
      <c r="L3" s="39"/>
    </row>
    <row r="4" spans="1:12">
      <c r="A4" s="40" t="s">
        <v>689</v>
      </c>
      <c r="B4" s="40" t="s">
        <v>690</v>
      </c>
      <c r="C4" s="40" t="s">
        <v>691</v>
      </c>
      <c r="D4" s="40" t="s">
        <v>692</v>
      </c>
      <c r="E4" s="40" t="s">
        <v>693</v>
      </c>
      <c r="F4" s="40" t="s">
        <v>694</v>
      </c>
      <c r="G4" s="40" t="s">
        <v>695</v>
      </c>
      <c r="H4" s="40" t="s">
        <v>696</v>
      </c>
      <c r="I4" s="40" t="s">
        <v>697</v>
      </c>
      <c r="J4" s="40" t="s">
        <v>698</v>
      </c>
      <c r="K4" s="40" t="s">
        <v>699</v>
      </c>
      <c r="L4" s="40" t="s">
        <v>700</v>
      </c>
    </row>
    <row r="5" spans="1:12">
      <c r="A5" s="40" t="s">
        <v>689</v>
      </c>
      <c r="B5" s="40" t="s">
        <v>690</v>
      </c>
      <c r="C5" s="40" t="s">
        <v>691</v>
      </c>
      <c r="D5" s="40" t="s">
        <v>692</v>
      </c>
      <c r="E5" s="40" t="s">
        <v>693</v>
      </c>
      <c r="F5" s="40" t="s">
        <v>694</v>
      </c>
      <c r="G5" s="40" t="s">
        <v>695</v>
      </c>
      <c r="H5" s="40" t="s">
        <v>696</v>
      </c>
      <c r="I5" s="40" t="s">
        <v>697</v>
      </c>
      <c r="J5" s="40" t="s">
        <v>698</v>
      </c>
      <c r="K5" s="40" t="s">
        <v>684</v>
      </c>
      <c r="L5" s="40" t="s">
        <v>684</v>
      </c>
    </row>
    <row r="6" spans="1:12">
      <c r="A6" s="41" t="s">
        <v>701</v>
      </c>
      <c r="B6" s="41" t="s">
        <v>702</v>
      </c>
      <c r="C6" s="41" t="s">
        <v>703</v>
      </c>
      <c r="D6" s="42" t="s">
        <v>704</v>
      </c>
      <c r="E6" s="43">
        <v>1</v>
      </c>
      <c r="F6" s="42" t="s">
        <v>705</v>
      </c>
      <c r="G6" s="41" t="s">
        <v>706</v>
      </c>
      <c r="H6" s="42" t="s">
        <v>707</v>
      </c>
      <c r="I6" s="41" t="s">
        <v>9</v>
      </c>
      <c r="J6" s="42" t="s">
        <v>708</v>
      </c>
      <c r="K6" s="44"/>
      <c r="L6" s="45">
        <v>-497418.02</v>
      </c>
    </row>
    <row r="7" spans="1:12">
      <c r="A7" s="41" t="s">
        <v>701</v>
      </c>
      <c r="B7" s="41" t="s">
        <v>702</v>
      </c>
      <c r="C7" s="41" t="s">
        <v>703</v>
      </c>
      <c r="D7" s="42" t="s">
        <v>704</v>
      </c>
      <c r="E7" s="43">
        <v>2</v>
      </c>
      <c r="F7" s="42" t="s">
        <v>705</v>
      </c>
      <c r="G7" s="41" t="s">
        <v>706</v>
      </c>
      <c r="H7" s="42" t="s">
        <v>707</v>
      </c>
      <c r="I7" s="41" t="s">
        <v>198</v>
      </c>
      <c r="J7" s="42" t="s">
        <v>708</v>
      </c>
      <c r="K7" s="44"/>
      <c r="L7" s="45">
        <v>497418.02</v>
      </c>
    </row>
    <row r="8" spans="1:12">
      <c r="A8" s="41" t="s">
        <v>701</v>
      </c>
      <c r="B8" s="41" t="s">
        <v>702</v>
      </c>
      <c r="C8" s="41" t="s">
        <v>703</v>
      </c>
      <c r="D8" s="42" t="s">
        <v>704</v>
      </c>
      <c r="E8" s="43">
        <v>3</v>
      </c>
      <c r="F8" s="42" t="s">
        <v>709</v>
      </c>
      <c r="G8" s="41" t="s">
        <v>706</v>
      </c>
      <c r="H8" s="42" t="s">
        <v>707</v>
      </c>
      <c r="I8" s="41" t="s">
        <v>9</v>
      </c>
      <c r="J8" s="42" t="s">
        <v>708</v>
      </c>
      <c r="K8" s="44"/>
      <c r="L8" s="45">
        <v>-229404.56</v>
      </c>
    </row>
    <row r="9" spans="1:12">
      <c r="A9" s="41" t="s">
        <v>701</v>
      </c>
      <c r="B9" s="41" t="s">
        <v>702</v>
      </c>
      <c r="C9" s="41" t="s">
        <v>703</v>
      </c>
      <c r="D9" s="42" t="s">
        <v>704</v>
      </c>
      <c r="E9" s="43">
        <v>4</v>
      </c>
      <c r="F9" s="42" t="s">
        <v>709</v>
      </c>
      <c r="G9" s="41" t="s">
        <v>706</v>
      </c>
      <c r="H9" s="42" t="s">
        <v>707</v>
      </c>
      <c r="I9" s="41" t="s">
        <v>58</v>
      </c>
      <c r="J9" s="42" t="s">
        <v>708</v>
      </c>
      <c r="K9" s="44"/>
      <c r="L9" s="45">
        <v>229404.56</v>
      </c>
    </row>
    <row r="10" spans="1:12">
      <c r="A10" s="41" t="s">
        <v>701</v>
      </c>
      <c r="B10" s="41" t="s">
        <v>702</v>
      </c>
      <c r="C10" s="41" t="s">
        <v>703</v>
      </c>
      <c r="D10" s="42" t="s">
        <v>704</v>
      </c>
      <c r="E10" s="43">
        <v>5</v>
      </c>
      <c r="F10" s="42" t="s">
        <v>710</v>
      </c>
      <c r="G10" s="41" t="s">
        <v>706</v>
      </c>
      <c r="H10" s="42" t="s">
        <v>707</v>
      </c>
      <c r="I10" s="41" t="s">
        <v>9</v>
      </c>
      <c r="J10" s="42" t="s">
        <v>708</v>
      </c>
      <c r="K10" s="44"/>
      <c r="L10" s="45">
        <v>-743310.18</v>
      </c>
    </row>
    <row r="11" spans="1:12">
      <c r="A11" s="41" t="s">
        <v>701</v>
      </c>
      <c r="B11" s="41" t="s">
        <v>702</v>
      </c>
      <c r="C11" s="41" t="s">
        <v>703</v>
      </c>
      <c r="D11" s="42" t="s">
        <v>704</v>
      </c>
      <c r="E11" s="43">
        <v>6</v>
      </c>
      <c r="F11" s="42" t="s">
        <v>710</v>
      </c>
      <c r="G11" s="41" t="s">
        <v>706</v>
      </c>
      <c r="H11" s="42" t="s">
        <v>707</v>
      </c>
      <c r="I11" s="41" t="s">
        <v>58</v>
      </c>
      <c r="J11" s="42" t="s">
        <v>708</v>
      </c>
      <c r="K11" s="44"/>
      <c r="L11" s="45">
        <v>743310.18</v>
      </c>
    </row>
    <row r="12" spans="1:12">
      <c r="A12" s="41" t="s">
        <v>701</v>
      </c>
      <c r="B12" s="41" t="s">
        <v>702</v>
      </c>
      <c r="C12" s="41" t="s">
        <v>703</v>
      </c>
      <c r="D12" s="42" t="s">
        <v>704</v>
      </c>
      <c r="E12" s="43">
        <v>7</v>
      </c>
      <c r="F12" s="42" t="s">
        <v>711</v>
      </c>
      <c r="G12" s="41" t="s">
        <v>706</v>
      </c>
      <c r="H12" s="42" t="s">
        <v>707</v>
      </c>
      <c r="I12" s="41" t="s">
        <v>9</v>
      </c>
      <c r="J12" s="42" t="s">
        <v>708</v>
      </c>
      <c r="K12" s="44"/>
      <c r="L12" s="45">
        <v>115406.73</v>
      </c>
    </row>
    <row r="13" spans="1:12">
      <c r="A13" s="41" t="s">
        <v>701</v>
      </c>
      <c r="B13" s="41" t="s">
        <v>702</v>
      </c>
      <c r="C13" s="41" t="s">
        <v>703</v>
      </c>
      <c r="D13" s="42" t="s">
        <v>704</v>
      </c>
      <c r="E13" s="43">
        <v>8</v>
      </c>
      <c r="F13" s="42" t="s">
        <v>711</v>
      </c>
      <c r="G13" s="41" t="s">
        <v>706</v>
      </c>
      <c r="H13" s="42" t="s">
        <v>707</v>
      </c>
      <c r="I13" s="41" t="s">
        <v>198</v>
      </c>
      <c r="J13" s="42" t="s">
        <v>708</v>
      </c>
      <c r="K13" s="44"/>
      <c r="L13" s="45">
        <v>-115406.73</v>
      </c>
    </row>
    <row r="14" spans="1:12">
      <c r="A14" s="41" t="s">
        <v>701</v>
      </c>
      <c r="B14" s="41" t="s">
        <v>702</v>
      </c>
      <c r="C14" s="41" t="s">
        <v>703</v>
      </c>
      <c r="D14" s="42" t="s">
        <v>704</v>
      </c>
      <c r="E14" s="43">
        <v>9</v>
      </c>
      <c r="F14" s="42" t="s">
        <v>712</v>
      </c>
      <c r="G14" s="41" t="s">
        <v>706</v>
      </c>
      <c r="H14" s="42" t="s">
        <v>707</v>
      </c>
      <c r="I14" s="41" t="s">
        <v>9</v>
      </c>
      <c r="J14" s="42" t="s">
        <v>708</v>
      </c>
      <c r="K14" s="44"/>
      <c r="L14" s="45">
        <v>-9229.62</v>
      </c>
    </row>
    <row r="15" spans="1:12">
      <c r="A15" s="41" t="s">
        <v>701</v>
      </c>
      <c r="B15" s="41" t="s">
        <v>702</v>
      </c>
      <c r="C15" s="41" t="s">
        <v>703</v>
      </c>
      <c r="D15" s="42" t="s">
        <v>704</v>
      </c>
      <c r="E15" s="43">
        <v>10</v>
      </c>
      <c r="F15" s="42" t="s">
        <v>712</v>
      </c>
      <c r="G15" s="41" t="s">
        <v>706</v>
      </c>
      <c r="H15" s="42" t="s">
        <v>707</v>
      </c>
      <c r="I15" s="41" t="s">
        <v>198</v>
      </c>
      <c r="J15" s="42" t="s">
        <v>708</v>
      </c>
      <c r="K15" s="44"/>
      <c r="L15" s="45">
        <v>9229.62</v>
      </c>
    </row>
    <row r="16" spans="1:12">
      <c r="A16" s="41" t="s">
        <v>701</v>
      </c>
      <c r="B16" s="41" t="s">
        <v>702</v>
      </c>
      <c r="C16" s="41" t="s">
        <v>703</v>
      </c>
      <c r="D16" s="42" t="s">
        <v>704</v>
      </c>
      <c r="E16" s="43">
        <v>11</v>
      </c>
      <c r="F16" s="42" t="s">
        <v>713</v>
      </c>
      <c r="G16" s="41" t="s">
        <v>706</v>
      </c>
      <c r="H16" s="42" t="s">
        <v>707</v>
      </c>
      <c r="I16" s="41" t="s">
        <v>9</v>
      </c>
      <c r="J16" s="42" t="s">
        <v>708</v>
      </c>
      <c r="K16" s="44"/>
      <c r="L16" s="45">
        <v>-52763.42</v>
      </c>
    </row>
    <row r="17" spans="1:12">
      <c r="A17" s="41" t="s">
        <v>701</v>
      </c>
      <c r="B17" s="41" t="s">
        <v>702</v>
      </c>
      <c r="C17" s="41" t="s">
        <v>703</v>
      </c>
      <c r="D17" s="42" t="s">
        <v>704</v>
      </c>
      <c r="E17" s="43">
        <v>12</v>
      </c>
      <c r="F17" s="42" t="s">
        <v>713</v>
      </c>
      <c r="G17" s="41" t="s">
        <v>706</v>
      </c>
      <c r="H17" s="42" t="s">
        <v>707</v>
      </c>
      <c r="I17" s="41" t="s">
        <v>198</v>
      </c>
      <c r="J17" s="42" t="s">
        <v>708</v>
      </c>
      <c r="K17" s="44"/>
      <c r="L17" s="45">
        <v>52763.42</v>
      </c>
    </row>
    <row r="18" spans="1:12">
      <c r="A18" s="41" t="s">
        <v>701</v>
      </c>
      <c r="B18" s="41" t="s">
        <v>702</v>
      </c>
      <c r="C18" s="41" t="s">
        <v>703</v>
      </c>
      <c r="D18" s="42" t="s">
        <v>704</v>
      </c>
      <c r="E18" s="43">
        <v>13</v>
      </c>
      <c r="F18" s="42" t="s">
        <v>714</v>
      </c>
      <c r="G18" s="41" t="s">
        <v>706</v>
      </c>
      <c r="H18" s="42" t="s">
        <v>707</v>
      </c>
      <c r="I18" s="41" t="s">
        <v>10</v>
      </c>
      <c r="J18" s="42" t="s">
        <v>708</v>
      </c>
      <c r="K18" s="44"/>
      <c r="L18" s="45">
        <v>-14964.62</v>
      </c>
    </row>
    <row r="19" spans="1:12">
      <c r="A19" s="41" t="s">
        <v>701</v>
      </c>
      <c r="B19" s="41" t="s">
        <v>702</v>
      </c>
      <c r="C19" s="41" t="s">
        <v>703</v>
      </c>
      <c r="D19" s="42" t="s">
        <v>704</v>
      </c>
      <c r="E19" s="43">
        <v>14</v>
      </c>
      <c r="F19" s="42" t="s">
        <v>714</v>
      </c>
      <c r="G19" s="41" t="s">
        <v>706</v>
      </c>
      <c r="H19" s="42" t="s">
        <v>707</v>
      </c>
      <c r="I19" s="41" t="s">
        <v>198</v>
      </c>
      <c r="J19" s="42" t="s">
        <v>708</v>
      </c>
      <c r="K19" s="44"/>
      <c r="L19" s="45">
        <v>14964.62</v>
      </c>
    </row>
    <row r="20" spans="1:12">
      <c r="A20" s="41" t="s">
        <v>701</v>
      </c>
      <c r="B20" s="41" t="s">
        <v>702</v>
      </c>
      <c r="C20" s="41" t="s">
        <v>703</v>
      </c>
      <c r="D20" s="42" t="s">
        <v>704</v>
      </c>
      <c r="E20" s="43">
        <v>15</v>
      </c>
      <c r="F20" s="42" t="s">
        <v>715</v>
      </c>
      <c r="G20" s="41" t="s">
        <v>706</v>
      </c>
      <c r="H20" s="42" t="s">
        <v>707</v>
      </c>
      <c r="I20" s="41" t="s">
        <v>10</v>
      </c>
      <c r="J20" s="42" t="s">
        <v>708</v>
      </c>
      <c r="K20" s="44"/>
      <c r="L20" s="45">
        <v>-3749.03</v>
      </c>
    </row>
    <row r="21" spans="1:12">
      <c r="A21" s="41" t="s">
        <v>701</v>
      </c>
      <c r="B21" s="41" t="s">
        <v>702</v>
      </c>
      <c r="C21" s="41" t="s">
        <v>703</v>
      </c>
      <c r="D21" s="42" t="s">
        <v>704</v>
      </c>
      <c r="E21" s="43">
        <v>16</v>
      </c>
      <c r="F21" s="42" t="s">
        <v>715</v>
      </c>
      <c r="G21" s="41" t="s">
        <v>706</v>
      </c>
      <c r="H21" s="42" t="s">
        <v>707</v>
      </c>
      <c r="I21" s="41" t="s">
        <v>198</v>
      </c>
      <c r="J21" s="42" t="s">
        <v>708</v>
      </c>
      <c r="K21" s="44"/>
      <c r="L21" s="45">
        <v>3749.03</v>
      </c>
    </row>
    <row r="22" spans="1:12">
      <c r="A22" s="41" t="s">
        <v>701</v>
      </c>
      <c r="B22" s="41" t="s">
        <v>702</v>
      </c>
      <c r="C22" s="41" t="s">
        <v>703</v>
      </c>
      <c r="D22" s="42" t="s">
        <v>704</v>
      </c>
      <c r="E22" s="43">
        <v>17</v>
      </c>
      <c r="F22" s="42" t="s">
        <v>716</v>
      </c>
      <c r="G22" s="41" t="s">
        <v>706</v>
      </c>
      <c r="H22" s="42" t="s">
        <v>707</v>
      </c>
      <c r="I22" s="41" t="s">
        <v>10</v>
      </c>
      <c r="J22" s="42" t="s">
        <v>708</v>
      </c>
      <c r="K22" s="44"/>
      <c r="L22" s="45">
        <v>-43111.92</v>
      </c>
    </row>
    <row r="23" spans="1:12">
      <c r="A23" s="41" t="s">
        <v>701</v>
      </c>
      <c r="B23" s="41" t="s">
        <v>702</v>
      </c>
      <c r="C23" s="41" t="s">
        <v>703</v>
      </c>
      <c r="D23" s="42" t="s">
        <v>704</v>
      </c>
      <c r="E23" s="43">
        <v>18</v>
      </c>
      <c r="F23" s="42" t="s">
        <v>716</v>
      </c>
      <c r="G23" s="41" t="s">
        <v>706</v>
      </c>
      <c r="H23" s="42" t="s">
        <v>707</v>
      </c>
      <c r="I23" s="41" t="s">
        <v>198</v>
      </c>
      <c r="J23" s="42" t="s">
        <v>708</v>
      </c>
      <c r="K23" s="44"/>
      <c r="L23" s="45">
        <v>43111.92</v>
      </c>
    </row>
    <row r="24" spans="1:12">
      <c r="A24" s="41" t="s">
        <v>701</v>
      </c>
      <c r="B24" s="41" t="s">
        <v>702</v>
      </c>
      <c r="C24" s="41" t="s">
        <v>703</v>
      </c>
      <c r="D24" s="42" t="s">
        <v>704</v>
      </c>
      <c r="E24" s="43">
        <v>19</v>
      </c>
      <c r="F24" s="42" t="s">
        <v>717</v>
      </c>
      <c r="G24" s="41" t="s">
        <v>706</v>
      </c>
      <c r="H24" s="42" t="s">
        <v>707</v>
      </c>
      <c r="I24" s="41" t="s">
        <v>10</v>
      </c>
      <c r="J24" s="42" t="s">
        <v>708</v>
      </c>
      <c r="K24" s="44"/>
      <c r="L24" s="45">
        <v>-304625.27</v>
      </c>
    </row>
    <row r="25" spans="1:12">
      <c r="A25" s="41" t="s">
        <v>701</v>
      </c>
      <c r="B25" s="41" t="s">
        <v>702</v>
      </c>
      <c r="C25" s="41" t="s">
        <v>703</v>
      </c>
      <c r="D25" s="42" t="s">
        <v>704</v>
      </c>
      <c r="E25" s="43">
        <v>20</v>
      </c>
      <c r="F25" s="42" t="s">
        <v>717</v>
      </c>
      <c r="G25" s="41" t="s">
        <v>706</v>
      </c>
      <c r="H25" s="42" t="s">
        <v>707</v>
      </c>
      <c r="I25" s="41" t="s">
        <v>198</v>
      </c>
      <c r="J25" s="42" t="s">
        <v>708</v>
      </c>
      <c r="K25" s="44"/>
      <c r="L25" s="45">
        <v>304625.27</v>
      </c>
    </row>
    <row r="26" spans="1:12">
      <c r="A26" s="41" t="s">
        <v>701</v>
      </c>
      <c r="B26" s="41" t="s">
        <v>702</v>
      </c>
      <c r="C26" s="41" t="s">
        <v>703</v>
      </c>
      <c r="D26" s="42" t="s">
        <v>704</v>
      </c>
      <c r="E26" s="43">
        <v>21</v>
      </c>
      <c r="F26" s="42" t="s">
        <v>718</v>
      </c>
      <c r="G26" s="41" t="s">
        <v>706</v>
      </c>
      <c r="H26" s="42" t="s">
        <v>707</v>
      </c>
      <c r="I26" s="41" t="s">
        <v>10</v>
      </c>
      <c r="J26" s="42" t="s">
        <v>708</v>
      </c>
      <c r="K26" s="44"/>
      <c r="L26" s="45">
        <v>-22401.77</v>
      </c>
    </row>
    <row r="27" spans="1:12">
      <c r="A27" s="41" t="s">
        <v>701</v>
      </c>
      <c r="B27" s="41" t="s">
        <v>702</v>
      </c>
      <c r="C27" s="41" t="s">
        <v>703</v>
      </c>
      <c r="D27" s="42" t="s">
        <v>704</v>
      </c>
      <c r="E27" s="43">
        <v>22</v>
      </c>
      <c r="F27" s="42" t="s">
        <v>718</v>
      </c>
      <c r="G27" s="41" t="s">
        <v>706</v>
      </c>
      <c r="H27" s="42" t="s">
        <v>707</v>
      </c>
      <c r="I27" s="41" t="s">
        <v>198</v>
      </c>
      <c r="J27" s="42" t="s">
        <v>708</v>
      </c>
      <c r="K27" s="44"/>
      <c r="L27" s="45">
        <v>22401.77</v>
      </c>
    </row>
    <row r="28" spans="1:12">
      <c r="A28" s="41" t="s">
        <v>701</v>
      </c>
      <c r="B28" s="41" t="s">
        <v>702</v>
      </c>
      <c r="C28" s="41" t="s">
        <v>703</v>
      </c>
      <c r="D28" s="42" t="s">
        <v>704</v>
      </c>
      <c r="E28" s="43">
        <v>23</v>
      </c>
      <c r="F28" s="42" t="s">
        <v>719</v>
      </c>
      <c r="G28" s="41" t="s">
        <v>720</v>
      </c>
      <c r="H28" s="42" t="s">
        <v>707</v>
      </c>
      <c r="I28" s="41" t="s">
        <v>9</v>
      </c>
      <c r="J28" s="42" t="s">
        <v>708</v>
      </c>
      <c r="K28" s="44"/>
      <c r="L28" s="45">
        <v>-4740.39</v>
      </c>
    </row>
    <row r="29" spans="1:12">
      <c r="A29" s="41" t="s">
        <v>701</v>
      </c>
      <c r="B29" s="41" t="s">
        <v>702</v>
      </c>
      <c r="C29" s="41" t="s">
        <v>703</v>
      </c>
      <c r="D29" s="42" t="s">
        <v>704</v>
      </c>
      <c r="E29" s="43">
        <v>24</v>
      </c>
      <c r="F29" s="42" t="s">
        <v>719</v>
      </c>
      <c r="G29" s="41" t="s">
        <v>720</v>
      </c>
      <c r="H29" s="42" t="s">
        <v>707</v>
      </c>
      <c r="I29" s="41" t="s">
        <v>198</v>
      </c>
      <c r="J29" s="42" t="s">
        <v>708</v>
      </c>
      <c r="K29" s="44"/>
      <c r="L29" s="45">
        <v>4740.39</v>
      </c>
    </row>
    <row r="30" spans="1:12">
      <c r="A30" s="41" t="s">
        <v>701</v>
      </c>
      <c r="B30" s="41" t="s">
        <v>702</v>
      </c>
      <c r="C30" s="41" t="s">
        <v>703</v>
      </c>
      <c r="D30" s="42" t="s">
        <v>704</v>
      </c>
      <c r="E30" s="43">
        <v>25</v>
      </c>
      <c r="F30" s="42" t="s">
        <v>721</v>
      </c>
      <c r="G30" s="41" t="s">
        <v>720</v>
      </c>
      <c r="H30" s="42" t="s">
        <v>707</v>
      </c>
      <c r="I30" s="41" t="s">
        <v>9</v>
      </c>
      <c r="J30" s="42" t="s">
        <v>708</v>
      </c>
      <c r="K30" s="44"/>
      <c r="L30" s="45">
        <v>-85183.73</v>
      </c>
    </row>
    <row r="31" spans="1:12">
      <c r="A31" s="41" t="s">
        <v>701</v>
      </c>
      <c r="B31" s="41" t="s">
        <v>702</v>
      </c>
      <c r="C31" s="41" t="s">
        <v>703</v>
      </c>
      <c r="D31" s="42" t="s">
        <v>704</v>
      </c>
      <c r="E31" s="43">
        <v>26</v>
      </c>
      <c r="F31" s="42" t="s">
        <v>722</v>
      </c>
      <c r="G31" s="41" t="s">
        <v>720</v>
      </c>
      <c r="H31" s="42" t="s">
        <v>707</v>
      </c>
      <c r="I31" s="41" t="s">
        <v>10</v>
      </c>
      <c r="J31" s="42" t="s">
        <v>708</v>
      </c>
      <c r="K31" s="44"/>
      <c r="L31" s="45">
        <v>85183.73</v>
      </c>
    </row>
    <row r="32" spans="1:12">
      <c r="A32" s="41" t="s">
        <v>701</v>
      </c>
      <c r="B32" s="41" t="s">
        <v>702</v>
      </c>
      <c r="C32" s="41" t="s">
        <v>703</v>
      </c>
      <c r="D32" s="42" t="s">
        <v>704</v>
      </c>
      <c r="E32" s="43">
        <v>27</v>
      </c>
      <c r="F32" s="42" t="s">
        <v>723</v>
      </c>
      <c r="G32" s="41" t="s">
        <v>720</v>
      </c>
      <c r="H32" s="42" t="s">
        <v>707</v>
      </c>
      <c r="I32" s="41" t="s">
        <v>9</v>
      </c>
      <c r="J32" s="42" t="s">
        <v>708</v>
      </c>
      <c r="K32" s="44"/>
      <c r="L32" s="45">
        <v>-3739.23</v>
      </c>
    </row>
    <row r="33" spans="1:12">
      <c r="A33" s="41" t="s">
        <v>701</v>
      </c>
      <c r="B33" s="41" t="s">
        <v>702</v>
      </c>
      <c r="C33" s="41" t="s">
        <v>703</v>
      </c>
      <c r="D33" s="42" t="s">
        <v>704</v>
      </c>
      <c r="E33" s="43">
        <v>28</v>
      </c>
      <c r="F33" s="42" t="s">
        <v>723</v>
      </c>
      <c r="G33" s="41" t="s">
        <v>720</v>
      </c>
      <c r="H33" s="42" t="s">
        <v>707</v>
      </c>
      <c r="I33" s="41" t="s">
        <v>198</v>
      </c>
      <c r="J33" s="42" t="s">
        <v>708</v>
      </c>
      <c r="K33" s="44"/>
      <c r="L33" s="45">
        <v>3739.23</v>
      </c>
    </row>
    <row r="34" spans="1:12">
      <c r="A34" s="41" t="s">
        <v>701</v>
      </c>
      <c r="B34" s="41" t="s">
        <v>702</v>
      </c>
      <c r="C34" s="41" t="s">
        <v>703</v>
      </c>
      <c r="D34" s="42" t="s">
        <v>704</v>
      </c>
      <c r="E34" s="43">
        <v>29</v>
      </c>
      <c r="F34" s="42" t="s">
        <v>724</v>
      </c>
      <c r="G34" s="41" t="s">
        <v>720</v>
      </c>
      <c r="H34" s="42" t="s">
        <v>707</v>
      </c>
      <c r="I34" s="41" t="s">
        <v>9</v>
      </c>
      <c r="J34" s="42" t="s">
        <v>725</v>
      </c>
      <c r="K34" s="45"/>
      <c r="L34" s="44">
        <v>-431025.74</v>
      </c>
    </row>
    <row r="35" spans="1:12">
      <c r="A35" s="41" t="s">
        <v>701</v>
      </c>
      <c r="B35" s="41" t="s">
        <v>702</v>
      </c>
      <c r="C35" s="41" t="s">
        <v>703</v>
      </c>
      <c r="D35" s="42" t="s">
        <v>704</v>
      </c>
      <c r="E35" s="43">
        <v>30</v>
      </c>
      <c r="F35" s="42" t="s">
        <v>726</v>
      </c>
      <c r="G35" s="41" t="s">
        <v>720</v>
      </c>
      <c r="H35" s="42" t="s">
        <v>707</v>
      </c>
      <c r="I35" s="41" t="s">
        <v>9</v>
      </c>
      <c r="J35" s="42" t="s">
        <v>725</v>
      </c>
      <c r="K35" s="45"/>
      <c r="L35" s="44">
        <v>-16340.38</v>
      </c>
    </row>
    <row r="36" spans="1:12">
      <c r="A36" s="41" t="s">
        <v>701</v>
      </c>
      <c r="B36" s="41" t="s">
        <v>702</v>
      </c>
      <c r="C36" s="41" t="s">
        <v>703</v>
      </c>
      <c r="D36" s="42" t="s">
        <v>704</v>
      </c>
      <c r="E36" s="43">
        <v>31</v>
      </c>
      <c r="F36" s="42" t="s">
        <v>727</v>
      </c>
      <c r="G36" s="41" t="s">
        <v>720</v>
      </c>
      <c r="H36" s="42" t="s">
        <v>707</v>
      </c>
      <c r="I36" s="41" t="s">
        <v>9</v>
      </c>
      <c r="J36" s="42" t="s">
        <v>725</v>
      </c>
      <c r="K36" s="45"/>
      <c r="L36" s="44">
        <v>-81930.63</v>
      </c>
    </row>
    <row r="37" spans="1:12">
      <c r="A37" s="41" t="s">
        <v>701</v>
      </c>
      <c r="B37" s="41" t="s">
        <v>702</v>
      </c>
      <c r="C37" s="41" t="s">
        <v>703</v>
      </c>
      <c r="D37" s="42" t="s">
        <v>704</v>
      </c>
      <c r="E37" s="43">
        <v>32</v>
      </c>
      <c r="F37" s="42" t="s">
        <v>728</v>
      </c>
      <c r="G37" s="41" t="s">
        <v>720</v>
      </c>
      <c r="H37" s="42" t="s">
        <v>707</v>
      </c>
      <c r="I37" s="41" t="s">
        <v>8</v>
      </c>
      <c r="J37" s="42" t="s">
        <v>725</v>
      </c>
      <c r="K37" s="45"/>
      <c r="L37" s="44">
        <v>-169071.37</v>
      </c>
    </row>
    <row r="38" spans="1:12">
      <c r="A38" s="41" t="s">
        <v>701</v>
      </c>
      <c r="B38" s="41" t="s">
        <v>702</v>
      </c>
      <c r="C38" s="41" t="s">
        <v>703</v>
      </c>
      <c r="D38" s="42" t="s">
        <v>704</v>
      </c>
      <c r="E38" s="43">
        <v>33</v>
      </c>
      <c r="F38" s="42" t="s">
        <v>729</v>
      </c>
      <c r="G38" s="41" t="s">
        <v>730</v>
      </c>
      <c r="H38" s="42" t="s">
        <v>73</v>
      </c>
      <c r="I38" s="41" t="s">
        <v>198</v>
      </c>
      <c r="J38" s="42" t="s">
        <v>725</v>
      </c>
      <c r="K38" s="45"/>
      <c r="L38" s="44">
        <v>698368.12</v>
      </c>
    </row>
    <row r="39" spans="1:12">
      <c r="A39" s="41" t="s">
        <v>701</v>
      </c>
      <c r="B39" s="41" t="s">
        <v>702</v>
      </c>
      <c r="C39" s="41" t="s">
        <v>703</v>
      </c>
      <c r="D39" s="42" t="s">
        <v>731</v>
      </c>
      <c r="E39" s="43">
        <v>1</v>
      </c>
      <c r="F39" s="42" t="s">
        <v>732</v>
      </c>
      <c r="G39" s="41" t="s">
        <v>733</v>
      </c>
      <c r="H39" s="42" t="s">
        <v>734</v>
      </c>
      <c r="I39" s="41" t="s">
        <v>19</v>
      </c>
      <c r="J39" s="42" t="s">
        <v>708</v>
      </c>
      <c r="K39" s="45"/>
      <c r="L39" s="44">
        <v>-244339.62</v>
      </c>
    </row>
    <row r="40" spans="1:12">
      <c r="A40" s="41" t="s">
        <v>701</v>
      </c>
      <c r="B40" s="41" t="s">
        <v>702</v>
      </c>
      <c r="C40" s="41" t="s">
        <v>703</v>
      </c>
      <c r="D40" s="42" t="s">
        <v>731</v>
      </c>
      <c r="E40" s="43">
        <v>2</v>
      </c>
      <c r="F40" s="42" t="s">
        <v>732</v>
      </c>
      <c r="G40" s="41" t="s">
        <v>733</v>
      </c>
      <c r="H40" s="42" t="s">
        <v>734</v>
      </c>
      <c r="I40" s="41" t="s">
        <v>735</v>
      </c>
      <c r="J40" s="42" t="s">
        <v>708</v>
      </c>
      <c r="K40" s="45"/>
      <c r="L40" s="44">
        <v>244339.62</v>
      </c>
    </row>
    <row r="41" spans="1:12">
      <c r="A41" s="41" t="s">
        <v>701</v>
      </c>
      <c r="B41" s="41" t="s">
        <v>702</v>
      </c>
      <c r="C41" s="41" t="s">
        <v>703</v>
      </c>
      <c r="D41" s="42" t="s">
        <v>731</v>
      </c>
      <c r="E41" s="43">
        <v>3</v>
      </c>
      <c r="F41" s="42" t="s">
        <v>736</v>
      </c>
      <c r="G41" s="41" t="s">
        <v>737</v>
      </c>
      <c r="H41" s="42" t="s">
        <v>738</v>
      </c>
      <c r="I41" s="41" t="s">
        <v>19</v>
      </c>
      <c r="J41" s="42" t="s">
        <v>708</v>
      </c>
      <c r="K41" s="45"/>
      <c r="L41" s="44">
        <v>1212283.95</v>
      </c>
    </row>
    <row r="42" spans="1:12">
      <c r="A42" s="41" t="s">
        <v>701</v>
      </c>
      <c r="B42" s="41" t="s">
        <v>702</v>
      </c>
      <c r="C42" s="41" t="s">
        <v>703</v>
      </c>
      <c r="D42" s="42" t="s">
        <v>731</v>
      </c>
      <c r="E42" s="43">
        <v>4</v>
      </c>
      <c r="F42" s="42" t="s">
        <v>736</v>
      </c>
      <c r="G42" s="41" t="s">
        <v>737</v>
      </c>
      <c r="H42" s="42" t="s">
        <v>738</v>
      </c>
      <c r="I42" s="41" t="s">
        <v>735</v>
      </c>
      <c r="J42" s="42" t="s">
        <v>708</v>
      </c>
      <c r="K42" s="45"/>
      <c r="L42" s="44">
        <v>-1212283.95</v>
      </c>
    </row>
    <row r="43" spans="1:12">
      <c r="A43" s="41" t="s">
        <v>701</v>
      </c>
      <c r="B43" s="41" t="s">
        <v>702</v>
      </c>
      <c r="C43" s="41" t="s">
        <v>703</v>
      </c>
      <c r="D43" s="42" t="s">
        <v>731</v>
      </c>
      <c r="E43" s="43">
        <v>5</v>
      </c>
      <c r="F43" s="42" t="s">
        <v>739</v>
      </c>
      <c r="G43" s="41" t="s">
        <v>740</v>
      </c>
      <c r="H43" s="42" t="s">
        <v>3</v>
      </c>
      <c r="I43" s="41" t="s">
        <v>21</v>
      </c>
      <c r="J43" s="42" t="s">
        <v>708</v>
      </c>
      <c r="K43" s="45"/>
      <c r="L43" s="44">
        <v>-861886.79</v>
      </c>
    </row>
    <row r="44" spans="1:12">
      <c r="A44" s="41" t="s">
        <v>701</v>
      </c>
      <c r="B44" s="41" t="s">
        <v>702</v>
      </c>
      <c r="C44" s="41" t="s">
        <v>703</v>
      </c>
      <c r="D44" s="42" t="s">
        <v>731</v>
      </c>
      <c r="E44" s="43">
        <v>6</v>
      </c>
      <c r="F44" s="42" t="s">
        <v>739</v>
      </c>
      <c r="G44" s="41" t="s">
        <v>740</v>
      </c>
      <c r="H44" s="42" t="s">
        <v>3</v>
      </c>
      <c r="I44" s="41" t="s">
        <v>735</v>
      </c>
      <c r="J44" s="42" t="s">
        <v>708</v>
      </c>
      <c r="K44" s="45"/>
      <c r="L44" s="44">
        <v>861886.79</v>
      </c>
    </row>
    <row r="45" spans="1:12">
      <c r="A45" s="41" t="s">
        <v>701</v>
      </c>
      <c r="B45" s="41" t="s">
        <v>702</v>
      </c>
      <c r="C45" s="41" t="s">
        <v>703</v>
      </c>
      <c r="D45" s="42" t="s">
        <v>741</v>
      </c>
      <c r="E45" s="43">
        <v>1</v>
      </c>
      <c r="F45" s="42" t="s">
        <v>742</v>
      </c>
      <c r="G45" s="41" t="s">
        <v>743</v>
      </c>
      <c r="H45" s="42" t="s">
        <v>744</v>
      </c>
      <c r="I45" s="41" t="s">
        <v>198</v>
      </c>
      <c r="J45" s="42" t="s">
        <v>745</v>
      </c>
      <c r="K45" s="45">
        <v>-1130127.91</v>
      </c>
      <c r="L45" s="44"/>
    </row>
    <row r="46" spans="1:12">
      <c r="A46" s="41" t="s">
        <v>701</v>
      </c>
      <c r="B46" s="41" t="s">
        <v>702</v>
      </c>
      <c r="C46" s="41" t="s">
        <v>703</v>
      </c>
      <c r="D46" s="42" t="s">
        <v>741</v>
      </c>
      <c r="E46" s="43">
        <v>2</v>
      </c>
      <c r="F46" s="42" t="s">
        <v>742</v>
      </c>
      <c r="G46" s="41" t="s">
        <v>743</v>
      </c>
      <c r="H46" s="42" t="s">
        <v>744</v>
      </c>
      <c r="I46" s="41" t="s">
        <v>735</v>
      </c>
      <c r="J46" s="42" t="s">
        <v>745</v>
      </c>
      <c r="K46" s="44">
        <v>1130127.91</v>
      </c>
      <c r="L46" s="45"/>
    </row>
    <row r="47" spans="1:12">
      <c r="A47" s="41" t="s">
        <v>701</v>
      </c>
      <c r="B47" s="41" t="s">
        <v>702</v>
      </c>
      <c r="C47" s="41" t="s">
        <v>703</v>
      </c>
      <c r="D47" s="42" t="s">
        <v>741</v>
      </c>
      <c r="E47" s="43">
        <v>3</v>
      </c>
      <c r="F47" s="42" t="s">
        <v>746</v>
      </c>
      <c r="G47" s="41" t="s">
        <v>730</v>
      </c>
      <c r="H47" s="42" t="s">
        <v>73</v>
      </c>
      <c r="I47" s="41" t="s">
        <v>198</v>
      </c>
      <c r="J47" s="42" t="s">
        <v>708</v>
      </c>
      <c r="K47" s="44"/>
      <c r="L47" s="45">
        <v>-381112.33</v>
      </c>
    </row>
    <row r="48" spans="1:12">
      <c r="A48" s="41" t="s">
        <v>701</v>
      </c>
      <c r="B48" s="41" t="s">
        <v>702</v>
      </c>
      <c r="C48" s="41" t="s">
        <v>703</v>
      </c>
      <c r="D48" s="42" t="s">
        <v>741</v>
      </c>
      <c r="E48" s="43">
        <v>4</v>
      </c>
      <c r="F48" s="42" t="s">
        <v>746</v>
      </c>
      <c r="G48" s="41" t="s">
        <v>730</v>
      </c>
      <c r="H48" s="42" t="s">
        <v>73</v>
      </c>
      <c r="I48" s="41" t="s">
        <v>735</v>
      </c>
      <c r="J48" s="42" t="s">
        <v>708</v>
      </c>
      <c r="K48" s="44"/>
      <c r="L48" s="45">
        <v>381112.33</v>
      </c>
    </row>
    <row r="49" spans="1:12">
      <c r="A49" s="41" t="s">
        <v>701</v>
      </c>
      <c r="B49" s="41" t="s">
        <v>702</v>
      </c>
      <c r="C49" s="41" t="s">
        <v>703</v>
      </c>
      <c r="D49" s="42" t="s">
        <v>741</v>
      </c>
      <c r="E49" s="43">
        <v>5</v>
      </c>
      <c r="F49" s="42" t="s">
        <v>747</v>
      </c>
      <c r="G49" s="41" t="s">
        <v>748</v>
      </c>
      <c r="H49" s="42" t="s">
        <v>171</v>
      </c>
      <c r="I49" s="41" t="s">
        <v>198</v>
      </c>
      <c r="J49" s="42" t="s">
        <v>708</v>
      </c>
      <c r="K49" s="44">
        <v>4166666.67</v>
      </c>
      <c r="L49" s="45"/>
    </row>
    <row r="50" spans="1:12">
      <c r="A50" s="41" t="s">
        <v>701</v>
      </c>
      <c r="B50" s="41" t="s">
        <v>702</v>
      </c>
      <c r="C50" s="41" t="s">
        <v>703</v>
      </c>
      <c r="D50" s="42" t="s">
        <v>741</v>
      </c>
      <c r="E50" s="43">
        <v>6</v>
      </c>
      <c r="F50" s="42" t="s">
        <v>747</v>
      </c>
      <c r="G50" s="41" t="s">
        <v>748</v>
      </c>
      <c r="H50" s="42" t="s">
        <v>171</v>
      </c>
      <c r="I50" s="41" t="s">
        <v>735</v>
      </c>
      <c r="J50" s="42" t="s">
        <v>708</v>
      </c>
      <c r="K50" s="44">
        <v>-4166666.67</v>
      </c>
      <c r="L50" s="45"/>
    </row>
    <row r="51" spans="1:12">
      <c r="A51" s="41" t="s">
        <v>701</v>
      </c>
      <c r="B51" s="41" t="s">
        <v>702</v>
      </c>
      <c r="C51" s="41" t="s">
        <v>703</v>
      </c>
      <c r="D51" s="42" t="s">
        <v>749</v>
      </c>
      <c r="E51" s="43">
        <v>1</v>
      </c>
      <c r="F51" s="42" t="s">
        <v>750</v>
      </c>
      <c r="G51" s="41" t="s">
        <v>751</v>
      </c>
      <c r="H51" s="42" t="s">
        <v>140</v>
      </c>
      <c r="I51" s="41" t="s">
        <v>8</v>
      </c>
      <c r="J51" s="42" t="s">
        <v>708</v>
      </c>
      <c r="K51" s="44">
        <v>5600</v>
      </c>
      <c r="L51" s="45"/>
    </row>
    <row r="52" spans="1:12">
      <c r="A52" s="41" t="s">
        <v>701</v>
      </c>
      <c r="B52" s="41" t="s">
        <v>702</v>
      </c>
      <c r="C52" s="41" t="s">
        <v>703</v>
      </c>
      <c r="D52" s="42" t="s">
        <v>749</v>
      </c>
      <c r="E52" s="43">
        <v>2</v>
      </c>
      <c r="F52" s="42" t="s">
        <v>750</v>
      </c>
      <c r="G52" s="41" t="s">
        <v>751</v>
      </c>
      <c r="H52" s="42" t="s">
        <v>140</v>
      </c>
      <c r="I52" s="41" t="s">
        <v>20</v>
      </c>
      <c r="J52" s="42" t="s">
        <v>708</v>
      </c>
      <c r="K52" s="44">
        <v>2240</v>
      </c>
      <c r="L52" s="45"/>
    </row>
    <row r="53" spans="1:12">
      <c r="A53" s="41" t="s">
        <v>701</v>
      </c>
      <c r="B53" s="41" t="s">
        <v>702</v>
      </c>
      <c r="C53" s="41" t="s">
        <v>703</v>
      </c>
      <c r="D53" s="42" t="s">
        <v>749</v>
      </c>
      <c r="E53" s="43">
        <v>3</v>
      </c>
      <c r="F53" s="42" t="s">
        <v>750</v>
      </c>
      <c r="G53" s="41" t="s">
        <v>751</v>
      </c>
      <c r="H53" s="42" t="s">
        <v>140</v>
      </c>
      <c r="I53" s="41" t="s">
        <v>198</v>
      </c>
      <c r="J53" s="42" t="s">
        <v>708</v>
      </c>
      <c r="K53" s="44">
        <v>16800</v>
      </c>
      <c r="L53" s="45"/>
    </row>
    <row r="54" spans="1:12">
      <c r="A54" s="41" t="s">
        <v>701</v>
      </c>
      <c r="B54" s="41" t="s">
        <v>702</v>
      </c>
      <c r="C54" s="41" t="s">
        <v>703</v>
      </c>
      <c r="D54" s="42" t="s">
        <v>749</v>
      </c>
      <c r="E54" s="43">
        <v>4</v>
      </c>
      <c r="F54" s="42" t="s">
        <v>750</v>
      </c>
      <c r="G54" s="41" t="s">
        <v>751</v>
      </c>
      <c r="H54" s="42" t="s">
        <v>140</v>
      </c>
      <c r="I54" s="41" t="s">
        <v>5</v>
      </c>
      <c r="J54" s="42" t="s">
        <v>708</v>
      </c>
      <c r="K54" s="45">
        <v>140</v>
      </c>
      <c r="L54" s="44"/>
    </row>
    <row r="55" spans="1:12">
      <c r="A55" s="41" t="s">
        <v>701</v>
      </c>
      <c r="B55" s="41" t="s">
        <v>702</v>
      </c>
      <c r="C55" s="41" t="s">
        <v>703</v>
      </c>
      <c r="D55" s="42" t="s">
        <v>749</v>
      </c>
      <c r="E55" s="43">
        <v>5</v>
      </c>
      <c r="F55" s="42" t="s">
        <v>750</v>
      </c>
      <c r="G55" s="41" t="s">
        <v>751</v>
      </c>
      <c r="H55" s="42" t="s">
        <v>140</v>
      </c>
      <c r="I55" s="41" t="s">
        <v>198</v>
      </c>
      <c r="J55" s="42" t="s">
        <v>708</v>
      </c>
      <c r="K55" s="45">
        <v>1680</v>
      </c>
      <c r="L55" s="44"/>
    </row>
    <row r="56" spans="1:12">
      <c r="A56" s="41" t="s">
        <v>701</v>
      </c>
      <c r="B56" s="41" t="s">
        <v>702</v>
      </c>
      <c r="C56" s="41" t="s">
        <v>703</v>
      </c>
      <c r="D56" s="42" t="s">
        <v>749</v>
      </c>
      <c r="E56" s="43">
        <v>6</v>
      </c>
      <c r="F56" s="42" t="s">
        <v>750</v>
      </c>
      <c r="G56" s="41" t="s">
        <v>751</v>
      </c>
      <c r="H56" s="42" t="s">
        <v>140</v>
      </c>
      <c r="I56" s="41" t="s">
        <v>4</v>
      </c>
      <c r="J56" s="42" t="s">
        <v>708</v>
      </c>
      <c r="K56" s="44">
        <v>-26530</v>
      </c>
      <c r="L56" s="45"/>
    </row>
    <row r="57" spans="1:12">
      <c r="A57" s="41" t="s">
        <v>701</v>
      </c>
      <c r="B57" s="41" t="s">
        <v>702</v>
      </c>
      <c r="C57" s="41" t="s">
        <v>703</v>
      </c>
      <c r="D57" s="42" t="s">
        <v>749</v>
      </c>
      <c r="E57" s="43">
        <v>7</v>
      </c>
      <c r="F57" s="42" t="s">
        <v>752</v>
      </c>
      <c r="G57" s="41" t="s">
        <v>751</v>
      </c>
      <c r="H57" s="42" t="s">
        <v>140</v>
      </c>
      <c r="I57" s="41" t="s">
        <v>20</v>
      </c>
      <c r="J57" s="42" t="s">
        <v>708</v>
      </c>
      <c r="K57" s="44">
        <v>11440</v>
      </c>
      <c r="L57" s="45"/>
    </row>
    <row r="58" spans="1:12">
      <c r="A58" s="41" t="s">
        <v>701</v>
      </c>
      <c r="B58" s="41" t="s">
        <v>702</v>
      </c>
      <c r="C58" s="41" t="s">
        <v>703</v>
      </c>
      <c r="D58" s="42" t="s">
        <v>749</v>
      </c>
      <c r="E58" s="43">
        <v>8</v>
      </c>
      <c r="F58" s="42" t="s">
        <v>752</v>
      </c>
      <c r="G58" s="41" t="s">
        <v>751</v>
      </c>
      <c r="H58" s="42" t="s">
        <v>140</v>
      </c>
      <c r="I58" s="41" t="s">
        <v>198</v>
      </c>
      <c r="J58" s="42" t="s">
        <v>708</v>
      </c>
      <c r="K58" s="45">
        <v>7580</v>
      </c>
      <c r="L58" s="44"/>
    </row>
    <row r="59" spans="1:12">
      <c r="A59" s="41" t="s">
        <v>701</v>
      </c>
      <c r="B59" s="41" t="s">
        <v>702</v>
      </c>
      <c r="C59" s="41" t="s">
        <v>703</v>
      </c>
      <c r="D59" s="42" t="s">
        <v>749</v>
      </c>
      <c r="E59" s="43">
        <v>9</v>
      </c>
      <c r="F59" s="42" t="s">
        <v>752</v>
      </c>
      <c r="G59" s="41" t="s">
        <v>751</v>
      </c>
      <c r="H59" s="42" t="s">
        <v>140</v>
      </c>
      <c r="I59" s="41" t="s">
        <v>24</v>
      </c>
      <c r="J59" s="42" t="s">
        <v>708</v>
      </c>
      <c r="K59" s="45">
        <v>1680</v>
      </c>
      <c r="L59" s="44"/>
    </row>
    <row r="60" spans="1:12">
      <c r="A60" s="41" t="s">
        <v>701</v>
      </c>
      <c r="B60" s="41" t="s">
        <v>702</v>
      </c>
      <c r="C60" s="41" t="s">
        <v>703</v>
      </c>
      <c r="D60" s="42" t="s">
        <v>749</v>
      </c>
      <c r="E60" s="43">
        <v>10</v>
      </c>
      <c r="F60" s="42" t="s">
        <v>752</v>
      </c>
      <c r="G60" s="41" t="s">
        <v>751</v>
      </c>
      <c r="H60" s="42" t="s">
        <v>140</v>
      </c>
      <c r="I60" s="41" t="s">
        <v>198</v>
      </c>
      <c r="J60" s="42" t="s">
        <v>708</v>
      </c>
      <c r="K60" s="45">
        <v>2800</v>
      </c>
      <c r="L60" s="44"/>
    </row>
    <row r="61" spans="1:12">
      <c r="A61" s="41" t="s">
        <v>701</v>
      </c>
      <c r="B61" s="41" t="s">
        <v>702</v>
      </c>
      <c r="C61" s="41" t="s">
        <v>703</v>
      </c>
      <c r="D61" s="42" t="s">
        <v>749</v>
      </c>
      <c r="E61" s="43">
        <v>11</v>
      </c>
      <c r="F61" s="42" t="s">
        <v>752</v>
      </c>
      <c r="G61" s="41" t="s">
        <v>751</v>
      </c>
      <c r="H61" s="42" t="s">
        <v>140</v>
      </c>
      <c r="I61" s="41" t="s">
        <v>8</v>
      </c>
      <c r="J61" s="42" t="s">
        <v>708</v>
      </c>
      <c r="K61" s="45">
        <v>1680</v>
      </c>
      <c r="L61" s="44"/>
    </row>
    <row r="62" spans="1:12">
      <c r="A62" s="41" t="s">
        <v>701</v>
      </c>
      <c r="B62" s="41" t="s">
        <v>702</v>
      </c>
      <c r="C62" s="41" t="s">
        <v>703</v>
      </c>
      <c r="D62" s="42" t="s">
        <v>749</v>
      </c>
      <c r="E62" s="43">
        <v>12</v>
      </c>
      <c r="F62" s="42" t="s">
        <v>752</v>
      </c>
      <c r="G62" s="41" t="s">
        <v>751</v>
      </c>
      <c r="H62" s="42" t="s">
        <v>140</v>
      </c>
      <c r="I62" s="41" t="s">
        <v>4</v>
      </c>
      <c r="J62" s="42" t="s">
        <v>708</v>
      </c>
      <c r="K62" s="45">
        <v>-25110</v>
      </c>
      <c r="L62" s="44"/>
    </row>
    <row r="63" spans="1:12">
      <c r="A63" s="41" t="s">
        <v>701</v>
      </c>
      <c r="B63" s="41" t="s">
        <v>702</v>
      </c>
      <c r="C63" s="41" t="s">
        <v>703</v>
      </c>
      <c r="D63" s="42" t="s">
        <v>753</v>
      </c>
      <c r="E63" s="43">
        <v>1</v>
      </c>
      <c r="F63" s="42" t="s">
        <v>754</v>
      </c>
      <c r="G63" s="41" t="s">
        <v>755</v>
      </c>
      <c r="H63" s="42" t="s">
        <v>68</v>
      </c>
      <c r="I63" s="41" t="s">
        <v>12</v>
      </c>
      <c r="J63" s="42" t="s">
        <v>708</v>
      </c>
      <c r="K63" s="45"/>
      <c r="L63" s="44">
        <v>-1977037.94</v>
      </c>
    </row>
    <row r="64" spans="1:12">
      <c r="A64" s="41" t="s">
        <v>701</v>
      </c>
      <c r="B64" s="41" t="s">
        <v>702</v>
      </c>
      <c r="C64" s="41" t="s">
        <v>703</v>
      </c>
      <c r="D64" s="42" t="s">
        <v>753</v>
      </c>
      <c r="E64" s="43">
        <v>2</v>
      </c>
      <c r="F64" s="42" t="s">
        <v>754</v>
      </c>
      <c r="G64" s="41" t="s">
        <v>755</v>
      </c>
      <c r="H64" s="42" t="s">
        <v>68</v>
      </c>
      <c r="I64" s="41" t="s">
        <v>4</v>
      </c>
      <c r="J64" s="42" t="s">
        <v>708</v>
      </c>
      <c r="K64" s="45"/>
      <c r="L64" s="44">
        <v>1977037.94</v>
      </c>
    </row>
    <row r="65" spans="1:12">
      <c r="A65" s="41" t="s">
        <v>701</v>
      </c>
      <c r="B65" s="41" t="s">
        <v>702</v>
      </c>
      <c r="C65" s="41" t="s">
        <v>703</v>
      </c>
      <c r="D65" s="42" t="s">
        <v>753</v>
      </c>
      <c r="E65" s="43">
        <v>3</v>
      </c>
      <c r="F65" s="42" t="s">
        <v>756</v>
      </c>
      <c r="G65" s="41" t="s">
        <v>757</v>
      </c>
      <c r="H65" s="42" t="s">
        <v>758</v>
      </c>
      <c r="I65" s="41" t="s">
        <v>12</v>
      </c>
      <c r="J65" s="42" t="s">
        <v>759</v>
      </c>
      <c r="K65" s="45"/>
      <c r="L65" s="44">
        <v>966030</v>
      </c>
    </row>
    <row r="66" spans="1:12">
      <c r="A66" s="41" t="s">
        <v>701</v>
      </c>
      <c r="B66" s="41" t="s">
        <v>702</v>
      </c>
      <c r="C66" s="41" t="s">
        <v>703</v>
      </c>
      <c r="D66" s="42" t="s">
        <v>753</v>
      </c>
      <c r="E66" s="43">
        <v>4</v>
      </c>
      <c r="F66" s="42" t="s">
        <v>756</v>
      </c>
      <c r="G66" s="41" t="s">
        <v>757</v>
      </c>
      <c r="H66" s="42" t="s">
        <v>758</v>
      </c>
      <c r="I66" s="41" t="s">
        <v>4</v>
      </c>
      <c r="J66" s="42" t="s">
        <v>759</v>
      </c>
      <c r="K66" s="45"/>
      <c r="L66" s="44">
        <v>-966030</v>
      </c>
    </row>
    <row r="67" spans="1:12">
      <c r="A67" s="41" t="s">
        <v>701</v>
      </c>
      <c r="B67" s="41" t="s">
        <v>702</v>
      </c>
      <c r="C67" s="41" t="s">
        <v>703</v>
      </c>
      <c r="D67" s="42" t="s">
        <v>753</v>
      </c>
      <c r="E67" s="43">
        <v>5</v>
      </c>
      <c r="F67" s="42" t="s">
        <v>760</v>
      </c>
      <c r="G67" s="41" t="s">
        <v>761</v>
      </c>
      <c r="H67" s="42" t="s">
        <v>762</v>
      </c>
      <c r="I67" s="41" t="s">
        <v>15</v>
      </c>
      <c r="J67" s="42" t="s">
        <v>708</v>
      </c>
      <c r="K67" s="45"/>
      <c r="L67" s="44">
        <v>-2957463.4</v>
      </c>
    </row>
    <row r="68" spans="1:12">
      <c r="A68" s="41" t="s">
        <v>701</v>
      </c>
      <c r="B68" s="41" t="s">
        <v>702</v>
      </c>
      <c r="C68" s="41" t="s">
        <v>703</v>
      </c>
      <c r="D68" s="42" t="s">
        <v>753</v>
      </c>
      <c r="E68" s="43">
        <v>6</v>
      </c>
      <c r="F68" s="42" t="s">
        <v>760</v>
      </c>
      <c r="G68" s="41" t="s">
        <v>761</v>
      </c>
      <c r="H68" s="42" t="s">
        <v>762</v>
      </c>
      <c r="I68" s="41" t="s">
        <v>4</v>
      </c>
      <c r="J68" s="42" t="s">
        <v>708</v>
      </c>
      <c r="K68" s="45"/>
      <c r="L68" s="44">
        <v>2957463.4</v>
      </c>
    </row>
    <row r="69" spans="1:12">
      <c r="A69" s="41" t="s">
        <v>701</v>
      </c>
      <c r="B69" s="41" t="s">
        <v>702</v>
      </c>
      <c r="C69" s="41" t="s">
        <v>703</v>
      </c>
      <c r="D69" s="42" t="s">
        <v>753</v>
      </c>
      <c r="E69" s="43">
        <v>7</v>
      </c>
      <c r="F69" s="42" t="s">
        <v>763</v>
      </c>
      <c r="G69" s="41" t="s">
        <v>755</v>
      </c>
      <c r="H69" s="42" t="s">
        <v>68</v>
      </c>
      <c r="I69" s="41" t="s">
        <v>12</v>
      </c>
      <c r="J69" s="42" t="s">
        <v>708</v>
      </c>
      <c r="K69" s="45"/>
      <c r="L69" s="44">
        <v>-903150</v>
      </c>
    </row>
    <row r="70" spans="1:12">
      <c r="A70" s="41" t="s">
        <v>701</v>
      </c>
      <c r="B70" s="41" t="s">
        <v>702</v>
      </c>
      <c r="C70" s="41" t="s">
        <v>703</v>
      </c>
      <c r="D70" s="42" t="s">
        <v>753</v>
      </c>
      <c r="E70" s="43">
        <v>8</v>
      </c>
      <c r="F70" s="42" t="s">
        <v>763</v>
      </c>
      <c r="G70" s="41" t="s">
        <v>755</v>
      </c>
      <c r="H70" s="42" t="s">
        <v>68</v>
      </c>
      <c r="I70" s="41" t="s">
        <v>4</v>
      </c>
      <c r="J70" s="42" t="s">
        <v>708</v>
      </c>
      <c r="K70" s="45"/>
      <c r="L70" s="44">
        <v>903150</v>
      </c>
    </row>
    <row r="71" spans="1:12">
      <c r="A71" s="41" t="s">
        <v>701</v>
      </c>
      <c r="B71" s="41" t="s">
        <v>702</v>
      </c>
      <c r="C71" s="41" t="s">
        <v>703</v>
      </c>
      <c r="D71" s="42" t="s">
        <v>753</v>
      </c>
      <c r="E71" s="43">
        <v>9</v>
      </c>
      <c r="F71" s="42" t="s">
        <v>764</v>
      </c>
      <c r="G71" s="41" t="s">
        <v>757</v>
      </c>
      <c r="H71" s="42" t="s">
        <v>758</v>
      </c>
      <c r="I71" s="41" t="s">
        <v>12</v>
      </c>
      <c r="J71" s="42" t="s">
        <v>708</v>
      </c>
      <c r="K71" s="45"/>
      <c r="L71" s="44">
        <v>-2160906.44</v>
      </c>
    </row>
    <row r="72" spans="1:12">
      <c r="A72" s="41" t="s">
        <v>701</v>
      </c>
      <c r="B72" s="41" t="s">
        <v>702</v>
      </c>
      <c r="C72" s="41" t="s">
        <v>703</v>
      </c>
      <c r="D72" s="42" t="s">
        <v>753</v>
      </c>
      <c r="E72" s="43">
        <v>10</v>
      </c>
      <c r="F72" s="42" t="s">
        <v>764</v>
      </c>
      <c r="G72" s="41" t="s">
        <v>757</v>
      </c>
      <c r="H72" s="42" t="s">
        <v>758</v>
      </c>
      <c r="I72" s="41" t="s">
        <v>58</v>
      </c>
      <c r="J72" s="42" t="s">
        <v>708</v>
      </c>
      <c r="K72" s="45"/>
      <c r="L72" s="44">
        <v>2160906.44</v>
      </c>
    </row>
    <row r="73" spans="1:12">
      <c r="A73" s="41" t="s">
        <v>701</v>
      </c>
      <c r="B73" s="41" t="s">
        <v>702</v>
      </c>
      <c r="C73" s="41" t="s">
        <v>703</v>
      </c>
      <c r="D73" s="42" t="s">
        <v>753</v>
      </c>
      <c r="E73" s="43">
        <v>11</v>
      </c>
      <c r="F73" s="42" t="s">
        <v>765</v>
      </c>
      <c r="G73" s="41" t="s">
        <v>757</v>
      </c>
      <c r="H73" s="42" t="s">
        <v>758</v>
      </c>
      <c r="I73" s="41" t="s">
        <v>8</v>
      </c>
      <c r="J73" s="42" t="s">
        <v>708</v>
      </c>
      <c r="K73" s="44"/>
      <c r="L73" s="45">
        <v>-211046</v>
      </c>
    </row>
    <row r="74" spans="1:12">
      <c r="A74" s="41" t="s">
        <v>701</v>
      </c>
      <c r="B74" s="41" t="s">
        <v>702</v>
      </c>
      <c r="C74" s="41" t="s">
        <v>703</v>
      </c>
      <c r="D74" s="42" t="s">
        <v>753</v>
      </c>
      <c r="E74" s="43">
        <v>12</v>
      </c>
      <c r="F74" s="42" t="s">
        <v>765</v>
      </c>
      <c r="G74" s="41" t="s">
        <v>757</v>
      </c>
      <c r="H74" s="42" t="s">
        <v>758</v>
      </c>
      <c r="I74" s="41" t="s">
        <v>15</v>
      </c>
      <c r="J74" s="42" t="s">
        <v>708</v>
      </c>
      <c r="K74" s="44"/>
      <c r="L74" s="45">
        <v>211046</v>
      </c>
    </row>
    <row r="75" spans="1:12">
      <c r="A75" s="41" t="s">
        <v>701</v>
      </c>
      <c r="B75" s="41" t="s">
        <v>702</v>
      </c>
      <c r="C75" s="41" t="s">
        <v>703</v>
      </c>
      <c r="D75" s="42" t="s">
        <v>753</v>
      </c>
      <c r="E75" s="43">
        <v>13</v>
      </c>
      <c r="F75" s="42" t="s">
        <v>766</v>
      </c>
      <c r="G75" s="41" t="s">
        <v>757</v>
      </c>
      <c r="H75" s="42" t="s">
        <v>758</v>
      </c>
      <c r="I75" s="41" t="s">
        <v>198</v>
      </c>
      <c r="J75" s="42" t="s">
        <v>708</v>
      </c>
      <c r="K75" s="44"/>
      <c r="L75" s="45">
        <v>719021.35</v>
      </c>
    </row>
    <row r="76" spans="1:12">
      <c r="A76" s="41" t="s">
        <v>701</v>
      </c>
      <c r="B76" s="41" t="s">
        <v>702</v>
      </c>
      <c r="C76" s="41" t="s">
        <v>703</v>
      </c>
      <c r="D76" s="42" t="s">
        <v>753</v>
      </c>
      <c r="E76" s="43">
        <v>14</v>
      </c>
      <c r="F76" s="42" t="s">
        <v>766</v>
      </c>
      <c r="G76" s="41" t="s">
        <v>757</v>
      </c>
      <c r="H76" s="42" t="s">
        <v>758</v>
      </c>
      <c r="I76" s="41" t="s">
        <v>15</v>
      </c>
      <c r="J76" s="42" t="s">
        <v>708</v>
      </c>
      <c r="K76" s="44"/>
      <c r="L76" s="45">
        <v>-719021.35</v>
      </c>
    </row>
    <row r="77" spans="1:12">
      <c r="A77" s="41" t="s">
        <v>701</v>
      </c>
      <c r="B77" s="41" t="s">
        <v>702</v>
      </c>
      <c r="C77" s="41" t="s">
        <v>703</v>
      </c>
      <c r="D77" s="42" t="s">
        <v>753</v>
      </c>
      <c r="E77" s="43">
        <v>15</v>
      </c>
      <c r="F77" s="42" t="s">
        <v>767</v>
      </c>
      <c r="G77" s="41" t="s">
        <v>755</v>
      </c>
      <c r="H77" s="42" t="s">
        <v>68</v>
      </c>
      <c r="I77" s="41" t="s">
        <v>12</v>
      </c>
      <c r="J77" s="42" t="s">
        <v>708</v>
      </c>
      <c r="K77" s="44"/>
      <c r="L77" s="45">
        <v>-567219.18</v>
      </c>
    </row>
    <row r="78" spans="1:12">
      <c r="A78" s="41" t="s">
        <v>701</v>
      </c>
      <c r="B78" s="41" t="s">
        <v>702</v>
      </c>
      <c r="C78" s="41" t="s">
        <v>703</v>
      </c>
      <c r="D78" s="42" t="s">
        <v>753</v>
      </c>
      <c r="E78" s="43">
        <v>16</v>
      </c>
      <c r="F78" s="42" t="s">
        <v>767</v>
      </c>
      <c r="G78" s="41" t="s">
        <v>755</v>
      </c>
      <c r="H78" s="42" t="s">
        <v>68</v>
      </c>
      <c r="I78" s="41" t="s">
        <v>16</v>
      </c>
      <c r="J78" s="42" t="s">
        <v>708</v>
      </c>
      <c r="K78" s="44"/>
      <c r="L78" s="45">
        <v>567219.18</v>
      </c>
    </row>
    <row r="79" spans="1:12">
      <c r="A79" s="41" t="s">
        <v>701</v>
      </c>
      <c r="B79" s="41" t="s">
        <v>702</v>
      </c>
      <c r="C79" s="41" t="s">
        <v>703</v>
      </c>
      <c r="D79" s="42" t="s">
        <v>753</v>
      </c>
      <c r="E79" s="43">
        <v>17</v>
      </c>
      <c r="F79" s="42" t="s">
        <v>768</v>
      </c>
      <c r="G79" s="41" t="s">
        <v>755</v>
      </c>
      <c r="H79" s="42" t="s">
        <v>68</v>
      </c>
      <c r="I79" s="41" t="s">
        <v>15</v>
      </c>
      <c r="J79" s="42" t="s">
        <v>708</v>
      </c>
      <c r="K79" s="44"/>
      <c r="L79" s="45">
        <v>367358.49</v>
      </c>
    </row>
    <row r="80" spans="1:12">
      <c r="A80" s="41" t="s">
        <v>701</v>
      </c>
      <c r="B80" s="41" t="s">
        <v>702</v>
      </c>
      <c r="C80" s="41" t="s">
        <v>703</v>
      </c>
      <c r="D80" s="42" t="s">
        <v>753</v>
      </c>
      <c r="E80" s="43">
        <v>18</v>
      </c>
      <c r="F80" s="42" t="s">
        <v>768</v>
      </c>
      <c r="G80" s="41" t="s">
        <v>755</v>
      </c>
      <c r="H80" s="42" t="s">
        <v>68</v>
      </c>
      <c r="I80" s="41" t="s">
        <v>12</v>
      </c>
      <c r="J80" s="42" t="s">
        <v>708</v>
      </c>
      <c r="K80" s="44"/>
      <c r="L80" s="45">
        <v>-367358.49</v>
      </c>
    </row>
    <row r="81" spans="1:12">
      <c r="A81" s="41" t="s">
        <v>701</v>
      </c>
      <c r="B81" s="41" t="s">
        <v>702</v>
      </c>
      <c r="C81" s="41" t="s">
        <v>703</v>
      </c>
      <c r="D81" s="42" t="s">
        <v>753</v>
      </c>
      <c r="E81" s="43">
        <v>19</v>
      </c>
      <c r="F81" s="42" t="s">
        <v>769</v>
      </c>
      <c r="G81" s="41" t="s">
        <v>755</v>
      </c>
      <c r="H81" s="42" t="s">
        <v>68</v>
      </c>
      <c r="I81" s="41" t="s">
        <v>58</v>
      </c>
      <c r="J81" s="42" t="s">
        <v>708</v>
      </c>
      <c r="K81" s="44"/>
      <c r="L81" s="45">
        <v>86850</v>
      </c>
    </row>
    <row r="82" spans="1:12">
      <c r="A82" s="41" t="s">
        <v>701</v>
      </c>
      <c r="B82" s="41" t="s">
        <v>702</v>
      </c>
      <c r="C82" s="41" t="s">
        <v>703</v>
      </c>
      <c r="D82" s="42" t="s">
        <v>753</v>
      </c>
      <c r="E82" s="43">
        <v>20</v>
      </c>
      <c r="F82" s="42" t="s">
        <v>769</v>
      </c>
      <c r="G82" s="41" t="s">
        <v>755</v>
      </c>
      <c r="H82" s="42" t="s">
        <v>68</v>
      </c>
      <c r="I82" s="41" t="s">
        <v>12</v>
      </c>
      <c r="J82" s="42" t="s">
        <v>708</v>
      </c>
      <c r="K82" s="44"/>
      <c r="L82" s="45">
        <v>-86850</v>
      </c>
    </row>
    <row r="83" spans="1:12">
      <c r="A83" s="41" t="s">
        <v>701</v>
      </c>
      <c r="B83" s="41" t="s">
        <v>702</v>
      </c>
      <c r="C83" s="41" t="s">
        <v>703</v>
      </c>
      <c r="D83" s="42" t="s">
        <v>753</v>
      </c>
      <c r="E83" s="43">
        <v>21</v>
      </c>
      <c r="F83" s="42" t="s">
        <v>770</v>
      </c>
      <c r="G83" s="41" t="s">
        <v>755</v>
      </c>
      <c r="H83" s="42" t="s">
        <v>68</v>
      </c>
      <c r="I83" s="41" t="s">
        <v>15</v>
      </c>
      <c r="J83" s="42" t="s">
        <v>708</v>
      </c>
      <c r="K83" s="44"/>
      <c r="L83" s="45">
        <v>-20625</v>
      </c>
    </row>
    <row r="84" spans="1:12">
      <c r="A84" s="41" t="s">
        <v>701</v>
      </c>
      <c r="B84" s="41" t="s">
        <v>702</v>
      </c>
      <c r="C84" s="41" t="s">
        <v>703</v>
      </c>
      <c r="D84" s="42" t="s">
        <v>753</v>
      </c>
      <c r="E84" s="43">
        <v>22</v>
      </c>
      <c r="F84" s="42" t="s">
        <v>770</v>
      </c>
      <c r="G84" s="41" t="s">
        <v>755</v>
      </c>
      <c r="H84" s="42" t="s">
        <v>68</v>
      </c>
      <c r="I84" s="41" t="s">
        <v>4</v>
      </c>
      <c r="J84" s="42" t="s">
        <v>708</v>
      </c>
      <c r="K84" s="44"/>
      <c r="L84" s="45">
        <v>20625</v>
      </c>
    </row>
    <row r="85" spans="1:12">
      <c r="A85" s="41" t="s">
        <v>701</v>
      </c>
      <c r="B85" s="41" t="s">
        <v>702</v>
      </c>
      <c r="C85" s="41" t="s">
        <v>703</v>
      </c>
      <c r="D85" s="42"/>
      <c r="E85" s="43"/>
      <c r="F85" s="42" t="s">
        <v>771</v>
      </c>
      <c r="G85" s="41"/>
      <c r="H85" s="42"/>
      <c r="I85" s="41"/>
      <c r="J85" s="42"/>
      <c r="K85" s="44"/>
      <c r="L85" s="45"/>
    </row>
    <row r="86" spans="1:12">
      <c r="A86" s="41" t="s">
        <v>701</v>
      </c>
      <c r="B86" s="41" t="s">
        <v>702</v>
      </c>
      <c r="C86" s="41"/>
      <c r="D86" s="42"/>
      <c r="E86" s="43"/>
      <c r="F86" s="42" t="s">
        <v>772</v>
      </c>
      <c r="G86" s="41"/>
      <c r="H86" s="42"/>
      <c r="I86" s="41"/>
      <c r="J86" s="42"/>
      <c r="K86" s="44"/>
      <c r="L86" s="45"/>
    </row>
    <row r="87" spans="1:12">
      <c r="A87" s="41" t="s">
        <v>701</v>
      </c>
      <c r="B87" s="41" t="s">
        <v>773</v>
      </c>
      <c r="C87" s="41" t="s">
        <v>774</v>
      </c>
      <c r="D87" s="42" t="s">
        <v>775</v>
      </c>
      <c r="E87" s="43">
        <v>1</v>
      </c>
      <c r="F87" s="42" t="s">
        <v>754</v>
      </c>
      <c r="G87" s="41" t="s">
        <v>755</v>
      </c>
      <c r="H87" s="42" t="s">
        <v>68</v>
      </c>
      <c r="I87" s="41" t="s">
        <v>12</v>
      </c>
      <c r="J87" s="42" t="s">
        <v>708</v>
      </c>
      <c r="K87" s="44"/>
      <c r="L87" s="45">
        <v>-405880</v>
      </c>
    </row>
    <row r="88" spans="1:12">
      <c r="A88" s="41" t="s">
        <v>701</v>
      </c>
      <c r="B88" s="41" t="s">
        <v>773</v>
      </c>
      <c r="C88" s="41" t="s">
        <v>774</v>
      </c>
      <c r="D88" s="42" t="s">
        <v>775</v>
      </c>
      <c r="E88" s="43">
        <v>2</v>
      </c>
      <c r="F88" s="42" t="s">
        <v>754</v>
      </c>
      <c r="G88" s="41" t="s">
        <v>755</v>
      </c>
      <c r="H88" s="42" t="s">
        <v>68</v>
      </c>
      <c r="I88" s="41" t="s">
        <v>4</v>
      </c>
      <c r="J88" s="42" t="s">
        <v>708</v>
      </c>
      <c r="K88" s="44"/>
      <c r="L88" s="45">
        <v>405880</v>
      </c>
    </row>
    <row r="89" spans="1:12">
      <c r="A89" s="41" t="s">
        <v>701</v>
      </c>
      <c r="B89" s="41" t="s">
        <v>773</v>
      </c>
      <c r="C89" s="41" t="s">
        <v>774</v>
      </c>
      <c r="D89" s="42" t="s">
        <v>775</v>
      </c>
      <c r="E89" s="43">
        <v>3</v>
      </c>
      <c r="F89" s="42" t="s">
        <v>756</v>
      </c>
      <c r="G89" s="41" t="s">
        <v>757</v>
      </c>
      <c r="H89" s="42" t="s">
        <v>758</v>
      </c>
      <c r="I89" s="41" t="s">
        <v>12</v>
      </c>
      <c r="J89" s="42" t="s">
        <v>759</v>
      </c>
      <c r="K89" s="44"/>
      <c r="L89" s="45">
        <v>155190</v>
      </c>
    </row>
    <row r="90" spans="1:12">
      <c r="A90" s="41" t="s">
        <v>701</v>
      </c>
      <c r="B90" s="41" t="s">
        <v>773</v>
      </c>
      <c r="C90" s="41" t="s">
        <v>774</v>
      </c>
      <c r="D90" s="42" t="s">
        <v>775</v>
      </c>
      <c r="E90" s="43">
        <v>4</v>
      </c>
      <c r="F90" s="42" t="s">
        <v>756</v>
      </c>
      <c r="G90" s="41" t="s">
        <v>757</v>
      </c>
      <c r="H90" s="42" t="s">
        <v>758</v>
      </c>
      <c r="I90" s="41" t="s">
        <v>4</v>
      </c>
      <c r="J90" s="42" t="s">
        <v>759</v>
      </c>
      <c r="K90" s="44"/>
      <c r="L90" s="45">
        <v>-155190</v>
      </c>
    </row>
    <row r="91" spans="1:12">
      <c r="A91" s="41" t="s">
        <v>701</v>
      </c>
      <c r="B91" s="41" t="s">
        <v>773</v>
      </c>
      <c r="C91" s="41" t="s">
        <v>774</v>
      </c>
      <c r="D91" s="42" t="s">
        <v>775</v>
      </c>
      <c r="E91" s="43">
        <v>5</v>
      </c>
      <c r="F91" s="42" t="s">
        <v>760</v>
      </c>
      <c r="G91" s="41" t="s">
        <v>761</v>
      </c>
      <c r="H91" s="42" t="s">
        <v>762</v>
      </c>
      <c r="I91" s="41" t="s">
        <v>15</v>
      </c>
      <c r="J91" s="42" t="s">
        <v>708</v>
      </c>
      <c r="K91" s="44"/>
      <c r="L91" s="45">
        <v>-13726.04</v>
      </c>
    </row>
    <row r="92" spans="1:12">
      <c r="A92" s="41" t="s">
        <v>701</v>
      </c>
      <c r="B92" s="41" t="s">
        <v>773</v>
      </c>
      <c r="C92" s="41" t="s">
        <v>774</v>
      </c>
      <c r="D92" s="42" t="s">
        <v>775</v>
      </c>
      <c r="E92" s="43">
        <v>6</v>
      </c>
      <c r="F92" s="42" t="s">
        <v>760</v>
      </c>
      <c r="G92" s="41" t="s">
        <v>761</v>
      </c>
      <c r="H92" s="42" t="s">
        <v>762</v>
      </c>
      <c r="I92" s="41" t="s">
        <v>4</v>
      </c>
      <c r="J92" s="42" t="s">
        <v>708</v>
      </c>
      <c r="K92" s="44"/>
      <c r="L92" s="45">
        <v>13726.04</v>
      </c>
    </row>
    <row r="93" spans="1:12">
      <c r="A93" s="41" t="s">
        <v>701</v>
      </c>
      <c r="B93" s="41" t="s">
        <v>773</v>
      </c>
      <c r="C93" s="41" t="s">
        <v>774</v>
      </c>
      <c r="D93" s="42" t="s">
        <v>775</v>
      </c>
      <c r="E93" s="43">
        <v>7</v>
      </c>
      <c r="F93" s="42" t="s">
        <v>763</v>
      </c>
      <c r="G93" s="41" t="s">
        <v>755</v>
      </c>
      <c r="H93" s="42" t="s">
        <v>68</v>
      </c>
      <c r="I93" s="41" t="s">
        <v>12</v>
      </c>
      <c r="J93" s="42" t="s">
        <v>708</v>
      </c>
      <c r="K93" s="44"/>
      <c r="L93" s="45">
        <v>-1019794.44</v>
      </c>
    </row>
    <row r="94" spans="1:12">
      <c r="A94" s="41" t="s">
        <v>701</v>
      </c>
      <c r="B94" s="41" t="s">
        <v>773</v>
      </c>
      <c r="C94" s="41" t="s">
        <v>774</v>
      </c>
      <c r="D94" s="42" t="s">
        <v>775</v>
      </c>
      <c r="E94" s="43">
        <v>8</v>
      </c>
      <c r="F94" s="42" t="s">
        <v>763</v>
      </c>
      <c r="G94" s="41" t="s">
        <v>755</v>
      </c>
      <c r="H94" s="42" t="s">
        <v>68</v>
      </c>
      <c r="I94" s="41" t="s">
        <v>4</v>
      </c>
      <c r="J94" s="42" t="s">
        <v>708</v>
      </c>
      <c r="K94" s="44"/>
      <c r="L94" s="45">
        <v>1019794.44</v>
      </c>
    </row>
    <row r="95" spans="1:12">
      <c r="A95" s="41" t="s">
        <v>701</v>
      </c>
      <c r="B95" s="41" t="s">
        <v>773</v>
      </c>
      <c r="C95" s="41" t="s">
        <v>774</v>
      </c>
      <c r="D95" s="42" t="s">
        <v>775</v>
      </c>
      <c r="E95" s="43">
        <v>9</v>
      </c>
      <c r="F95" s="42" t="s">
        <v>764</v>
      </c>
      <c r="G95" s="41" t="s">
        <v>757</v>
      </c>
      <c r="H95" s="42" t="s">
        <v>758</v>
      </c>
      <c r="I95" s="41" t="s">
        <v>12</v>
      </c>
      <c r="J95" s="42" t="s">
        <v>708</v>
      </c>
      <c r="K95" s="44"/>
      <c r="L95" s="45">
        <v>258811.27</v>
      </c>
    </row>
    <row r="96" spans="1:12">
      <c r="A96" s="41" t="s">
        <v>701</v>
      </c>
      <c r="B96" s="41" t="s">
        <v>773</v>
      </c>
      <c r="C96" s="41" t="s">
        <v>774</v>
      </c>
      <c r="D96" s="42" t="s">
        <v>775</v>
      </c>
      <c r="E96" s="43">
        <v>10</v>
      </c>
      <c r="F96" s="42" t="s">
        <v>764</v>
      </c>
      <c r="G96" s="41" t="s">
        <v>757</v>
      </c>
      <c r="H96" s="42" t="s">
        <v>758</v>
      </c>
      <c r="I96" s="41" t="s">
        <v>58</v>
      </c>
      <c r="J96" s="42" t="s">
        <v>708</v>
      </c>
      <c r="K96" s="44"/>
      <c r="L96" s="45">
        <v>-258811.27</v>
      </c>
    </row>
    <row r="97" spans="1:12">
      <c r="A97" s="41" t="s">
        <v>701</v>
      </c>
      <c r="B97" s="41" t="s">
        <v>773</v>
      </c>
      <c r="C97" s="41" t="s">
        <v>774</v>
      </c>
      <c r="D97" s="42" t="s">
        <v>775</v>
      </c>
      <c r="E97" s="43">
        <v>11</v>
      </c>
      <c r="F97" s="42" t="s">
        <v>765</v>
      </c>
      <c r="G97" s="41" t="s">
        <v>757</v>
      </c>
      <c r="H97" s="42" t="s">
        <v>758</v>
      </c>
      <c r="I97" s="41" t="s">
        <v>8</v>
      </c>
      <c r="J97" s="42" t="s">
        <v>708</v>
      </c>
      <c r="K97" s="44"/>
      <c r="L97" s="45">
        <v>-159280</v>
      </c>
    </row>
    <row r="98" spans="1:12">
      <c r="A98" s="41" t="s">
        <v>701</v>
      </c>
      <c r="B98" s="41" t="s">
        <v>773</v>
      </c>
      <c r="C98" s="41" t="s">
        <v>774</v>
      </c>
      <c r="D98" s="42" t="s">
        <v>775</v>
      </c>
      <c r="E98" s="43">
        <v>12</v>
      </c>
      <c r="F98" s="42" t="s">
        <v>765</v>
      </c>
      <c r="G98" s="41" t="s">
        <v>757</v>
      </c>
      <c r="H98" s="42" t="s">
        <v>758</v>
      </c>
      <c r="I98" s="41" t="s">
        <v>15</v>
      </c>
      <c r="J98" s="42" t="s">
        <v>708</v>
      </c>
      <c r="K98" s="44"/>
      <c r="L98" s="45">
        <v>159280</v>
      </c>
    </row>
    <row r="99" spans="1:12">
      <c r="A99" s="41" t="s">
        <v>701</v>
      </c>
      <c r="B99" s="41" t="s">
        <v>773</v>
      </c>
      <c r="C99" s="41" t="s">
        <v>774</v>
      </c>
      <c r="D99" s="42" t="s">
        <v>775</v>
      </c>
      <c r="E99" s="43">
        <v>13</v>
      </c>
      <c r="F99" s="42" t="s">
        <v>766</v>
      </c>
      <c r="G99" s="41" t="s">
        <v>757</v>
      </c>
      <c r="H99" s="42" t="s">
        <v>758</v>
      </c>
      <c r="I99" s="41" t="s">
        <v>198</v>
      </c>
      <c r="J99" s="42" t="s">
        <v>708</v>
      </c>
      <c r="K99" s="44"/>
      <c r="L99" s="45">
        <v>127160.36</v>
      </c>
    </row>
    <row r="100" spans="1:12">
      <c r="A100" s="41" t="s">
        <v>701</v>
      </c>
      <c r="B100" s="41" t="s">
        <v>773</v>
      </c>
      <c r="C100" s="41" t="s">
        <v>774</v>
      </c>
      <c r="D100" s="42" t="s">
        <v>775</v>
      </c>
      <c r="E100" s="43">
        <v>14</v>
      </c>
      <c r="F100" s="42" t="s">
        <v>766</v>
      </c>
      <c r="G100" s="41" t="s">
        <v>757</v>
      </c>
      <c r="H100" s="42" t="s">
        <v>758</v>
      </c>
      <c r="I100" s="41" t="s">
        <v>15</v>
      </c>
      <c r="J100" s="42" t="s">
        <v>708</v>
      </c>
      <c r="K100" s="44"/>
      <c r="L100" s="44">
        <v>-127160.36</v>
      </c>
    </row>
    <row r="101" spans="1:12">
      <c r="A101" s="41" t="s">
        <v>701</v>
      </c>
      <c r="B101" s="41" t="s">
        <v>773</v>
      </c>
      <c r="C101" s="41" t="s">
        <v>774</v>
      </c>
      <c r="D101" s="42" t="s">
        <v>776</v>
      </c>
      <c r="E101" s="43">
        <v>1</v>
      </c>
      <c r="F101" s="42" t="s">
        <v>711</v>
      </c>
      <c r="G101" s="41" t="s">
        <v>706</v>
      </c>
      <c r="H101" s="42" t="s">
        <v>707</v>
      </c>
      <c r="I101" s="41" t="s">
        <v>9</v>
      </c>
      <c r="J101" s="42" t="s">
        <v>708</v>
      </c>
      <c r="K101" s="44"/>
      <c r="L101" s="44">
        <v>133114.45</v>
      </c>
    </row>
    <row r="102" spans="1:12">
      <c r="A102" s="41" t="s">
        <v>701</v>
      </c>
      <c r="B102" s="41" t="s">
        <v>773</v>
      </c>
      <c r="C102" s="41" t="s">
        <v>774</v>
      </c>
      <c r="D102" s="42" t="s">
        <v>776</v>
      </c>
      <c r="E102" s="43">
        <v>2</v>
      </c>
      <c r="F102" s="42" t="s">
        <v>711</v>
      </c>
      <c r="G102" s="41" t="s">
        <v>706</v>
      </c>
      <c r="H102" s="42" t="s">
        <v>707</v>
      </c>
      <c r="I102" s="41" t="s">
        <v>198</v>
      </c>
      <c r="J102" s="42" t="s">
        <v>708</v>
      </c>
      <c r="K102" s="44"/>
      <c r="L102" s="45">
        <v>-133114.45</v>
      </c>
    </row>
    <row r="103" spans="1:12">
      <c r="A103" s="41" t="s">
        <v>701</v>
      </c>
      <c r="B103" s="41" t="s">
        <v>773</v>
      </c>
      <c r="C103" s="41" t="s">
        <v>774</v>
      </c>
      <c r="D103" s="42" t="s">
        <v>776</v>
      </c>
      <c r="E103" s="43">
        <v>3</v>
      </c>
      <c r="F103" s="42" t="s">
        <v>713</v>
      </c>
      <c r="G103" s="41" t="s">
        <v>706</v>
      </c>
      <c r="H103" s="42" t="s">
        <v>707</v>
      </c>
      <c r="I103" s="41" t="s">
        <v>9</v>
      </c>
      <c r="J103" s="42" t="s">
        <v>708</v>
      </c>
      <c r="K103" s="44"/>
      <c r="L103" s="45">
        <v>-57403.58</v>
      </c>
    </row>
    <row r="104" spans="1:12">
      <c r="A104" s="41" t="s">
        <v>701</v>
      </c>
      <c r="B104" s="41" t="s">
        <v>773</v>
      </c>
      <c r="C104" s="41" t="s">
        <v>774</v>
      </c>
      <c r="D104" s="42" t="s">
        <v>776</v>
      </c>
      <c r="E104" s="43">
        <v>4</v>
      </c>
      <c r="F104" s="42" t="s">
        <v>713</v>
      </c>
      <c r="G104" s="41" t="s">
        <v>706</v>
      </c>
      <c r="H104" s="42" t="s">
        <v>707</v>
      </c>
      <c r="I104" s="41" t="s">
        <v>198</v>
      </c>
      <c r="J104" s="42" t="s">
        <v>708</v>
      </c>
      <c r="K104" s="44"/>
      <c r="L104" s="45">
        <v>57403.58</v>
      </c>
    </row>
    <row r="105" spans="1:12">
      <c r="A105" s="41" t="s">
        <v>701</v>
      </c>
      <c r="B105" s="41" t="s">
        <v>773</v>
      </c>
      <c r="C105" s="41" t="s">
        <v>774</v>
      </c>
      <c r="D105" s="42" t="s">
        <v>776</v>
      </c>
      <c r="E105" s="43">
        <v>5</v>
      </c>
      <c r="F105" s="42" t="s">
        <v>714</v>
      </c>
      <c r="G105" s="41" t="s">
        <v>706</v>
      </c>
      <c r="H105" s="42" t="s">
        <v>707</v>
      </c>
      <c r="I105" s="41" t="s">
        <v>10</v>
      </c>
      <c r="J105" s="42" t="s">
        <v>708</v>
      </c>
      <c r="K105" s="44"/>
      <c r="L105" s="45">
        <v>-15297.17</v>
      </c>
    </row>
    <row r="106" spans="1:12">
      <c r="A106" s="41" t="s">
        <v>701</v>
      </c>
      <c r="B106" s="41" t="s">
        <v>773</v>
      </c>
      <c r="C106" s="41" t="s">
        <v>774</v>
      </c>
      <c r="D106" s="42" t="s">
        <v>776</v>
      </c>
      <c r="E106" s="43">
        <v>6</v>
      </c>
      <c r="F106" s="42" t="s">
        <v>714</v>
      </c>
      <c r="G106" s="41" t="s">
        <v>706</v>
      </c>
      <c r="H106" s="42" t="s">
        <v>707</v>
      </c>
      <c r="I106" s="41" t="s">
        <v>198</v>
      </c>
      <c r="J106" s="42" t="s">
        <v>708</v>
      </c>
      <c r="K106" s="44"/>
      <c r="L106" s="45">
        <v>15297.17</v>
      </c>
    </row>
    <row r="107" spans="1:12">
      <c r="A107" s="41" t="s">
        <v>701</v>
      </c>
      <c r="B107" s="41" t="s">
        <v>773</v>
      </c>
      <c r="C107" s="41" t="s">
        <v>774</v>
      </c>
      <c r="D107" s="42" t="s">
        <v>776</v>
      </c>
      <c r="E107" s="43">
        <v>7</v>
      </c>
      <c r="F107" s="42" t="s">
        <v>777</v>
      </c>
      <c r="G107" s="41" t="s">
        <v>706</v>
      </c>
      <c r="H107" s="42" t="s">
        <v>707</v>
      </c>
      <c r="I107" s="41" t="s">
        <v>10</v>
      </c>
      <c r="J107" s="42" t="s">
        <v>708</v>
      </c>
      <c r="K107" s="44"/>
      <c r="L107" s="45">
        <v>-433962.26</v>
      </c>
    </row>
    <row r="108" spans="1:12">
      <c r="A108" s="41" t="s">
        <v>701</v>
      </c>
      <c r="B108" s="41" t="s">
        <v>773</v>
      </c>
      <c r="C108" s="41" t="s">
        <v>774</v>
      </c>
      <c r="D108" s="42" t="s">
        <v>776</v>
      </c>
      <c r="E108" s="43">
        <v>8</v>
      </c>
      <c r="F108" s="42" t="s">
        <v>777</v>
      </c>
      <c r="G108" s="41" t="s">
        <v>706</v>
      </c>
      <c r="H108" s="42" t="s">
        <v>707</v>
      </c>
      <c r="I108" s="41" t="s">
        <v>198</v>
      </c>
      <c r="J108" s="42" t="s">
        <v>708</v>
      </c>
      <c r="K108" s="44"/>
      <c r="L108" s="45">
        <v>433962.26</v>
      </c>
    </row>
    <row r="109" spans="1:12">
      <c r="A109" s="41" t="s">
        <v>701</v>
      </c>
      <c r="B109" s="41" t="s">
        <v>773</v>
      </c>
      <c r="C109" s="41" t="s">
        <v>774</v>
      </c>
      <c r="D109" s="42" t="s">
        <v>776</v>
      </c>
      <c r="E109" s="43">
        <v>9</v>
      </c>
      <c r="F109" s="42" t="s">
        <v>717</v>
      </c>
      <c r="G109" s="41" t="s">
        <v>706</v>
      </c>
      <c r="H109" s="42" t="s">
        <v>707</v>
      </c>
      <c r="I109" s="41" t="s">
        <v>10</v>
      </c>
      <c r="J109" s="42" t="s">
        <v>708</v>
      </c>
      <c r="K109" s="44"/>
      <c r="L109" s="45">
        <v>-306603.77</v>
      </c>
    </row>
    <row r="110" spans="1:12">
      <c r="A110" s="41" t="s">
        <v>701</v>
      </c>
      <c r="B110" s="41" t="s">
        <v>773</v>
      </c>
      <c r="C110" s="41" t="s">
        <v>774</v>
      </c>
      <c r="D110" s="42" t="s">
        <v>776</v>
      </c>
      <c r="E110" s="43">
        <v>10</v>
      </c>
      <c r="F110" s="42" t="s">
        <v>717</v>
      </c>
      <c r="G110" s="41" t="s">
        <v>706</v>
      </c>
      <c r="H110" s="42" t="s">
        <v>707</v>
      </c>
      <c r="I110" s="41" t="s">
        <v>198</v>
      </c>
      <c r="J110" s="42" t="s">
        <v>708</v>
      </c>
      <c r="K110" s="44"/>
      <c r="L110" s="45">
        <v>306603.77</v>
      </c>
    </row>
    <row r="111" spans="1:12">
      <c r="A111" s="41" t="s">
        <v>701</v>
      </c>
      <c r="B111" s="41" t="s">
        <v>773</v>
      </c>
      <c r="C111" s="41" t="s">
        <v>774</v>
      </c>
      <c r="D111" s="42" t="s">
        <v>776</v>
      </c>
      <c r="E111" s="43">
        <v>11</v>
      </c>
      <c r="F111" s="42" t="s">
        <v>718</v>
      </c>
      <c r="G111" s="41" t="s">
        <v>706</v>
      </c>
      <c r="H111" s="42" t="s">
        <v>707</v>
      </c>
      <c r="I111" s="41" t="s">
        <v>10</v>
      </c>
      <c r="J111" s="42" t="s">
        <v>708</v>
      </c>
      <c r="K111" s="44"/>
      <c r="L111" s="45">
        <v>-22899.58</v>
      </c>
    </row>
    <row r="112" spans="1:12">
      <c r="A112" s="41" t="s">
        <v>701</v>
      </c>
      <c r="B112" s="41" t="s">
        <v>773</v>
      </c>
      <c r="C112" s="41" t="s">
        <v>774</v>
      </c>
      <c r="D112" s="42" t="s">
        <v>776</v>
      </c>
      <c r="E112" s="43">
        <v>12</v>
      </c>
      <c r="F112" s="42" t="s">
        <v>718</v>
      </c>
      <c r="G112" s="41" t="s">
        <v>706</v>
      </c>
      <c r="H112" s="42" t="s">
        <v>707</v>
      </c>
      <c r="I112" s="41" t="s">
        <v>198</v>
      </c>
      <c r="J112" s="42" t="s">
        <v>708</v>
      </c>
      <c r="K112" s="44"/>
      <c r="L112" s="45">
        <v>22899.58</v>
      </c>
    </row>
    <row r="113" spans="1:12">
      <c r="A113" s="41" t="s">
        <v>701</v>
      </c>
      <c r="B113" s="41" t="s">
        <v>773</v>
      </c>
      <c r="C113" s="41" t="s">
        <v>774</v>
      </c>
      <c r="D113" s="42" t="s">
        <v>776</v>
      </c>
      <c r="E113" s="43">
        <v>13</v>
      </c>
      <c r="F113" s="42" t="s">
        <v>724</v>
      </c>
      <c r="G113" s="41" t="s">
        <v>720</v>
      </c>
      <c r="H113" s="42" t="s">
        <v>707</v>
      </c>
      <c r="I113" s="41" t="s">
        <v>9</v>
      </c>
      <c r="J113" s="42" t="s">
        <v>725</v>
      </c>
      <c r="K113" s="44"/>
      <c r="L113" s="45">
        <v>-2291161.26</v>
      </c>
    </row>
    <row r="114" spans="1:12">
      <c r="A114" s="41" t="s">
        <v>701</v>
      </c>
      <c r="B114" s="41" t="s">
        <v>773</v>
      </c>
      <c r="C114" s="41" t="s">
        <v>774</v>
      </c>
      <c r="D114" s="42" t="s">
        <v>776</v>
      </c>
      <c r="E114" s="43">
        <v>14</v>
      </c>
      <c r="F114" s="42" t="s">
        <v>778</v>
      </c>
      <c r="G114" s="41" t="s">
        <v>720</v>
      </c>
      <c r="H114" s="42" t="s">
        <v>707</v>
      </c>
      <c r="I114" s="41" t="s">
        <v>9</v>
      </c>
      <c r="J114" s="42" t="s">
        <v>725</v>
      </c>
      <c r="K114" s="44"/>
      <c r="L114" s="45">
        <v>-185358.14</v>
      </c>
    </row>
    <row r="115" spans="1:12">
      <c r="A115" s="41" t="s">
        <v>701</v>
      </c>
      <c r="B115" s="41" t="s">
        <v>773</v>
      </c>
      <c r="C115" s="41" t="s">
        <v>774</v>
      </c>
      <c r="D115" s="42" t="s">
        <v>776</v>
      </c>
      <c r="E115" s="43">
        <v>15</v>
      </c>
      <c r="F115" s="42" t="s">
        <v>779</v>
      </c>
      <c r="G115" s="41" t="s">
        <v>720</v>
      </c>
      <c r="H115" s="42" t="s">
        <v>707</v>
      </c>
      <c r="I115" s="41" t="s">
        <v>9</v>
      </c>
      <c r="J115" s="42" t="s">
        <v>725</v>
      </c>
      <c r="K115" s="44"/>
      <c r="L115" s="45">
        <v>-116587.37</v>
      </c>
    </row>
    <row r="116" spans="1:12">
      <c r="A116" s="41" t="s">
        <v>701</v>
      </c>
      <c r="B116" s="41" t="s">
        <v>773</v>
      </c>
      <c r="C116" s="41" t="s">
        <v>774</v>
      </c>
      <c r="D116" s="42" t="s">
        <v>776</v>
      </c>
      <c r="E116" s="43">
        <v>16</v>
      </c>
      <c r="F116" s="42" t="s">
        <v>780</v>
      </c>
      <c r="G116" s="41" t="s">
        <v>720</v>
      </c>
      <c r="H116" s="42" t="s">
        <v>707</v>
      </c>
      <c r="I116" s="41" t="s">
        <v>9</v>
      </c>
      <c r="J116" s="42" t="s">
        <v>725</v>
      </c>
      <c r="K116" s="44"/>
      <c r="L116" s="45">
        <v>-110507.6</v>
      </c>
    </row>
    <row r="117" spans="1:12">
      <c r="A117" s="41" t="s">
        <v>701</v>
      </c>
      <c r="B117" s="41" t="s">
        <v>773</v>
      </c>
      <c r="C117" s="41" t="s">
        <v>774</v>
      </c>
      <c r="D117" s="42" t="s">
        <v>776</v>
      </c>
      <c r="E117" s="43">
        <v>17</v>
      </c>
      <c r="F117" s="42" t="s">
        <v>780</v>
      </c>
      <c r="G117" s="41" t="s">
        <v>720</v>
      </c>
      <c r="H117" s="42" t="s">
        <v>707</v>
      </c>
      <c r="I117" s="41" t="s">
        <v>9</v>
      </c>
      <c r="J117" s="42" t="s">
        <v>725</v>
      </c>
      <c r="K117" s="44"/>
      <c r="L117" s="45">
        <v>-14146.17</v>
      </c>
    </row>
    <row r="118" spans="1:12">
      <c r="A118" s="41" t="s">
        <v>701</v>
      </c>
      <c r="B118" s="41" t="s">
        <v>773</v>
      </c>
      <c r="C118" s="41" t="s">
        <v>774</v>
      </c>
      <c r="D118" s="42" t="s">
        <v>776</v>
      </c>
      <c r="E118" s="43">
        <v>18</v>
      </c>
      <c r="F118" s="42" t="s">
        <v>781</v>
      </c>
      <c r="G118" s="41" t="s">
        <v>730</v>
      </c>
      <c r="H118" s="42" t="s">
        <v>73</v>
      </c>
      <c r="I118" s="41" t="s">
        <v>198</v>
      </c>
      <c r="J118" s="42" t="s">
        <v>725</v>
      </c>
      <c r="K118" s="44"/>
      <c r="L118" s="45">
        <v>2717760.54</v>
      </c>
    </row>
    <row r="119" spans="1:12">
      <c r="A119" s="41" t="s">
        <v>701</v>
      </c>
      <c r="B119" s="41" t="s">
        <v>773</v>
      </c>
      <c r="C119" s="41" t="s">
        <v>774</v>
      </c>
      <c r="D119" s="42" t="s">
        <v>782</v>
      </c>
      <c r="E119" s="43">
        <v>1</v>
      </c>
      <c r="F119" s="42" t="s">
        <v>732</v>
      </c>
      <c r="G119" s="41" t="s">
        <v>733</v>
      </c>
      <c r="H119" s="42" t="s">
        <v>734</v>
      </c>
      <c r="I119" s="41" t="s">
        <v>19</v>
      </c>
      <c r="J119" s="42" t="s">
        <v>708</v>
      </c>
      <c r="K119" s="44"/>
      <c r="L119" s="45">
        <v>-310094.34</v>
      </c>
    </row>
    <row r="120" spans="1:12">
      <c r="A120" s="41" t="s">
        <v>701</v>
      </c>
      <c r="B120" s="41" t="s">
        <v>773</v>
      </c>
      <c r="C120" s="41" t="s">
        <v>774</v>
      </c>
      <c r="D120" s="42" t="s">
        <v>782</v>
      </c>
      <c r="E120" s="43">
        <v>2</v>
      </c>
      <c r="F120" s="42" t="s">
        <v>732</v>
      </c>
      <c r="G120" s="41" t="s">
        <v>733</v>
      </c>
      <c r="H120" s="42" t="s">
        <v>734</v>
      </c>
      <c r="I120" s="41" t="s">
        <v>735</v>
      </c>
      <c r="J120" s="42" t="s">
        <v>708</v>
      </c>
      <c r="K120" s="44"/>
      <c r="L120" s="45">
        <v>310094.34</v>
      </c>
    </row>
    <row r="121" spans="1:12">
      <c r="A121" s="41" t="s">
        <v>701</v>
      </c>
      <c r="B121" s="41" t="s">
        <v>773</v>
      </c>
      <c r="C121" s="41" t="s">
        <v>774</v>
      </c>
      <c r="D121" s="42" t="s">
        <v>782</v>
      </c>
      <c r="E121" s="43">
        <v>3</v>
      </c>
      <c r="F121" s="42" t="s">
        <v>736</v>
      </c>
      <c r="G121" s="41" t="s">
        <v>737</v>
      </c>
      <c r="H121" s="42" t="s">
        <v>738</v>
      </c>
      <c r="I121" s="41" t="s">
        <v>19</v>
      </c>
      <c r="J121" s="42" t="s">
        <v>708</v>
      </c>
      <c r="K121" s="44"/>
      <c r="L121" s="45">
        <v>28493.15</v>
      </c>
    </row>
    <row r="122" spans="1:12">
      <c r="A122" s="41" t="s">
        <v>701</v>
      </c>
      <c r="B122" s="41" t="s">
        <v>773</v>
      </c>
      <c r="C122" s="41" t="s">
        <v>774</v>
      </c>
      <c r="D122" s="42" t="s">
        <v>782</v>
      </c>
      <c r="E122" s="43">
        <v>4</v>
      </c>
      <c r="F122" s="42" t="s">
        <v>736</v>
      </c>
      <c r="G122" s="41" t="s">
        <v>737</v>
      </c>
      <c r="H122" s="42" t="s">
        <v>738</v>
      </c>
      <c r="I122" s="41" t="s">
        <v>735</v>
      </c>
      <c r="J122" s="42" t="s">
        <v>708</v>
      </c>
      <c r="K122" s="44"/>
      <c r="L122" s="45">
        <v>-28493.15</v>
      </c>
    </row>
    <row r="123" spans="1:12">
      <c r="A123" s="41" t="s">
        <v>701</v>
      </c>
      <c r="B123" s="41" t="s">
        <v>773</v>
      </c>
      <c r="C123" s="41" t="s">
        <v>774</v>
      </c>
      <c r="D123" s="42" t="s">
        <v>782</v>
      </c>
      <c r="E123" s="43">
        <v>5</v>
      </c>
      <c r="F123" s="42" t="s">
        <v>739</v>
      </c>
      <c r="G123" s="41" t="s">
        <v>740</v>
      </c>
      <c r="H123" s="42" t="s">
        <v>3</v>
      </c>
      <c r="I123" s="41" t="s">
        <v>21</v>
      </c>
      <c r="J123" s="42" t="s">
        <v>708</v>
      </c>
      <c r="K123" s="44"/>
      <c r="L123" s="45">
        <v>174150.94</v>
      </c>
    </row>
    <row r="124" spans="1:12">
      <c r="A124" s="41" t="s">
        <v>701</v>
      </c>
      <c r="B124" s="41" t="s">
        <v>773</v>
      </c>
      <c r="C124" s="41" t="s">
        <v>774</v>
      </c>
      <c r="D124" s="42" t="s">
        <v>782</v>
      </c>
      <c r="E124" s="43">
        <v>6</v>
      </c>
      <c r="F124" s="42" t="s">
        <v>739</v>
      </c>
      <c r="G124" s="41" t="s">
        <v>740</v>
      </c>
      <c r="H124" s="42" t="s">
        <v>3</v>
      </c>
      <c r="I124" s="41" t="s">
        <v>735</v>
      </c>
      <c r="J124" s="42" t="s">
        <v>708</v>
      </c>
      <c r="K124" s="44"/>
      <c r="L124" s="45">
        <v>-174150.94</v>
      </c>
    </row>
    <row r="125" spans="1:12">
      <c r="A125" s="41" t="s">
        <v>701</v>
      </c>
      <c r="B125" s="41" t="s">
        <v>773</v>
      </c>
      <c r="C125" s="41" t="s">
        <v>774</v>
      </c>
      <c r="D125" s="42" t="s">
        <v>782</v>
      </c>
      <c r="E125" s="43">
        <v>7</v>
      </c>
      <c r="F125" s="42" t="s">
        <v>783</v>
      </c>
      <c r="G125" s="41" t="s">
        <v>737</v>
      </c>
      <c r="H125" s="42" t="s">
        <v>738</v>
      </c>
      <c r="I125" s="41" t="s">
        <v>20</v>
      </c>
      <c r="J125" s="42" t="s">
        <v>708</v>
      </c>
      <c r="K125" s="44"/>
      <c r="L125" s="45">
        <v>43166.52</v>
      </c>
    </row>
    <row r="126" spans="1:12">
      <c r="A126" s="41" t="s">
        <v>701</v>
      </c>
      <c r="B126" s="41" t="s">
        <v>773</v>
      </c>
      <c r="C126" s="41" t="s">
        <v>774</v>
      </c>
      <c r="D126" s="42" t="s">
        <v>782</v>
      </c>
      <c r="E126" s="43">
        <v>8</v>
      </c>
      <c r="F126" s="42" t="s">
        <v>783</v>
      </c>
      <c r="G126" s="41" t="s">
        <v>737</v>
      </c>
      <c r="H126" s="42" t="s">
        <v>738</v>
      </c>
      <c r="I126" s="41" t="s">
        <v>735</v>
      </c>
      <c r="J126" s="42" t="s">
        <v>708</v>
      </c>
      <c r="K126" s="44"/>
      <c r="L126" s="45">
        <v>-43166.52</v>
      </c>
    </row>
    <row r="127" spans="1:12">
      <c r="A127" s="41" t="s">
        <v>701</v>
      </c>
      <c r="B127" s="41" t="s">
        <v>773</v>
      </c>
      <c r="C127" s="41" t="s">
        <v>774</v>
      </c>
      <c r="D127" s="42" t="s">
        <v>784</v>
      </c>
      <c r="E127" s="43">
        <v>1</v>
      </c>
      <c r="F127" s="42" t="s">
        <v>785</v>
      </c>
      <c r="G127" s="41" t="s">
        <v>743</v>
      </c>
      <c r="H127" s="42" t="s">
        <v>744</v>
      </c>
      <c r="I127" s="41" t="s">
        <v>198</v>
      </c>
      <c r="J127" s="42" t="s">
        <v>745</v>
      </c>
      <c r="K127" s="44">
        <v>-554700.41</v>
      </c>
      <c r="L127" s="45"/>
    </row>
    <row r="128" spans="1:12">
      <c r="A128" s="41" t="s">
        <v>701</v>
      </c>
      <c r="B128" s="41" t="s">
        <v>773</v>
      </c>
      <c r="C128" s="41" t="s">
        <v>774</v>
      </c>
      <c r="D128" s="42" t="s">
        <v>784</v>
      </c>
      <c r="E128" s="43">
        <v>2</v>
      </c>
      <c r="F128" s="42" t="s">
        <v>785</v>
      </c>
      <c r="G128" s="41" t="s">
        <v>743</v>
      </c>
      <c r="H128" s="42" t="s">
        <v>744</v>
      </c>
      <c r="I128" s="41" t="s">
        <v>735</v>
      </c>
      <c r="J128" s="42" t="s">
        <v>745</v>
      </c>
      <c r="K128" s="44">
        <v>554700.41</v>
      </c>
      <c r="L128" s="45"/>
    </row>
    <row r="129" spans="1:12">
      <c r="A129" s="41" t="s">
        <v>701</v>
      </c>
      <c r="B129" s="41" t="s">
        <v>773</v>
      </c>
      <c r="C129" s="41" t="s">
        <v>774</v>
      </c>
      <c r="D129" s="42" t="s">
        <v>784</v>
      </c>
      <c r="E129" s="43">
        <v>3</v>
      </c>
      <c r="F129" s="42" t="s">
        <v>786</v>
      </c>
      <c r="G129" s="41" t="s">
        <v>730</v>
      </c>
      <c r="H129" s="42" t="s">
        <v>73</v>
      </c>
      <c r="I129" s="41" t="s">
        <v>198</v>
      </c>
      <c r="J129" s="42" t="s">
        <v>708</v>
      </c>
      <c r="K129" s="44"/>
      <c r="L129" s="45">
        <v>-36064.98</v>
      </c>
    </row>
    <row r="130" spans="1:12">
      <c r="A130" s="41" t="s">
        <v>701</v>
      </c>
      <c r="B130" s="41" t="s">
        <v>773</v>
      </c>
      <c r="C130" s="41" t="s">
        <v>774</v>
      </c>
      <c r="D130" s="42" t="s">
        <v>784</v>
      </c>
      <c r="E130" s="43">
        <v>4</v>
      </c>
      <c r="F130" s="42" t="s">
        <v>786</v>
      </c>
      <c r="G130" s="41" t="s">
        <v>730</v>
      </c>
      <c r="H130" s="42" t="s">
        <v>73</v>
      </c>
      <c r="I130" s="41" t="s">
        <v>735</v>
      </c>
      <c r="J130" s="42" t="s">
        <v>708</v>
      </c>
      <c r="K130" s="44"/>
      <c r="L130" s="45">
        <v>36064.98</v>
      </c>
    </row>
    <row r="131" spans="1:12">
      <c r="A131" s="41" t="s">
        <v>701</v>
      </c>
      <c r="B131" s="41" t="s">
        <v>773</v>
      </c>
      <c r="C131" s="41" t="s">
        <v>774</v>
      </c>
      <c r="D131" s="42" t="s">
        <v>784</v>
      </c>
      <c r="E131" s="43">
        <v>5</v>
      </c>
      <c r="F131" s="42" t="s">
        <v>787</v>
      </c>
      <c r="G131" s="41" t="s">
        <v>748</v>
      </c>
      <c r="H131" s="42" t="s">
        <v>171</v>
      </c>
      <c r="I131" s="41" t="s">
        <v>198</v>
      </c>
      <c r="J131" s="42" t="s">
        <v>708</v>
      </c>
      <c r="K131" s="44">
        <v>833333.33</v>
      </c>
      <c r="L131" s="45"/>
    </row>
    <row r="132" spans="1:12">
      <c r="A132" s="41" t="s">
        <v>701</v>
      </c>
      <c r="B132" s="41" t="s">
        <v>773</v>
      </c>
      <c r="C132" s="41" t="s">
        <v>774</v>
      </c>
      <c r="D132" s="42" t="s">
        <v>784</v>
      </c>
      <c r="E132" s="43">
        <v>6</v>
      </c>
      <c r="F132" s="42" t="s">
        <v>787</v>
      </c>
      <c r="G132" s="41" t="s">
        <v>748</v>
      </c>
      <c r="H132" s="42" t="s">
        <v>171</v>
      </c>
      <c r="I132" s="41" t="s">
        <v>735</v>
      </c>
      <c r="J132" s="42" t="s">
        <v>708</v>
      </c>
      <c r="K132" s="44">
        <v>-833333.33</v>
      </c>
      <c r="L132" s="45"/>
    </row>
    <row r="133" spans="1:12">
      <c r="A133" s="41" t="s">
        <v>701</v>
      </c>
      <c r="B133" s="41" t="s">
        <v>773</v>
      </c>
      <c r="C133" s="41" t="s">
        <v>774</v>
      </c>
      <c r="D133" s="42" t="s">
        <v>788</v>
      </c>
      <c r="E133" s="43">
        <v>1</v>
      </c>
      <c r="F133" s="42" t="s">
        <v>789</v>
      </c>
      <c r="G133" s="41" t="s">
        <v>751</v>
      </c>
      <c r="H133" s="42" t="s">
        <v>140</v>
      </c>
      <c r="I133" s="41" t="s">
        <v>198</v>
      </c>
      <c r="J133" s="42" t="s">
        <v>708</v>
      </c>
      <c r="K133" s="45">
        <v>1300</v>
      </c>
      <c r="L133" s="44"/>
    </row>
    <row r="134" spans="1:12">
      <c r="A134" s="41" t="s">
        <v>701</v>
      </c>
      <c r="B134" s="41" t="s">
        <v>773</v>
      </c>
      <c r="C134" s="41" t="s">
        <v>774</v>
      </c>
      <c r="D134" s="42" t="s">
        <v>788</v>
      </c>
      <c r="E134" s="43">
        <v>2</v>
      </c>
      <c r="F134" s="42" t="s">
        <v>789</v>
      </c>
      <c r="G134" s="41" t="s">
        <v>751</v>
      </c>
      <c r="H134" s="42" t="s">
        <v>140</v>
      </c>
      <c r="I134" s="41" t="s">
        <v>5</v>
      </c>
      <c r="J134" s="42" t="s">
        <v>708</v>
      </c>
      <c r="K134" s="45">
        <v>1950</v>
      </c>
      <c r="L134" s="44"/>
    </row>
    <row r="135" spans="1:12">
      <c r="A135" s="41" t="s">
        <v>701</v>
      </c>
      <c r="B135" s="41" t="s">
        <v>773</v>
      </c>
      <c r="C135" s="41" t="s">
        <v>774</v>
      </c>
      <c r="D135" s="42" t="s">
        <v>788</v>
      </c>
      <c r="E135" s="43">
        <v>3</v>
      </c>
      <c r="F135" s="42" t="s">
        <v>789</v>
      </c>
      <c r="G135" s="41" t="s">
        <v>751</v>
      </c>
      <c r="H135" s="42" t="s">
        <v>140</v>
      </c>
      <c r="I135" s="41" t="s">
        <v>19</v>
      </c>
      <c r="J135" s="42" t="s">
        <v>708</v>
      </c>
      <c r="K135" s="45">
        <v>2630</v>
      </c>
      <c r="L135" s="44"/>
    </row>
    <row r="136" spans="1:12">
      <c r="A136" s="41" t="s">
        <v>701</v>
      </c>
      <c r="B136" s="41" t="s">
        <v>773</v>
      </c>
      <c r="C136" s="41" t="s">
        <v>774</v>
      </c>
      <c r="D136" s="42" t="s">
        <v>788</v>
      </c>
      <c r="E136" s="43">
        <v>4</v>
      </c>
      <c r="F136" s="42" t="s">
        <v>789</v>
      </c>
      <c r="G136" s="41" t="s">
        <v>751</v>
      </c>
      <c r="H136" s="42" t="s">
        <v>140</v>
      </c>
      <c r="I136" s="41" t="s">
        <v>4</v>
      </c>
      <c r="J136" s="42" t="s">
        <v>708</v>
      </c>
      <c r="K136" s="45">
        <v>-5880</v>
      </c>
      <c r="L136" s="44"/>
    </row>
    <row r="137" spans="1:12">
      <c r="A137" s="41" t="s">
        <v>701</v>
      </c>
      <c r="B137" s="41" t="s">
        <v>773</v>
      </c>
      <c r="C137" s="41" t="s">
        <v>774</v>
      </c>
      <c r="D137" s="42" t="s">
        <v>788</v>
      </c>
      <c r="E137" s="43">
        <v>5</v>
      </c>
      <c r="F137" s="42" t="s">
        <v>789</v>
      </c>
      <c r="G137" s="41" t="s">
        <v>751</v>
      </c>
      <c r="H137" s="42" t="s">
        <v>140</v>
      </c>
      <c r="I137" s="41" t="s">
        <v>198</v>
      </c>
      <c r="J137" s="42" t="s">
        <v>708</v>
      </c>
      <c r="K137" s="45">
        <v>3360</v>
      </c>
      <c r="L137" s="44"/>
    </row>
    <row r="138" spans="1:12">
      <c r="A138" s="41" t="s">
        <v>701</v>
      </c>
      <c r="B138" s="41" t="s">
        <v>773</v>
      </c>
      <c r="C138" s="41" t="s">
        <v>774</v>
      </c>
      <c r="D138" s="42" t="s">
        <v>788</v>
      </c>
      <c r="E138" s="43">
        <v>6</v>
      </c>
      <c r="F138" s="42" t="s">
        <v>789</v>
      </c>
      <c r="G138" s="41" t="s">
        <v>751</v>
      </c>
      <c r="H138" s="42" t="s">
        <v>140</v>
      </c>
      <c r="I138" s="41" t="s">
        <v>4</v>
      </c>
      <c r="J138" s="42" t="s">
        <v>708</v>
      </c>
      <c r="K138" s="45">
        <v>-6720</v>
      </c>
      <c r="L138" s="44"/>
    </row>
    <row r="139" spans="1:12">
      <c r="A139" s="41" t="s">
        <v>701</v>
      </c>
      <c r="B139" s="41" t="s">
        <v>773</v>
      </c>
      <c r="C139" s="41" t="s">
        <v>774</v>
      </c>
      <c r="D139" s="42" t="s">
        <v>788</v>
      </c>
      <c r="E139" s="43">
        <v>7</v>
      </c>
      <c r="F139" s="42" t="s">
        <v>789</v>
      </c>
      <c r="G139" s="41" t="s">
        <v>751</v>
      </c>
      <c r="H139" s="42" t="s">
        <v>140</v>
      </c>
      <c r="I139" s="41" t="s">
        <v>20</v>
      </c>
      <c r="J139" s="42" t="s">
        <v>708</v>
      </c>
      <c r="K139" s="45">
        <v>3360</v>
      </c>
      <c r="L139" s="44"/>
    </row>
    <row r="140" spans="1:12">
      <c r="A140" s="41" t="s">
        <v>701</v>
      </c>
      <c r="B140" s="41" t="s">
        <v>773</v>
      </c>
      <c r="C140" s="41" t="s">
        <v>774</v>
      </c>
      <c r="D140" s="42"/>
      <c r="E140" s="43"/>
      <c r="F140" s="42" t="s">
        <v>771</v>
      </c>
      <c r="G140" s="41"/>
      <c r="H140" s="42"/>
      <c r="I140" s="41"/>
      <c r="J140" s="42"/>
      <c r="K140" s="45"/>
      <c r="L140" s="44"/>
    </row>
    <row r="141" spans="1:12">
      <c r="A141" s="41" t="s">
        <v>701</v>
      </c>
      <c r="B141" s="41" t="s">
        <v>773</v>
      </c>
      <c r="C141" s="41"/>
      <c r="D141" s="42"/>
      <c r="E141" s="43"/>
      <c r="F141" s="42" t="s">
        <v>772</v>
      </c>
      <c r="G141" s="41"/>
      <c r="H141" s="42"/>
      <c r="I141" s="41"/>
      <c r="J141" s="42"/>
      <c r="K141" s="45"/>
      <c r="L141" s="44"/>
    </row>
    <row r="142" spans="1:12">
      <c r="A142" s="41" t="s">
        <v>701</v>
      </c>
      <c r="B142" s="41" t="s">
        <v>790</v>
      </c>
      <c r="C142" s="41" t="s">
        <v>703</v>
      </c>
      <c r="D142" s="42" t="s">
        <v>791</v>
      </c>
      <c r="E142" s="43">
        <v>1</v>
      </c>
      <c r="F142" s="42" t="s">
        <v>792</v>
      </c>
      <c r="G142" s="41" t="s">
        <v>793</v>
      </c>
      <c r="H142" s="42" t="s">
        <v>794</v>
      </c>
      <c r="I142" s="41" t="s">
        <v>9</v>
      </c>
      <c r="J142" s="42" t="s">
        <v>708</v>
      </c>
      <c r="K142" s="45"/>
      <c r="L142" s="44">
        <v>-1896.46</v>
      </c>
    </row>
    <row r="143" spans="1:12">
      <c r="A143" s="41" t="s">
        <v>701</v>
      </c>
      <c r="B143" s="41" t="s">
        <v>790</v>
      </c>
      <c r="C143" s="41" t="s">
        <v>703</v>
      </c>
      <c r="D143" s="42" t="s">
        <v>791</v>
      </c>
      <c r="E143" s="43">
        <v>2</v>
      </c>
      <c r="F143" s="42" t="s">
        <v>792</v>
      </c>
      <c r="G143" s="41" t="s">
        <v>793</v>
      </c>
      <c r="H143" s="42" t="s">
        <v>794</v>
      </c>
      <c r="I143" s="41" t="s">
        <v>198</v>
      </c>
      <c r="J143" s="42" t="s">
        <v>708</v>
      </c>
      <c r="K143" s="44"/>
      <c r="L143" s="45">
        <v>1896.46</v>
      </c>
    </row>
    <row r="144" spans="1:12">
      <c r="A144" s="41" t="s">
        <v>701</v>
      </c>
      <c r="B144" s="41" t="s">
        <v>790</v>
      </c>
      <c r="C144" s="41" t="s">
        <v>703</v>
      </c>
      <c r="D144" s="42" t="s">
        <v>791</v>
      </c>
      <c r="E144" s="43">
        <v>3</v>
      </c>
      <c r="F144" s="42" t="s">
        <v>795</v>
      </c>
      <c r="G144" s="41" t="s">
        <v>706</v>
      </c>
      <c r="H144" s="42" t="s">
        <v>707</v>
      </c>
      <c r="I144" s="41" t="s">
        <v>9</v>
      </c>
      <c r="J144" s="42" t="s">
        <v>708</v>
      </c>
      <c r="K144" s="44"/>
      <c r="L144" s="45">
        <v>-85667.76</v>
      </c>
    </row>
    <row r="145" spans="1:12">
      <c r="A145" s="41" t="s">
        <v>701</v>
      </c>
      <c r="B145" s="41" t="s">
        <v>790</v>
      </c>
      <c r="C145" s="41" t="s">
        <v>703</v>
      </c>
      <c r="D145" s="42" t="s">
        <v>791</v>
      </c>
      <c r="E145" s="43">
        <v>4</v>
      </c>
      <c r="F145" s="42" t="s">
        <v>795</v>
      </c>
      <c r="G145" s="41" t="s">
        <v>706</v>
      </c>
      <c r="H145" s="42" t="s">
        <v>707</v>
      </c>
      <c r="I145" s="41" t="s">
        <v>58</v>
      </c>
      <c r="J145" s="42" t="s">
        <v>708</v>
      </c>
      <c r="K145" s="44"/>
      <c r="L145" s="45">
        <v>85667.76</v>
      </c>
    </row>
    <row r="146" spans="1:12">
      <c r="A146" s="41" t="s">
        <v>701</v>
      </c>
      <c r="B146" s="41" t="s">
        <v>790</v>
      </c>
      <c r="C146" s="41" t="s">
        <v>703</v>
      </c>
      <c r="D146" s="42" t="s">
        <v>791</v>
      </c>
      <c r="E146" s="43">
        <v>5</v>
      </c>
      <c r="F146" s="42" t="s">
        <v>796</v>
      </c>
      <c r="G146" s="41" t="s">
        <v>793</v>
      </c>
      <c r="H146" s="42" t="s">
        <v>794</v>
      </c>
      <c r="I146" s="41" t="s">
        <v>9</v>
      </c>
      <c r="J146" s="42" t="s">
        <v>708</v>
      </c>
      <c r="K146" s="44"/>
      <c r="L146" s="45">
        <v>-82320.66</v>
      </c>
    </row>
    <row r="147" spans="1:12">
      <c r="A147" s="41" t="s">
        <v>701</v>
      </c>
      <c r="B147" s="41" t="s">
        <v>790</v>
      </c>
      <c r="C147" s="41" t="s">
        <v>703</v>
      </c>
      <c r="D147" s="42" t="s">
        <v>791</v>
      </c>
      <c r="E147" s="43">
        <v>6</v>
      </c>
      <c r="F147" s="42" t="s">
        <v>796</v>
      </c>
      <c r="G147" s="41" t="s">
        <v>793</v>
      </c>
      <c r="H147" s="42" t="s">
        <v>794</v>
      </c>
      <c r="I147" s="41" t="s">
        <v>58</v>
      </c>
      <c r="J147" s="42" t="s">
        <v>708</v>
      </c>
      <c r="K147" s="44"/>
      <c r="L147" s="45">
        <v>82320.66</v>
      </c>
    </row>
    <row r="148" spans="1:12">
      <c r="A148" s="41" t="s">
        <v>701</v>
      </c>
      <c r="B148" s="41" t="s">
        <v>790</v>
      </c>
      <c r="C148" s="41" t="s">
        <v>703</v>
      </c>
      <c r="D148" s="42" t="s">
        <v>791</v>
      </c>
      <c r="E148" s="43">
        <v>7</v>
      </c>
      <c r="F148" s="42" t="s">
        <v>797</v>
      </c>
      <c r="G148" s="41" t="s">
        <v>706</v>
      </c>
      <c r="H148" s="42" t="s">
        <v>707</v>
      </c>
      <c r="I148" s="41" t="s">
        <v>10</v>
      </c>
      <c r="J148" s="42" t="s">
        <v>708</v>
      </c>
      <c r="K148" s="44"/>
      <c r="L148" s="45">
        <v>-406.19</v>
      </c>
    </row>
    <row r="149" spans="1:12">
      <c r="A149" s="41" t="s">
        <v>701</v>
      </c>
      <c r="B149" s="41" t="s">
        <v>790</v>
      </c>
      <c r="C149" s="41" t="s">
        <v>703</v>
      </c>
      <c r="D149" s="42" t="s">
        <v>791</v>
      </c>
      <c r="E149" s="43">
        <v>8</v>
      </c>
      <c r="F149" s="42" t="s">
        <v>797</v>
      </c>
      <c r="G149" s="41" t="s">
        <v>706</v>
      </c>
      <c r="H149" s="42" t="s">
        <v>707</v>
      </c>
      <c r="I149" s="41" t="s">
        <v>198</v>
      </c>
      <c r="J149" s="42" t="s">
        <v>708</v>
      </c>
      <c r="K149" s="44"/>
      <c r="L149" s="45">
        <v>406.19</v>
      </c>
    </row>
    <row r="150" spans="1:12">
      <c r="A150" s="41" t="s">
        <v>701</v>
      </c>
      <c r="B150" s="41" t="s">
        <v>790</v>
      </c>
      <c r="C150" s="41" t="s">
        <v>703</v>
      </c>
      <c r="D150" s="42" t="s">
        <v>791</v>
      </c>
      <c r="E150" s="43">
        <v>9</v>
      </c>
      <c r="F150" s="42" t="s">
        <v>798</v>
      </c>
      <c r="G150" s="41" t="s">
        <v>757</v>
      </c>
      <c r="H150" s="42" t="s">
        <v>758</v>
      </c>
      <c r="I150" s="41" t="s">
        <v>12</v>
      </c>
      <c r="J150" s="42" t="s">
        <v>708</v>
      </c>
      <c r="K150" s="44"/>
      <c r="L150" s="45">
        <v>3102.65</v>
      </c>
    </row>
    <row r="151" spans="1:12">
      <c r="A151" s="41" t="s">
        <v>701</v>
      </c>
      <c r="B151" s="41" t="s">
        <v>790</v>
      </c>
      <c r="C151" s="41" t="s">
        <v>703</v>
      </c>
      <c r="D151" s="42" t="s">
        <v>791</v>
      </c>
      <c r="E151" s="43">
        <v>10</v>
      </c>
      <c r="F151" s="42" t="s">
        <v>798</v>
      </c>
      <c r="G151" s="41" t="s">
        <v>757</v>
      </c>
      <c r="H151" s="42" t="s">
        <v>758</v>
      </c>
      <c r="I151" s="41" t="s">
        <v>58</v>
      </c>
      <c r="J151" s="42" t="s">
        <v>708</v>
      </c>
      <c r="K151" s="44"/>
      <c r="L151" s="45">
        <v>-3102.65</v>
      </c>
    </row>
    <row r="152" spans="1:12">
      <c r="A152" s="41" t="s">
        <v>701</v>
      </c>
      <c r="B152" s="41" t="s">
        <v>790</v>
      </c>
      <c r="C152" s="41" t="s">
        <v>703</v>
      </c>
      <c r="D152" s="42" t="s">
        <v>791</v>
      </c>
      <c r="E152" s="43">
        <v>11</v>
      </c>
      <c r="F152" s="42" t="s">
        <v>799</v>
      </c>
      <c r="G152" s="41" t="s">
        <v>755</v>
      </c>
      <c r="H152" s="42" t="s">
        <v>68</v>
      </c>
      <c r="I152" s="41" t="s">
        <v>12</v>
      </c>
      <c r="J152" s="42" t="s">
        <v>708</v>
      </c>
      <c r="K152" s="44"/>
      <c r="L152" s="45">
        <v>-12851.86</v>
      </c>
    </row>
    <row r="153" spans="1:12">
      <c r="A153" s="41" t="s">
        <v>701</v>
      </c>
      <c r="B153" s="41" t="s">
        <v>790</v>
      </c>
      <c r="C153" s="41" t="s">
        <v>703</v>
      </c>
      <c r="D153" s="42" t="s">
        <v>791</v>
      </c>
      <c r="E153" s="43">
        <v>12</v>
      </c>
      <c r="F153" s="42" t="s">
        <v>799</v>
      </c>
      <c r="G153" s="41" t="s">
        <v>755</v>
      </c>
      <c r="H153" s="42" t="s">
        <v>68</v>
      </c>
      <c r="I153" s="41" t="s">
        <v>735</v>
      </c>
      <c r="J153" s="42" t="s">
        <v>708</v>
      </c>
      <c r="K153" s="45"/>
      <c r="L153" s="44">
        <v>12851.86</v>
      </c>
    </row>
    <row r="154" spans="1:12">
      <c r="A154" s="41" t="s">
        <v>701</v>
      </c>
      <c r="B154" s="41" t="s">
        <v>790</v>
      </c>
      <c r="C154" s="41" t="s">
        <v>703</v>
      </c>
      <c r="D154" s="42" t="s">
        <v>791</v>
      </c>
      <c r="E154" s="43">
        <v>13</v>
      </c>
      <c r="F154" s="42" t="s">
        <v>800</v>
      </c>
      <c r="G154" s="41" t="s">
        <v>757</v>
      </c>
      <c r="H154" s="42" t="s">
        <v>758</v>
      </c>
      <c r="I154" s="41" t="s">
        <v>12</v>
      </c>
      <c r="J154" s="42" t="s">
        <v>759</v>
      </c>
      <c r="K154" s="45"/>
      <c r="L154" s="44">
        <v>-637370</v>
      </c>
    </row>
    <row r="155" spans="1:12">
      <c r="A155" s="41" t="s">
        <v>701</v>
      </c>
      <c r="B155" s="41" t="s">
        <v>790</v>
      </c>
      <c r="C155" s="41" t="s">
        <v>703</v>
      </c>
      <c r="D155" s="42" t="s">
        <v>791</v>
      </c>
      <c r="E155" s="43">
        <v>14</v>
      </c>
      <c r="F155" s="42" t="s">
        <v>800</v>
      </c>
      <c r="G155" s="41" t="s">
        <v>757</v>
      </c>
      <c r="H155" s="42" t="s">
        <v>758</v>
      </c>
      <c r="I155" s="41" t="s">
        <v>735</v>
      </c>
      <c r="J155" s="42" t="s">
        <v>759</v>
      </c>
      <c r="K155" s="44"/>
      <c r="L155" s="45">
        <v>637370</v>
      </c>
    </row>
    <row r="156" spans="1:12">
      <c r="A156" s="41" t="s">
        <v>701</v>
      </c>
      <c r="B156" s="41" t="s">
        <v>790</v>
      </c>
      <c r="C156" s="41" t="s">
        <v>703</v>
      </c>
      <c r="D156" s="42" t="s">
        <v>791</v>
      </c>
      <c r="E156" s="43">
        <v>15</v>
      </c>
      <c r="F156" s="42" t="s">
        <v>765</v>
      </c>
      <c r="G156" s="41" t="s">
        <v>757</v>
      </c>
      <c r="H156" s="42" t="s">
        <v>758</v>
      </c>
      <c r="I156" s="41" t="s">
        <v>15</v>
      </c>
      <c r="J156" s="42" t="s">
        <v>708</v>
      </c>
      <c r="K156" s="44"/>
      <c r="L156" s="45">
        <v>111496</v>
      </c>
    </row>
    <row r="157" spans="1:12">
      <c r="A157" s="41" t="s">
        <v>701</v>
      </c>
      <c r="B157" s="41" t="s">
        <v>790</v>
      </c>
      <c r="C157" s="41" t="s">
        <v>703</v>
      </c>
      <c r="D157" s="42" t="s">
        <v>791</v>
      </c>
      <c r="E157" s="43">
        <v>16</v>
      </c>
      <c r="F157" s="42" t="s">
        <v>765</v>
      </c>
      <c r="G157" s="41" t="s">
        <v>757</v>
      </c>
      <c r="H157" s="42" t="s">
        <v>758</v>
      </c>
      <c r="I157" s="41" t="s">
        <v>8</v>
      </c>
      <c r="J157" s="42" t="s">
        <v>708</v>
      </c>
      <c r="K157" s="45"/>
      <c r="L157" s="44">
        <v>-111496</v>
      </c>
    </row>
    <row r="158" spans="1:12">
      <c r="A158" s="41" t="s">
        <v>701</v>
      </c>
      <c r="B158" s="41" t="s">
        <v>790</v>
      </c>
      <c r="C158" s="41" t="s">
        <v>703</v>
      </c>
      <c r="D158" s="42" t="s">
        <v>791</v>
      </c>
      <c r="E158" s="43">
        <v>17</v>
      </c>
      <c r="F158" s="42" t="s">
        <v>766</v>
      </c>
      <c r="G158" s="41" t="s">
        <v>757</v>
      </c>
      <c r="H158" s="42" t="s">
        <v>758</v>
      </c>
      <c r="I158" s="41" t="s">
        <v>15</v>
      </c>
      <c r="J158" s="42" t="s">
        <v>708</v>
      </c>
      <c r="K158" s="45"/>
      <c r="L158" s="44">
        <v>-160730.4</v>
      </c>
    </row>
    <row r="159" spans="1:12">
      <c r="A159" s="41" t="s">
        <v>701</v>
      </c>
      <c r="B159" s="41" t="s">
        <v>790</v>
      </c>
      <c r="C159" s="41" t="s">
        <v>703</v>
      </c>
      <c r="D159" s="42" t="s">
        <v>791</v>
      </c>
      <c r="E159" s="43">
        <v>18</v>
      </c>
      <c r="F159" s="42" t="s">
        <v>766</v>
      </c>
      <c r="G159" s="41" t="s">
        <v>757</v>
      </c>
      <c r="H159" s="42" t="s">
        <v>758</v>
      </c>
      <c r="I159" s="41" t="s">
        <v>198</v>
      </c>
      <c r="J159" s="42" t="s">
        <v>708</v>
      </c>
      <c r="K159" s="45"/>
      <c r="L159" s="44">
        <v>160730.4</v>
      </c>
    </row>
    <row r="160" spans="1:12">
      <c r="A160" s="41" t="s">
        <v>701</v>
      </c>
      <c r="B160" s="41" t="s">
        <v>790</v>
      </c>
      <c r="C160" s="41" t="s">
        <v>703</v>
      </c>
      <c r="D160" s="42" t="s">
        <v>791</v>
      </c>
      <c r="E160" s="43">
        <v>19</v>
      </c>
      <c r="F160" s="42" t="s">
        <v>711</v>
      </c>
      <c r="G160" s="41" t="s">
        <v>706</v>
      </c>
      <c r="H160" s="42" t="s">
        <v>707</v>
      </c>
      <c r="I160" s="41" t="s">
        <v>9</v>
      </c>
      <c r="J160" s="42" t="s">
        <v>708</v>
      </c>
      <c r="K160" s="45"/>
      <c r="L160" s="44">
        <v>186468.04</v>
      </c>
    </row>
    <row r="161" spans="1:12">
      <c r="A161" s="41" t="s">
        <v>701</v>
      </c>
      <c r="B161" s="41" t="s">
        <v>790</v>
      </c>
      <c r="C161" s="41" t="s">
        <v>703</v>
      </c>
      <c r="D161" s="42" t="s">
        <v>791</v>
      </c>
      <c r="E161" s="43">
        <v>20</v>
      </c>
      <c r="F161" s="42" t="s">
        <v>711</v>
      </c>
      <c r="G161" s="41" t="s">
        <v>706</v>
      </c>
      <c r="H161" s="42" t="s">
        <v>707</v>
      </c>
      <c r="I161" s="41" t="s">
        <v>198</v>
      </c>
      <c r="J161" s="42" t="s">
        <v>708</v>
      </c>
      <c r="K161" s="45"/>
      <c r="L161" s="44">
        <v>-186468.04</v>
      </c>
    </row>
    <row r="162" spans="1:12">
      <c r="A162" s="41" t="s">
        <v>701</v>
      </c>
      <c r="B162" s="41" t="s">
        <v>790</v>
      </c>
      <c r="C162" s="41" t="s">
        <v>703</v>
      </c>
      <c r="D162" s="42" t="s">
        <v>791</v>
      </c>
      <c r="E162" s="43">
        <v>21</v>
      </c>
      <c r="F162" s="42" t="s">
        <v>801</v>
      </c>
      <c r="G162" s="41" t="s">
        <v>706</v>
      </c>
      <c r="H162" s="42" t="s">
        <v>707</v>
      </c>
      <c r="I162" s="41" t="s">
        <v>9</v>
      </c>
      <c r="J162" s="42" t="s">
        <v>725</v>
      </c>
      <c r="K162" s="45"/>
      <c r="L162" s="44">
        <v>-85985.71</v>
      </c>
    </row>
    <row r="163" spans="1:12">
      <c r="A163" s="41" t="s">
        <v>701</v>
      </c>
      <c r="B163" s="41" t="s">
        <v>790</v>
      </c>
      <c r="C163" s="41" t="s">
        <v>703</v>
      </c>
      <c r="D163" s="42" t="s">
        <v>791</v>
      </c>
      <c r="E163" s="43">
        <v>22</v>
      </c>
      <c r="F163" s="42" t="s">
        <v>801</v>
      </c>
      <c r="G163" s="41" t="s">
        <v>706</v>
      </c>
      <c r="H163" s="42" t="s">
        <v>707</v>
      </c>
      <c r="I163" s="41" t="s">
        <v>198</v>
      </c>
      <c r="J163" s="42" t="s">
        <v>725</v>
      </c>
      <c r="K163" s="45"/>
      <c r="L163" s="44">
        <v>85985.71</v>
      </c>
    </row>
    <row r="164" spans="1:12">
      <c r="A164" s="41" t="s">
        <v>701</v>
      </c>
      <c r="B164" s="41" t="s">
        <v>790</v>
      </c>
      <c r="C164" s="41" t="s">
        <v>703</v>
      </c>
      <c r="D164" s="42" t="s">
        <v>791</v>
      </c>
      <c r="E164" s="43">
        <v>23</v>
      </c>
      <c r="F164" s="42" t="s">
        <v>802</v>
      </c>
      <c r="G164" s="41" t="s">
        <v>706</v>
      </c>
      <c r="H164" s="42" t="s">
        <v>707</v>
      </c>
      <c r="I164" s="41" t="s">
        <v>9</v>
      </c>
      <c r="J164" s="42" t="s">
        <v>725</v>
      </c>
      <c r="K164" s="45"/>
      <c r="L164" s="44">
        <v>-50150.03</v>
      </c>
    </row>
    <row r="165" spans="1:12">
      <c r="A165" s="41" t="s">
        <v>701</v>
      </c>
      <c r="B165" s="41" t="s">
        <v>790</v>
      </c>
      <c r="C165" s="41" t="s">
        <v>703</v>
      </c>
      <c r="D165" s="42" t="s">
        <v>791</v>
      </c>
      <c r="E165" s="43">
        <v>24</v>
      </c>
      <c r="F165" s="42" t="s">
        <v>802</v>
      </c>
      <c r="G165" s="41" t="s">
        <v>706</v>
      </c>
      <c r="H165" s="42" t="s">
        <v>707</v>
      </c>
      <c r="I165" s="41" t="s">
        <v>198</v>
      </c>
      <c r="J165" s="42" t="s">
        <v>725</v>
      </c>
      <c r="K165" s="45"/>
      <c r="L165" s="44">
        <v>50150.03</v>
      </c>
    </row>
    <row r="166" spans="1:12">
      <c r="A166" s="41" t="s">
        <v>701</v>
      </c>
      <c r="B166" s="41" t="s">
        <v>790</v>
      </c>
      <c r="C166" s="41" t="s">
        <v>703</v>
      </c>
      <c r="D166" s="42" t="s">
        <v>791</v>
      </c>
      <c r="E166" s="43">
        <v>25</v>
      </c>
      <c r="F166" s="42" t="s">
        <v>803</v>
      </c>
      <c r="G166" s="41" t="s">
        <v>706</v>
      </c>
      <c r="H166" s="42" t="s">
        <v>707</v>
      </c>
      <c r="I166" s="41" t="s">
        <v>9</v>
      </c>
      <c r="J166" s="42" t="s">
        <v>725</v>
      </c>
      <c r="K166" s="45"/>
      <c r="L166" s="44">
        <v>-58380.58</v>
      </c>
    </row>
    <row r="167" spans="1:12">
      <c r="A167" s="41" t="s">
        <v>701</v>
      </c>
      <c r="B167" s="41" t="s">
        <v>790</v>
      </c>
      <c r="C167" s="41" t="s">
        <v>703</v>
      </c>
      <c r="D167" s="42" t="s">
        <v>791</v>
      </c>
      <c r="E167" s="43">
        <v>26</v>
      </c>
      <c r="F167" s="42" t="s">
        <v>803</v>
      </c>
      <c r="G167" s="41" t="s">
        <v>706</v>
      </c>
      <c r="H167" s="42" t="s">
        <v>707</v>
      </c>
      <c r="I167" s="41" t="s">
        <v>198</v>
      </c>
      <c r="J167" s="42" t="s">
        <v>725</v>
      </c>
      <c r="K167" s="45"/>
      <c r="L167" s="44">
        <v>58380.58</v>
      </c>
    </row>
    <row r="168" spans="1:12">
      <c r="A168" s="41" t="s">
        <v>701</v>
      </c>
      <c r="B168" s="41" t="s">
        <v>790</v>
      </c>
      <c r="C168" s="41" t="s">
        <v>703</v>
      </c>
      <c r="D168" s="42" t="s">
        <v>791</v>
      </c>
      <c r="E168" s="43">
        <v>27</v>
      </c>
      <c r="F168" s="42" t="s">
        <v>804</v>
      </c>
      <c r="G168" s="41" t="s">
        <v>706</v>
      </c>
      <c r="H168" s="42" t="s">
        <v>707</v>
      </c>
      <c r="I168" s="41" t="s">
        <v>9</v>
      </c>
      <c r="J168" s="42" t="s">
        <v>725</v>
      </c>
      <c r="K168" s="45"/>
      <c r="L168" s="44">
        <v>-17544.39</v>
      </c>
    </row>
    <row r="169" spans="1:12">
      <c r="A169" s="41" t="s">
        <v>701</v>
      </c>
      <c r="B169" s="41" t="s">
        <v>790</v>
      </c>
      <c r="C169" s="41" t="s">
        <v>703</v>
      </c>
      <c r="D169" s="42" t="s">
        <v>791</v>
      </c>
      <c r="E169" s="43">
        <v>28</v>
      </c>
      <c r="F169" s="42" t="s">
        <v>804</v>
      </c>
      <c r="G169" s="41" t="s">
        <v>706</v>
      </c>
      <c r="H169" s="42" t="s">
        <v>707</v>
      </c>
      <c r="I169" s="41" t="s">
        <v>198</v>
      </c>
      <c r="J169" s="42" t="s">
        <v>725</v>
      </c>
      <c r="K169" s="45"/>
      <c r="L169" s="44">
        <v>17544.39</v>
      </c>
    </row>
    <row r="170" spans="1:12">
      <c r="A170" s="41" t="s">
        <v>701</v>
      </c>
      <c r="B170" s="41" t="s">
        <v>790</v>
      </c>
      <c r="C170" s="41" t="s">
        <v>703</v>
      </c>
      <c r="D170" s="42" t="s">
        <v>791</v>
      </c>
      <c r="E170" s="43">
        <v>29</v>
      </c>
      <c r="F170" s="42" t="s">
        <v>742</v>
      </c>
      <c r="G170" s="41" t="s">
        <v>743</v>
      </c>
      <c r="H170" s="42" t="s">
        <v>744</v>
      </c>
      <c r="I170" s="41" t="s">
        <v>198</v>
      </c>
      <c r="J170" s="42" t="s">
        <v>745</v>
      </c>
      <c r="K170" s="44">
        <v>-1605921.05</v>
      </c>
      <c r="L170" s="44"/>
    </row>
    <row r="171" spans="1:12">
      <c r="A171" s="41" t="s">
        <v>701</v>
      </c>
      <c r="B171" s="41" t="s">
        <v>790</v>
      </c>
      <c r="C171" s="41" t="s">
        <v>703</v>
      </c>
      <c r="D171" s="42" t="s">
        <v>791</v>
      </c>
      <c r="E171" s="43">
        <v>30</v>
      </c>
      <c r="F171" s="42" t="s">
        <v>742</v>
      </c>
      <c r="G171" s="41" t="s">
        <v>743</v>
      </c>
      <c r="H171" s="42" t="s">
        <v>744</v>
      </c>
      <c r="I171" s="41" t="s">
        <v>735</v>
      </c>
      <c r="J171" s="42" t="s">
        <v>745</v>
      </c>
      <c r="K171" s="44">
        <v>1605921.05</v>
      </c>
      <c r="L171" s="44"/>
    </row>
    <row r="172" spans="1:12">
      <c r="A172" s="41" t="s">
        <v>701</v>
      </c>
      <c r="B172" s="41" t="s">
        <v>790</v>
      </c>
      <c r="C172" s="41" t="s">
        <v>703</v>
      </c>
      <c r="D172" s="42" t="s">
        <v>791</v>
      </c>
      <c r="E172" s="43">
        <v>31</v>
      </c>
      <c r="F172" s="42" t="s">
        <v>747</v>
      </c>
      <c r="G172" s="41" t="s">
        <v>748</v>
      </c>
      <c r="H172" s="42" t="s">
        <v>171</v>
      </c>
      <c r="I172" s="41" t="s">
        <v>198</v>
      </c>
      <c r="J172" s="42" t="s">
        <v>708</v>
      </c>
      <c r="K172" s="44">
        <v>833333.33</v>
      </c>
      <c r="L172" s="44"/>
    </row>
    <row r="173" spans="1:11">
      <c r="A173">
        <v>2019</v>
      </c>
      <c r="B173">
        <v>7</v>
      </c>
      <c r="C173">
        <v>31</v>
      </c>
      <c r="D173" t="s">
        <v>791</v>
      </c>
      <c r="E173">
        <v>32</v>
      </c>
      <c r="F173" t="s">
        <v>747</v>
      </c>
      <c r="G173">
        <v>661266</v>
      </c>
      <c r="H173" t="s">
        <v>171</v>
      </c>
      <c r="I173" t="s">
        <v>735</v>
      </c>
      <c r="J173" t="s">
        <v>708</v>
      </c>
      <c r="K173">
        <v>-833333.33</v>
      </c>
    </row>
    <row r="174" spans="1:11">
      <c r="A174">
        <v>2019</v>
      </c>
      <c r="B174">
        <v>7</v>
      </c>
      <c r="C174">
        <v>31</v>
      </c>
      <c r="D174" t="s">
        <v>791</v>
      </c>
      <c r="E174">
        <v>33</v>
      </c>
      <c r="F174" t="s">
        <v>805</v>
      </c>
      <c r="G174">
        <v>661236</v>
      </c>
      <c r="H174" t="s">
        <v>140</v>
      </c>
      <c r="I174" t="s">
        <v>198</v>
      </c>
      <c r="J174" t="s">
        <v>708</v>
      </c>
      <c r="K174">
        <v>1950</v>
      </c>
    </row>
    <row r="175" spans="1:11">
      <c r="A175">
        <v>2019</v>
      </c>
      <c r="B175">
        <v>7</v>
      </c>
      <c r="C175">
        <v>31</v>
      </c>
      <c r="D175" t="s">
        <v>791</v>
      </c>
      <c r="E175">
        <v>34</v>
      </c>
      <c r="F175" t="s">
        <v>805</v>
      </c>
      <c r="G175">
        <v>661236</v>
      </c>
      <c r="H175" t="s">
        <v>140</v>
      </c>
      <c r="I175" t="s">
        <v>4</v>
      </c>
      <c r="J175" t="s">
        <v>708</v>
      </c>
      <c r="K175">
        <v>-1950</v>
      </c>
    </row>
    <row r="176" spans="1:11">
      <c r="A176">
        <v>2019</v>
      </c>
      <c r="B176">
        <v>7</v>
      </c>
      <c r="C176">
        <v>31</v>
      </c>
      <c r="D176" t="s">
        <v>791</v>
      </c>
      <c r="E176">
        <v>35</v>
      </c>
      <c r="F176" t="s">
        <v>805</v>
      </c>
      <c r="G176">
        <v>661236</v>
      </c>
      <c r="H176" t="s">
        <v>140</v>
      </c>
      <c r="I176" t="s">
        <v>5</v>
      </c>
      <c r="J176" t="s">
        <v>708</v>
      </c>
      <c r="K176">
        <v>1950</v>
      </c>
    </row>
    <row r="177" spans="1:11">
      <c r="A177">
        <v>2019</v>
      </c>
      <c r="B177">
        <v>7</v>
      </c>
      <c r="C177">
        <v>31</v>
      </c>
      <c r="D177" t="s">
        <v>791</v>
      </c>
      <c r="E177">
        <v>36</v>
      </c>
      <c r="F177" t="s">
        <v>805</v>
      </c>
      <c r="G177">
        <v>661236</v>
      </c>
      <c r="H177" t="s">
        <v>140</v>
      </c>
      <c r="I177" t="s">
        <v>4</v>
      </c>
      <c r="J177" t="s">
        <v>708</v>
      </c>
      <c r="K177">
        <v>-1950</v>
      </c>
    </row>
    <row r="178" spans="1:11">
      <c r="A178">
        <v>2019</v>
      </c>
      <c r="B178">
        <v>7</v>
      </c>
      <c r="C178">
        <v>31</v>
      </c>
      <c r="D178" t="s">
        <v>791</v>
      </c>
      <c r="E178">
        <v>37</v>
      </c>
      <c r="F178" t="s">
        <v>805</v>
      </c>
      <c r="G178">
        <v>661236</v>
      </c>
      <c r="H178" t="s">
        <v>140</v>
      </c>
      <c r="I178" t="s">
        <v>19</v>
      </c>
      <c r="J178" t="s">
        <v>708</v>
      </c>
      <c r="K178">
        <v>1980</v>
      </c>
    </row>
    <row r="179" spans="1:11">
      <c r="A179">
        <v>2019</v>
      </c>
      <c r="B179">
        <v>7</v>
      </c>
      <c r="C179">
        <v>31</v>
      </c>
      <c r="D179" t="s">
        <v>791</v>
      </c>
      <c r="E179">
        <v>38</v>
      </c>
      <c r="F179" t="s">
        <v>805</v>
      </c>
      <c r="G179">
        <v>661236</v>
      </c>
      <c r="H179" t="s">
        <v>140</v>
      </c>
      <c r="I179" t="s">
        <v>4</v>
      </c>
      <c r="J179" t="s">
        <v>708</v>
      </c>
      <c r="K179">
        <v>-1980</v>
      </c>
    </row>
    <row r="180" spans="1:11">
      <c r="A180">
        <v>2019</v>
      </c>
      <c r="B180">
        <v>7</v>
      </c>
      <c r="C180">
        <v>31</v>
      </c>
      <c r="D180" t="s">
        <v>791</v>
      </c>
      <c r="E180">
        <v>39</v>
      </c>
      <c r="F180" t="s">
        <v>805</v>
      </c>
      <c r="G180">
        <v>661236</v>
      </c>
      <c r="H180" t="s">
        <v>140</v>
      </c>
      <c r="I180" t="s">
        <v>21</v>
      </c>
      <c r="J180" t="s">
        <v>708</v>
      </c>
      <c r="K180">
        <v>5850</v>
      </c>
    </row>
    <row r="181" spans="1:11">
      <c r="A181">
        <v>2019</v>
      </c>
      <c r="B181">
        <v>7</v>
      </c>
      <c r="C181">
        <v>31</v>
      </c>
      <c r="D181" t="s">
        <v>791</v>
      </c>
      <c r="E181">
        <v>40</v>
      </c>
      <c r="F181" t="s">
        <v>805</v>
      </c>
      <c r="G181">
        <v>661236</v>
      </c>
      <c r="H181" t="s">
        <v>140</v>
      </c>
      <c r="I181" t="s">
        <v>4</v>
      </c>
      <c r="J181" t="s">
        <v>708</v>
      </c>
      <c r="K181">
        <v>-5850</v>
      </c>
    </row>
    <row r="182" spans="1:11">
      <c r="A182">
        <v>2019</v>
      </c>
      <c r="B182">
        <v>7</v>
      </c>
      <c r="C182">
        <v>31</v>
      </c>
      <c r="D182" t="s">
        <v>791</v>
      </c>
      <c r="E182">
        <v>41</v>
      </c>
      <c r="F182" t="s">
        <v>806</v>
      </c>
      <c r="G182">
        <v>661236</v>
      </c>
      <c r="H182" t="s">
        <v>140</v>
      </c>
      <c r="I182" t="s">
        <v>198</v>
      </c>
      <c r="J182" t="s">
        <v>708</v>
      </c>
      <c r="K182">
        <v>3960</v>
      </c>
    </row>
    <row r="183" spans="1:11">
      <c r="A183">
        <v>2019</v>
      </c>
      <c r="B183">
        <v>7</v>
      </c>
      <c r="C183">
        <v>31</v>
      </c>
      <c r="D183" t="s">
        <v>791</v>
      </c>
      <c r="E183">
        <v>42</v>
      </c>
      <c r="F183" t="s">
        <v>806</v>
      </c>
      <c r="G183">
        <v>661236</v>
      </c>
      <c r="H183" t="s">
        <v>140</v>
      </c>
      <c r="I183" t="s">
        <v>4</v>
      </c>
      <c r="J183" t="s">
        <v>708</v>
      </c>
      <c r="K183">
        <v>-3960</v>
      </c>
    </row>
    <row r="184" spans="1:11">
      <c r="A184">
        <v>2019</v>
      </c>
      <c r="B184">
        <v>7</v>
      </c>
      <c r="C184">
        <v>31</v>
      </c>
      <c r="D184" t="s">
        <v>791</v>
      </c>
      <c r="E184">
        <v>43</v>
      </c>
      <c r="F184" t="s">
        <v>806</v>
      </c>
      <c r="G184">
        <v>661236</v>
      </c>
      <c r="H184" t="s">
        <v>140</v>
      </c>
      <c r="I184" t="s">
        <v>19</v>
      </c>
      <c r="J184" t="s">
        <v>708</v>
      </c>
      <c r="K184">
        <v>1485</v>
      </c>
    </row>
    <row r="185" spans="1:11">
      <c r="A185">
        <v>2019</v>
      </c>
      <c r="B185">
        <v>7</v>
      </c>
      <c r="C185">
        <v>31</v>
      </c>
      <c r="D185" t="s">
        <v>791</v>
      </c>
      <c r="E185">
        <v>44</v>
      </c>
      <c r="F185" t="s">
        <v>806</v>
      </c>
      <c r="G185">
        <v>661236</v>
      </c>
      <c r="H185" t="s">
        <v>140</v>
      </c>
      <c r="I185" t="s">
        <v>4</v>
      </c>
      <c r="J185" t="s">
        <v>708</v>
      </c>
      <c r="K185">
        <v>-1485</v>
      </c>
    </row>
    <row r="186" spans="1:11">
      <c r="A186">
        <v>2019</v>
      </c>
      <c r="B186">
        <v>7</v>
      </c>
      <c r="C186">
        <v>31</v>
      </c>
      <c r="D186" t="s">
        <v>791</v>
      </c>
      <c r="E186">
        <v>45</v>
      </c>
      <c r="F186" t="s">
        <v>806</v>
      </c>
      <c r="G186">
        <v>661236</v>
      </c>
      <c r="H186" t="s">
        <v>140</v>
      </c>
      <c r="I186" t="s">
        <v>20</v>
      </c>
      <c r="J186" t="s">
        <v>708</v>
      </c>
      <c r="K186">
        <v>990</v>
      </c>
    </row>
    <row r="187" spans="1:11">
      <c r="A187">
        <v>2019</v>
      </c>
      <c r="B187">
        <v>7</v>
      </c>
      <c r="C187">
        <v>31</v>
      </c>
      <c r="D187" t="s">
        <v>791</v>
      </c>
      <c r="E187">
        <v>46</v>
      </c>
      <c r="F187" t="s">
        <v>806</v>
      </c>
      <c r="G187">
        <v>661236</v>
      </c>
      <c r="H187" t="s">
        <v>140</v>
      </c>
      <c r="I187" t="s">
        <v>4</v>
      </c>
      <c r="J187" t="s">
        <v>708</v>
      </c>
      <c r="K187">
        <v>-990</v>
      </c>
    </row>
    <row r="188" spans="1:11">
      <c r="A188">
        <v>2019</v>
      </c>
      <c r="B188">
        <v>7</v>
      </c>
      <c r="C188">
        <v>31</v>
      </c>
      <c r="D188" t="s">
        <v>791</v>
      </c>
      <c r="E188">
        <v>47</v>
      </c>
      <c r="F188" t="s">
        <v>806</v>
      </c>
      <c r="G188">
        <v>661236</v>
      </c>
      <c r="H188" t="s">
        <v>140</v>
      </c>
      <c r="I188" t="s">
        <v>21</v>
      </c>
      <c r="J188" t="s">
        <v>708</v>
      </c>
      <c r="K188">
        <v>2970</v>
      </c>
    </row>
    <row r="189" spans="1:11">
      <c r="A189">
        <v>2019</v>
      </c>
      <c r="B189">
        <v>7</v>
      </c>
      <c r="C189">
        <v>31</v>
      </c>
      <c r="D189" t="s">
        <v>791</v>
      </c>
      <c r="E189">
        <v>48</v>
      </c>
      <c r="F189" t="s">
        <v>806</v>
      </c>
      <c r="G189">
        <v>661236</v>
      </c>
      <c r="H189" t="s">
        <v>140</v>
      </c>
      <c r="I189" t="s">
        <v>4</v>
      </c>
      <c r="J189" t="s">
        <v>708</v>
      </c>
      <c r="K189">
        <v>-2970</v>
      </c>
    </row>
    <row r="190" spans="1:12">
      <c r="A190">
        <v>2019</v>
      </c>
      <c r="B190">
        <v>7</v>
      </c>
      <c r="C190">
        <v>31</v>
      </c>
      <c r="D190" t="s">
        <v>791</v>
      </c>
      <c r="E190">
        <v>49</v>
      </c>
      <c r="F190" t="s">
        <v>807</v>
      </c>
      <c r="G190">
        <v>611103</v>
      </c>
      <c r="H190" t="s">
        <v>68</v>
      </c>
      <c r="I190" t="s">
        <v>12</v>
      </c>
      <c r="J190" t="s">
        <v>708</v>
      </c>
      <c r="L190">
        <v>-424283.34</v>
      </c>
    </row>
    <row r="191" spans="1:12">
      <c r="A191">
        <v>2019</v>
      </c>
      <c r="B191">
        <v>7</v>
      </c>
      <c r="C191">
        <v>31</v>
      </c>
      <c r="D191" t="s">
        <v>791</v>
      </c>
      <c r="E191">
        <v>50</v>
      </c>
      <c r="F191" t="s">
        <v>807</v>
      </c>
      <c r="G191">
        <v>611103</v>
      </c>
      <c r="H191" t="s">
        <v>68</v>
      </c>
      <c r="I191" t="s">
        <v>4</v>
      </c>
      <c r="J191" t="s">
        <v>708</v>
      </c>
      <c r="L191">
        <v>424283.34</v>
      </c>
    </row>
    <row r="192" spans="1:12">
      <c r="A192">
        <v>2019</v>
      </c>
      <c r="B192">
        <v>7</v>
      </c>
      <c r="C192">
        <v>31</v>
      </c>
      <c r="D192" t="s">
        <v>808</v>
      </c>
      <c r="E192">
        <v>1</v>
      </c>
      <c r="F192" t="s">
        <v>732</v>
      </c>
      <c r="G192">
        <v>602104</v>
      </c>
      <c r="H192" t="s">
        <v>734</v>
      </c>
      <c r="I192" t="s">
        <v>19</v>
      </c>
      <c r="J192" t="s">
        <v>708</v>
      </c>
      <c r="L192">
        <v>554433.96</v>
      </c>
    </row>
    <row r="193" spans="1:12">
      <c r="A193">
        <v>2019</v>
      </c>
      <c r="B193">
        <v>7</v>
      </c>
      <c r="C193">
        <v>31</v>
      </c>
      <c r="D193" t="s">
        <v>808</v>
      </c>
      <c r="E193">
        <v>2</v>
      </c>
      <c r="F193" t="s">
        <v>732</v>
      </c>
      <c r="G193">
        <v>602104</v>
      </c>
      <c r="H193" t="s">
        <v>734</v>
      </c>
      <c r="I193" t="s">
        <v>735</v>
      </c>
      <c r="J193" t="s">
        <v>708</v>
      </c>
      <c r="L193">
        <v>-554433.96</v>
      </c>
    </row>
    <row r="194" spans="1:12">
      <c r="A194">
        <v>2019</v>
      </c>
      <c r="B194">
        <v>7</v>
      </c>
      <c r="C194">
        <v>31</v>
      </c>
      <c r="D194" t="s">
        <v>808</v>
      </c>
      <c r="E194">
        <v>3</v>
      </c>
      <c r="F194" t="s">
        <v>736</v>
      </c>
      <c r="G194">
        <v>601103</v>
      </c>
      <c r="H194" t="s">
        <v>738</v>
      </c>
      <c r="I194" t="s">
        <v>19</v>
      </c>
      <c r="J194" t="s">
        <v>708</v>
      </c>
      <c r="L194">
        <v>803287.67</v>
      </c>
    </row>
    <row r="195" spans="1:12">
      <c r="A195">
        <v>2019</v>
      </c>
      <c r="B195">
        <v>7</v>
      </c>
      <c r="C195">
        <v>31</v>
      </c>
      <c r="D195" t="s">
        <v>808</v>
      </c>
      <c r="E195">
        <v>4</v>
      </c>
      <c r="F195" t="s">
        <v>736</v>
      </c>
      <c r="G195">
        <v>601103</v>
      </c>
      <c r="H195" t="s">
        <v>738</v>
      </c>
      <c r="I195" t="s">
        <v>735</v>
      </c>
      <c r="J195" t="s">
        <v>708</v>
      </c>
      <c r="L195">
        <v>-803287.67</v>
      </c>
    </row>
    <row r="196" spans="1:12">
      <c r="A196">
        <v>2019</v>
      </c>
      <c r="B196">
        <v>7</v>
      </c>
      <c r="C196">
        <v>31</v>
      </c>
      <c r="D196" t="s">
        <v>808</v>
      </c>
      <c r="E196">
        <v>5</v>
      </c>
      <c r="F196" t="s">
        <v>739</v>
      </c>
      <c r="G196">
        <v>60210704</v>
      </c>
      <c r="H196" t="s">
        <v>3</v>
      </c>
      <c r="I196" t="s">
        <v>21</v>
      </c>
      <c r="J196" t="s">
        <v>708</v>
      </c>
      <c r="L196">
        <v>94339.62</v>
      </c>
    </row>
    <row r="197" spans="1:12">
      <c r="A197">
        <v>2019</v>
      </c>
      <c r="B197">
        <v>7</v>
      </c>
      <c r="C197">
        <v>31</v>
      </c>
      <c r="D197" t="s">
        <v>808</v>
      </c>
      <c r="E197">
        <v>6</v>
      </c>
      <c r="F197" t="s">
        <v>739</v>
      </c>
      <c r="G197">
        <v>60210704</v>
      </c>
      <c r="H197" t="s">
        <v>3</v>
      </c>
      <c r="I197" t="s">
        <v>735</v>
      </c>
      <c r="J197" t="s">
        <v>708</v>
      </c>
      <c r="L197">
        <v>-94339.62</v>
      </c>
    </row>
    <row r="198" spans="1:6">
      <c r="A198">
        <v>2019</v>
      </c>
      <c r="B198">
        <v>7</v>
      </c>
      <c r="C198">
        <v>31</v>
      </c>
      <c r="F198" t="s">
        <v>771</v>
      </c>
    </row>
    <row r="199" spans="1:6">
      <c r="A199">
        <v>2019</v>
      </c>
      <c r="B199">
        <v>7</v>
      </c>
      <c r="F199" t="s">
        <v>772</v>
      </c>
    </row>
    <row r="200" spans="1:6">
      <c r="A200">
        <v>2019</v>
      </c>
      <c r="F200" t="s">
        <v>809</v>
      </c>
    </row>
    <row r="201" spans="1:12">
      <c r="A201">
        <v>2019</v>
      </c>
      <c r="B201">
        <v>8</v>
      </c>
      <c r="C201">
        <v>31</v>
      </c>
      <c r="D201" t="s">
        <v>810</v>
      </c>
      <c r="E201">
        <v>1</v>
      </c>
      <c r="F201" t="s">
        <v>798</v>
      </c>
      <c r="G201">
        <v>6101</v>
      </c>
      <c r="H201" t="s">
        <v>758</v>
      </c>
      <c r="I201" t="s">
        <v>12</v>
      </c>
      <c r="J201" t="s">
        <v>708</v>
      </c>
      <c r="L201">
        <v>3308.1</v>
      </c>
    </row>
    <row r="202" spans="1:12">
      <c r="A202">
        <v>2019</v>
      </c>
      <c r="B202">
        <v>8</v>
      </c>
      <c r="C202">
        <v>31</v>
      </c>
      <c r="D202" t="s">
        <v>810</v>
      </c>
      <c r="E202">
        <v>2</v>
      </c>
      <c r="F202" t="s">
        <v>798</v>
      </c>
      <c r="G202">
        <v>6101</v>
      </c>
      <c r="H202" t="s">
        <v>758</v>
      </c>
      <c r="I202" t="s">
        <v>58</v>
      </c>
      <c r="J202" t="s">
        <v>708</v>
      </c>
      <c r="L202">
        <v>-3308.1</v>
      </c>
    </row>
    <row r="203" spans="1:12">
      <c r="A203">
        <v>2019</v>
      </c>
      <c r="B203">
        <v>8</v>
      </c>
      <c r="C203">
        <v>31</v>
      </c>
      <c r="D203" t="s">
        <v>810</v>
      </c>
      <c r="E203">
        <v>3</v>
      </c>
      <c r="F203" t="s">
        <v>799</v>
      </c>
      <c r="G203">
        <v>611103</v>
      </c>
      <c r="H203" t="s">
        <v>68</v>
      </c>
      <c r="I203" t="s">
        <v>12</v>
      </c>
      <c r="J203" t="s">
        <v>708</v>
      </c>
      <c r="L203">
        <v>-298540.87</v>
      </c>
    </row>
    <row r="204" spans="1:12">
      <c r="A204">
        <v>2019</v>
      </c>
      <c r="B204">
        <v>8</v>
      </c>
      <c r="C204">
        <v>31</v>
      </c>
      <c r="D204" t="s">
        <v>810</v>
      </c>
      <c r="E204">
        <v>4</v>
      </c>
      <c r="F204" t="s">
        <v>799</v>
      </c>
      <c r="G204">
        <v>611103</v>
      </c>
      <c r="H204" t="s">
        <v>68</v>
      </c>
      <c r="I204" t="s">
        <v>735</v>
      </c>
      <c r="J204" t="s">
        <v>708</v>
      </c>
      <c r="L204">
        <v>298540.87</v>
      </c>
    </row>
    <row r="205" spans="1:12">
      <c r="A205">
        <v>2019</v>
      </c>
      <c r="B205">
        <v>8</v>
      </c>
      <c r="C205">
        <v>31</v>
      </c>
      <c r="D205" t="s">
        <v>810</v>
      </c>
      <c r="E205">
        <v>5</v>
      </c>
      <c r="F205" t="s">
        <v>800</v>
      </c>
      <c r="G205">
        <v>6101</v>
      </c>
      <c r="H205" t="s">
        <v>758</v>
      </c>
      <c r="I205" t="s">
        <v>12</v>
      </c>
      <c r="J205" t="s">
        <v>759</v>
      </c>
      <c r="L205">
        <v>-252250</v>
      </c>
    </row>
    <row r="206" spans="1:12">
      <c r="A206">
        <v>2019</v>
      </c>
      <c r="B206">
        <v>8</v>
      </c>
      <c r="C206">
        <v>31</v>
      </c>
      <c r="D206" t="s">
        <v>810</v>
      </c>
      <c r="E206">
        <v>6</v>
      </c>
      <c r="F206" t="s">
        <v>800</v>
      </c>
      <c r="G206">
        <v>6101</v>
      </c>
      <c r="H206" t="s">
        <v>758</v>
      </c>
      <c r="I206" t="s">
        <v>735</v>
      </c>
      <c r="J206" t="s">
        <v>759</v>
      </c>
      <c r="L206">
        <v>252250</v>
      </c>
    </row>
    <row r="207" spans="1:12">
      <c r="A207">
        <v>2019</v>
      </c>
      <c r="B207">
        <v>8</v>
      </c>
      <c r="C207">
        <v>31</v>
      </c>
      <c r="D207" t="s">
        <v>810</v>
      </c>
      <c r="E207">
        <v>7</v>
      </c>
      <c r="F207" t="s">
        <v>765</v>
      </c>
      <c r="G207">
        <v>6101</v>
      </c>
      <c r="H207" t="s">
        <v>758</v>
      </c>
      <c r="I207" t="s">
        <v>15</v>
      </c>
      <c r="J207" t="s">
        <v>708</v>
      </c>
      <c r="L207">
        <v>-3220442.5</v>
      </c>
    </row>
    <row r="208" spans="1:12">
      <c r="A208">
        <v>2019</v>
      </c>
      <c r="B208">
        <v>8</v>
      </c>
      <c r="C208">
        <v>31</v>
      </c>
      <c r="D208" t="s">
        <v>810</v>
      </c>
      <c r="E208">
        <v>8</v>
      </c>
      <c r="F208" t="s">
        <v>765</v>
      </c>
      <c r="G208">
        <v>6101</v>
      </c>
      <c r="H208" t="s">
        <v>758</v>
      </c>
      <c r="I208" t="s">
        <v>8</v>
      </c>
      <c r="J208" t="s">
        <v>708</v>
      </c>
      <c r="L208">
        <v>3220442.5</v>
      </c>
    </row>
    <row r="209" spans="1:12">
      <c r="A209">
        <v>2019</v>
      </c>
      <c r="B209">
        <v>8</v>
      </c>
      <c r="C209">
        <v>31</v>
      </c>
      <c r="D209" t="s">
        <v>810</v>
      </c>
      <c r="E209">
        <v>9</v>
      </c>
      <c r="F209" t="s">
        <v>766</v>
      </c>
      <c r="G209">
        <v>6101</v>
      </c>
      <c r="H209" t="s">
        <v>758</v>
      </c>
      <c r="I209" t="s">
        <v>15</v>
      </c>
      <c r="J209" t="s">
        <v>708</v>
      </c>
      <c r="L209">
        <v>-210440.33</v>
      </c>
    </row>
    <row r="210" spans="1:12">
      <c r="A210">
        <v>2019</v>
      </c>
      <c r="B210">
        <v>8</v>
      </c>
      <c r="C210">
        <v>31</v>
      </c>
      <c r="D210" t="s">
        <v>810</v>
      </c>
      <c r="E210">
        <v>10</v>
      </c>
      <c r="F210" t="s">
        <v>766</v>
      </c>
      <c r="G210">
        <v>6101</v>
      </c>
      <c r="H210" t="s">
        <v>758</v>
      </c>
      <c r="I210" t="s">
        <v>198</v>
      </c>
      <c r="J210" t="s">
        <v>708</v>
      </c>
      <c r="L210">
        <v>210440.33</v>
      </c>
    </row>
    <row r="211" spans="1:11">
      <c r="A211">
        <v>2019</v>
      </c>
      <c r="B211">
        <v>8</v>
      </c>
      <c r="C211">
        <v>31</v>
      </c>
      <c r="D211" t="s">
        <v>810</v>
      </c>
      <c r="E211">
        <v>11</v>
      </c>
      <c r="F211" t="s">
        <v>742</v>
      </c>
      <c r="G211">
        <v>64110302</v>
      </c>
      <c r="H211" t="s">
        <v>744</v>
      </c>
      <c r="I211" t="s">
        <v>198</v>
      </c>
      <c r="J211" t="s">
        <v>708</v>
      </c>
      <c r="K211">
        <v>-1522910.7</v>
      </c>
    </row>
    <row r="212" spans="1:11">
      <c r="A212">
        <v>2019</v>
      </c>
      <c r="B212">
        <v>8</v>
      </c>
      <c r="C212">
        <v>31</v>
      </c>
      <c r="D212" t="s">
        <v>810</v>
      </c>
      <c r="E212">
        <v>12</v>
      </c>
      <c r="F212" t="s">
        <v>742</v>
      </c>
      <c r="G212">
        <v>64110302</v>
      </c>
      <c r="H212" t="s">
        <v>744</v>
      </c>
      <c r="I212" t="s">
        <v>735</v>
      </c>
      <c r="J212" t="s">
        <v>708</v>
      </c>
      <c r="K212">
        <v>1522910.7</v>
      </c>
    </row>
    <row r="213" spans="1:12">
      <c r="A213">
        <v>2019</v>
      </c>
      <c r="B213">
        <v>8</v>
      </c>
      <c r="C213">
        <v>31</v>
      </c>
      <c r="D213" t="s">
        <v>810</v>
      </c>
      <c r="E213">
        <v>13</v>
      </c>
      <c r="F213" t="s">
        <v>811</v>
      </c>
      <c r="G213">
        <v>6051</v>
      </c>
      <c r="H213" t="s">
        <v>73</v>
      </c>
      <c r="I213" t="s">
        <v>198</v>
      </c>
      <c r="J213" t="s">
        <v>708</v>
      </c>
      <c r="L213">
        <v>-32395.12</v>
      </c>
    </row>
    <row r="214" spans="1:12">
      <c r="A214">
        <v>2019</v>
      </c>
      <c r="B214">
        <v>8</v>
      </c>
      <c r="C214">
        <v>31</v>
      </c>
      <c r="D214" t="s">
        <v>810</v>
      </c>
      <c r="E214">
        <v>14</v>
      </c>
      <c r="F214" t="s">
        <v>811</v>
      </c>
      <c r="G214">
        <v>6051</v>
      </c>
      <c r="H214" t="s">
        <v>73</v>
      </c>
      <c r="I214" t="s">
        <v>735</v>
      </c>
      <c r="J214" t="s">
        <v>708</v>
      </c>
      <c r="L214">
        <v>32395.12</v>
      </c>
    </row>
    <row r="215" spans="1:11">
      <c r="A215">
        <v>2019</v>
      </c>
      <c r="B215">
        <v>8</v>
      </c>
      <c r="C215">
        <v>31</v>
      </c>
      <c r="D215" t="s">
        <v>810</v>
      </c>
      <c r="E215">
        <v>15</v>
      </c>
      <c r="F215" t="s">
        <v>747</v>
      </c>
      <c r="G215">
        <v>661266</v>
      </c>
      <c r="H215" t="s">
        <v>171</v>
      </c>
      <c r="I215" t="s">
        <v>198</v>
      </c>
      <c r="J215" t="s">
        <v>708</v>
      </c>
      <c r="K215">
        <v>833333.33</v>
      </c>
    </row>
    <row r="216" spans="1:11">
      <c r="A216">
        <v>2019</v>
      </c>
      <c r="B216">
        <v>8</v>
      </c>
      <c r="C216">
        <v>31</v>
      </c>
      <c r="D216" t="s">
        <v>810</v>
      </c>
      <c r="E216">
        <v>16</v>
      </c>
      <c r="F216" t="s">
        <v>747</v>
      </c>
      <c r="G216">
        <v>661266</v>
      </c>
      <c r="H216" t="s">
        <v>171</v>
      </c>
      <c r="I216" t="s">
        <v>735</v>
      </c>
      <c r="J216" t="s">
        <v>708</v>
      </c>
      <c r="K216">
        <v>-833333.33</v>
      </c>
    </row>
    <row r="217" spans="1:12">
      <c r="A217">
        <v>2019</v>
      </c>
      <c r="B217">
        <v>8</v>
      </c>
      <c r="C217">
        <v>31</v>
      </c>
      <c r="D217" t="s">
        <v>810</v>
      </c>
      <c r="E217">
        <v>17</v>
      </c>
      <c r="F217" t="s">
        <v>807</v>
      </c>
      <c r="G217">
        <v>611103</v>
      </c>
      <c r="H217" t="s">
        <v>68</v>
      </c>
      <c r="I217" t="s">
        <v>12</v>
      </c>
      <c r="J217" t="s">
        <v>708</v>
      </c>
      <c r="L217">
        <v>-1112780.55</v>
      </c>
    </row>
    <row r="218" spans="1:12">
      <c r="A218">
        <v>2019</v>
      </c>
      <c r="B218">
        <v>8</v>
      </c>
      <c r="C218">
        <v>31</v>
      </c>
      <c r="D218" t="s">
        <v>810</v>
      </c>
      <c r="E218">
        <v>18</v>
      </c>
      <c r="F218" t="s">
        <v>807</v>
      </c>
      <c r="G218">
        <v>611103</v>
      </c>
      <c r="H218" t="s">
        <v>68</v>
      </c>
      <c r="I218" t="s">
        <v>4</v>
      </c>
      <c r="J218" t="s">
        <v>708</v>
      </c>
      <c r="L218">
        <v>1112780.55</v>
      </c>
    </row>
    <row r="219" spans="1:12">
      <c r="A219">
        <v>2019</v>
      </c>
      <c r="B219">
        <v>8</v>
      </c>
      <c r="C219">
        <v>31</v>
      </c>
      <c r="D219" t="s">
        <v>810</v>
      </c>
      <c r="E219">
        <v>19</v>
      </c>
      <c r="F219" t="s">
        <v>812</v>
      </c>
      <c r="G219">
        <v>6101</v>
      </c>
      <c r="H219" t="s">
        <v>758</v>
      </c>
      <c r="I219" t="s">
        <v>15</v>
      </c>
      <c r="J219" t="s">
        <v>708</v>
      </c>
      <c r="L219">
        <v>-16247410</v>
      </c>
    </row>
    <row r="220" spans="1:12">
      <c r="A220">
        <v>2019</v>
      </c>
      <c r="B220">
        <v>8</v>
      </c>
      <c r="C220">
        <v>31</v>
      </c>
      <c r="D220" t="s">
        <v>810</v>
      </c>
      <c r="E220">
        <v>20</v>
      </c>
      <c r="F220" t="s">
        <v>812</v>
      </c>
      <c r="G220">
        <v>6101</v>
      </c>
      <c r="H220" t="s">
        <v>758</v>
      </c>
      <c r="I220" t="s">
        <v>16</v>
      </c>
      <c r="J220" t="s">
        <v>708</v>
      </c>
      <c r="L220">
        <v>16247410</v>
      </c>
    </row>
    <row r="221" spans="1:12">
      <c r="A221">
        <v>2019</v>
      </c>
      <c r="B221">
        <v>8</v>
      </c>
      <c r="C221">
        <v>31</v>
      </c>
      <c r="D221" t="s">
        <v>810</v>
      </c>
      <c r="E221">
        <v>21</v>
      </c>
      <c r="F221" t="s">
        <v>813</v>
      </c>
      <c r="G221">
        <v>611103</v>
      </c>
      <c r="H221" t="s">
        <v>68</v>
      </c>
      <c r="I221" t="s">
        <v>16</v>
      </c>
      <c r="J221" t="s">
        <v>708</v>
      </c>
      <c r="L221">
        <v>-930194.56</v>
      </c>
    </row>
    <row r="222" spans="1:12">
      <c r="A222">
        <v>2019</v>
      </c>
      <c r="B222">
        <v>8</v>
      </c>
      <c r="C222">
        <v>31</v>
      </c>
      <c r="D222" t="s">
        <v>810</v>
      </c>
      <c r="E222">
        <v>22</v>
      </c>
      <c r="F222" t="s">
        <v>813</v>
      </c>
      <c r="G222">
        <v>611103</v>
      </c>
      <c r="H222" t="s">
        <v>68</v>
      </c>
      <c r="I222" t="s">
        <v>735</v>
      </c>
      <c r="J222" t="s">
        <v>708</v>
      </c>
      <c r="L222">
        <v>930194.56</v>
      </c>
    </row>
    <row r="223" spans="1:12">
      <c r="A223">
        <v>2019</v>
      </c>
      <c r="B223">
        <v>8</v>
      </c>
      <c r="C223">
        <v>31</v>
      </c>
      <c r="D223" t="s">
        <v>810</v>
      </c>
      <c r="E223">
        <v>23</v>
      </c>
      <c r="F223" t="s">
        <v>814</v>
      </c>
      <c r="G223">
        <v>611103</v>
      </c>
      <c r="H223" t="s">
        <v>68</v>
      </c>
      <c r="I223" t="s">
        <v>15</v>
      </c>
      <c r="J223" t="s">
        <v>708</v>
      </c>
      <c r="L223">
        <v>3474500</v>
      </c>
    </row>
    <row r="224" spans="1:12">
      <c r="A224">
        <v>2019</v>
      </c>
      <c r="B224">
        <v>8</v>
      </c>
      <c r="C224">
        <v>31</v>
      </c>
      <c r="D224" t="s">
        <v>810</v>
      </c>
      <c r="E224">
        <v>24</v>
      </c>
      <c r="F224" t="s">
        <v>814</v>
      </c>
      <c r="G224">
        <v>611103</v>
      </c>
      <c r="H224" t="s">
        <v>68</v>
      </c>
      <c r="I224" t="s">
        <v>8</v>
      </c>
      <c r="J224" t="s">
        <v>708</v>
      </c>
      <c r="L224">
        <v>-3474500</v>
      </c>
    </row>
    <row r="225" spans="1:12">
      <c r="A225">
        <v>2019</v>
      </c>
      <c r="B225">
        <v>8</v>
      </c>
      <c r="C225">
        <v>31</v>
      </c>
      <c r="D225" t="s">
        <v>810</v>
      </c>
      <c r="E225">
        <v>25</v>
      </c>
      <c r="F225" t="s">
        <v>815</v>
      </c>
      <c r="G225">
        <v>60210704</v>
      </c>
      <c r="H225" t="s">
        <v>3</v>
      </c>
      <c r="I225" t="s">
        <v>21</v>
      </c>
      <c r="J225" t="s">
        <v>708</v>
      </c>
      <c r="L225">
        <v>418867.93</v>
      </c>
    </row>
    <row r="226" spans="1:12">
      <c r="A226">
        <v>2019</v>
      </c>
      <c r="B226">
        <v>8</v>
      </c>
      <c r="C226">
        <v>31</v>
      </c>
      <c r="D226" t="s">
        <v>810</v>
      </c>
      <c r="E226">
        <v>26</v>
      </c>
      <c r="F226" t="s">
        <v>815</v>
      </c>
      <c r="G226">
        <v>60210704</v>
      </c>
      <c r="H226" t="s">
        <v>3</v>
      </c>
      <c r="I226" t="s">
        <v>735</v>
      </c>
      <c r="J226" t="s">
        <v>708</v>
      </c>
      <c r="L226">
        <v>-418867.93</v>
      </c>
    </row>
    <row r="227" spans="1:12">
      <c r="A227">
        <v>2019</v>
      </c>
      <c r="B227">
        <v>8</v>
      </c>
      <c r="C227">
        <v>31</v>
      </c>
      <c r="D227" t="s">
        <v>810</v>
      </c>
      <c r="E227">
        <v>27</v>
      </c>
      <c r="F227" t="s">
        <v>816</v>
      </c>
      <c r="G227">
        <v>60110101</v>
      </c>
      <c r="H227" t="s">
        <v>817</v>
      </c>
      <c r="I227" t="s">
        <v>19</v>
      </c>
      <c r="J227" t="s">
        <v>708</v>
      </c>
      <c r="L227">
        <v>443835.61</v>
      </c>
    </row>
    <row r="228" spans="1:12">
      <c r="A228">
        <v>2019</v>
      </c>
      <c r="B228">
        <v>8</v>
      </c>
      <c r="C228">
        <v>31</v>
      </c>
      <c r="D228" t="s">
        <v>810</v>
      </c>
      <c r="E228">
        <v>28</v>
      </c>
      <c r="F228" t="s">
        <v>816</v>
      </c>
      <c r="G228">
        <v>60110101</v>
      </c>
      <c r="H228" t="s">
        <v>817</v>
      </c>
      <c r="I228" t="s">
        <v>735</v>
      </c>
      <c r="J228" t="s">
        <v>708</v>
      </c>
      <c r="L228">
        <v>-443835.61</v>
      </c>
    </row>
    <row r="229" spans="1:11">
      <c r="A229">
        <v>2019</v>
      </c>
      <c r="B229">
        <v>8</v>
      </c>
      <c r="C229">
        <v>31</v>
      </c>
      <c r="D229" t="s">
        <v>810</v>
      </c>
      <c r="E229">
        <v>29</v>
      </c>
      <c r="F229" t="s">
        <v>805</v>
      </c>
      <c r="G229">
        <v>661236</v>
      </c>
      <c r="H229" t="s">
        <v>140</v>
      </c>
      <c r="I229" t="s">
        <v>198</v>
      </c>
      <c r="J229" t="s">
        <v>708</v>
      </c>
      <c r="K229">
        <v>650</v>
      </c>
    </row>
    <row r="230" spans="1:11">
      <c r="A230">
        <v>2019</v>
      </c>
      <c r="B230">
        <v>8</v>
      </c>
      <c r="C230">
        <v>31</v>
      </c>
      <c r="D230" t="s">
        <v>810</v>
      </c>
      <c r="E230">
        <v>30</v>
      </c>
      <c r="F230" t="s">
        <v>805</v>
      </c>
      <c r="G230">
        <v>661236</v>
      </c>
      <c r="H230" t="s">
        <v>140</v>
      </c>
      <c r="I230" t="s">
        <v>4</v>
      </c>
      <c r="J230" t="s">
        <v>708</v>
      </c>
      <c r="K230">
        <v>-650</v>
      </c>
    </row>
    <row r="231" spans="1:11">
      <c r="A231">
        <v>2019</v>
      </c>
      <c r="B231">
        <v>8</v>
      </c>
      <c r="C231">
        <v>31</v>
      </c>
      <c r="D231" t="s">
        <v>810</v>
      </c>
      <c r="E231">
        <v>31</v>
      </c>
      <c r="F231" t="s">
        <v>805</v>
      </c>
      <c r="G231">
        <v>661236</v>
      </c>
      <c r="H231" t="s">
        <v>140</v>
      </c>
      <c r="I231" t="s">
        <v>21</v>
      </c>
      <c r="J231" t="s">
        <v>708</v>
      </c>
      <c r="K231">
        <v>3575</v>
      </c>
    </row>
    <row r="232" spans="1:11">
      <c r="A232">
        <v>2019</v>
      </c>
      <c r="B232">
        <v>8</v>
      </c>
      <c r="C232">
        <v>31</v>
      </c>
      <c r="D232" t="s">
        <v>810</v>
      </c>
      <c r="E232">
        <v>32</v>
      </c>
      <c r="F232" t="s">
        <v>805</v>
      </c>
      <c r="G232">
        <v>661236</v>
      </c>
      <c r="H232" t="s">
        <v>140</v>
      </c>
      <c r="I232" t="s">
        <v>4</v>
      </c>
      <c r="J232" t="s">
        <v>708</v>
      </c>
      <c r="K232">
        <v>-3575</v>
      </c>
    </row>
    <row r="233" spans="1:11">
      <c r="A233">
        <v>2019</v>
      </c>
      <c r="B233">
        <v>8</v>
      </c>
      <c r="C233">
        <v>31</v>
      </c>
      <c r="D233" t="s">
        <v>810</v>
      </c>
      <c r="E233">
        <v>33</v>
      </c>
      <c r="F233" t="s">
        <v>806</v>
      </c>
      <c r="G233">
        <v>661236</v>
      </c>
      <c r="H233" t="s">
        <v>140</v>
      </c>
      <c r="I233" t="s">
        <v>198</v>
      </c>
      <c r="J233" t="s">
        <v>708</v>
      </c>
      <c r="K233">
        <v>11904</v>
      </c>
    </row>
    <row r="234" spans="1:11">
      <c r="A234">
        <v>2019</v>
      </c>
      <c r="B234">
        <v>8</v>
      </c>
      <c r="C234">
        <v>31</v>
      </c>
      <c r="D234" t="s">
        <v>810</v>
      </c>
      <c r="E234">
        <v>34</v>
      </c>
      <c r="F234" t="s">
        <v>806</v>
      </c>
      <c r="G234">
        <v>661236</v>
      </c>
      <c r="H234" t="s">
        <v>140</v>
      </c>
      <c r="I234" t="s">
        <v>4</v>
      </c>
      <c r="J234" t="s">
        <v>708</v>
      </c>
      <c r="K234">
        <v>-11904</v>
      </c>
    </row>
    <row r="235" spans="1:11">
      <c r="A235">
        <v>2019</v>
      </c>
      <c r="B235">
        <v>8</v>
      </c>
      <c r="C235">
        <v>31</v>
      </c>
      <c r="D235" t="s">
        <v>810</v>
      </c>
      <c r="E235">
        <v>35</v>
      </c>
      <c r="F235" t="s">
        <v>806</v>
      </c>
      <c r="G235">
        <v>661236</v>
      </c>
      <c r="H235" t="s">
        <v>140</v>
      </c>
      <c r="I235" t="s">
        <v>19</v>
      </c>
      <c r="J235" t="s">
        <v>708</v>
      </c>
      <c r="K235">
        <v>1980</v>
      </c>
    </row>
    <row r="236" spans="1:11">
      <c r="A236">
        <v>2019</v>
      </c>
      <c r="B236">
        <v>8</v>
      </c>
      <c r="C236">
        <v>31</v>
      </c>
      <c r="D236" t="s">
        <v>810</v>
      </c>
      <c r="E236">
        <v>36</v>
      </c>
      <c r="F236" t="s">
        <v>806</v>
      </c>
      <c r="G236">
        <v>661236</v>
      </c>
      <c r="H236" t="s">
        <v>140</v>
      </c>
      <c r="I236" t="s">
        <v>4</v>
      </c>
      <c r="J236" t="s">
        <v>708</v>
      </c>
      <c r="K236">
        <v>-1980</v>
      </c>
    </row>
    <row r="237" spans="1:11">
      <c r="A237">
        <v>2019</v>
      </c>
      <c r="B237">
        <v>8</v>
      </c>
      <c r="C237">
        <v>31</v>
      </c>
      <c r="D237" t="s">
        <v>810</v>
      </c>
      <c r="E237">
        <v>37</v>
      </c>
      <c r="F237" t="s">
        <v>806</v>
      </c>
      <c r="G237">
        <v>661236</v>
      </c>
      <c r="H237" t="s">
        <v>140</v>
      </c>
      <c r="I237" t="s">
        <v>20</v>
      </c>
      <c r="J237" t="s">
        <v>708</v>
      </c>
      <c r="K237">
        <v>2475</v>
      </c>
    </row>
    <row r="238" spans="1:11">
      <c r="A238">
        <v>2019</v>
      </c>
      <c r="B238">
        <v>8</v>
      </c>
      <c r="C238">
        <v>31</v>
      </c>
      <c r="D238" t="s">
        <v>810</v>
      </c>
      <c r="E238">
        <v>38</v>
      </c>
      <c r="F238" t="s">
        <v>806</v>
      </c>
      <c r="G238">
        <v>661236</v>
      </c>
      <c r="H238" t="s">
        <v>140</v>
      </c>
      <c r="I238" t="s">
        <v>4</v>
      </c>
      <c r="J238" t="s">
        <v>708</v>
      </c>
      <c r="K238">
        <v>-2475</v>
      </c>
    </row>
    <row r="239" spans="1:11">
      <c r="A239">
        <v>2019</v>
      </c>
      <c r="B239">
        <v>8</v>
      </c>
      <c r="C239">
        <v>31</v>
      </c>
      <c r="D239" t="s">
        <v>810</v>
      </c>
      <c r="E239">
        <v>39</v>
      </c>
      <c r="F239" t="s">
        <v>806</v>
      </c>
      <c r="G239">
        <v>661236</v>
      </c>
      <c r="H239" t="s">
        <v>140</v>
      </c>
      <c r="I239" t="s">
        <v>21</v>
      </c>
      <c r="J239" t="s">
        <v>708</v>
      </c>
      <c r="K239">
        <v>495</v>
      </c>
    </row>
    <row r="240" spans="1:11">
      <c r="A240">
        <v>2019</v>
      </c>
      <c r="B240">
        <v>8</v>
      </c>
      <c r="C240">
        <v>31</v>
      </c>
      <c r="D240" t="s">
        <v>810</v>
      </c>
      <c r="E240">
        <v>40</v>
      </c>
      <c r="F240" t="s">
        <v>806</v>
      </c>
      <c r="G240">
        <v>661236</v>
      </c>
      <c r="H240" t="s">
        <v>140</v>
      </c>
      <c r="I240" t="s">
        <v>4</v>
      </c>
      <c r="J240" t="s">
        <v>708</v>
      </c>
      <c r="K240">
        <v>-495</v>
      </c>
    </row>
    <row r="241" spans="1:6">
      <c r="A241">
        <v>2019</v>
      </c>
      <c r="B241">
        <v>8</v>
      </c>
      <c r="C241">
        <v>31</v>
      </c>
      <c r="F241" t="s">
        <v>771</v>
      </c>
    </row>
    <row r="242" spans="1:6">
      <c r="A242">
        <v>2019</v>
      </c>
      <c r="B242">
        <v>8</v>
      </c>
      <c r="F242" t="s">
        <v>772</v>
      </c>
    </row>
    <row r="243" spans="1:6">
      <c r="A243">
        <v>2019</v>
      </c>
      <c r="F243" t="s">
        <v>809</v>
      </c>
    </row>
  </sheetData>
  <autoFilter ref="A5:L243">
    <extLst/>
  </autoFilter>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B1:Q105"/>
  <sheetViews>
    <sheetView workbookViewId="0">
      <selection activeCell="B3" sqref="B3"/>
    </sheetView>
  </sheetViews>
  <sheetFormatPr defaultColWidth="9" defaultRowHeight="16.5"/>
  <cols>
    <col min="1" max="1" width="2.5" style="22" customWidth="1"/>
    <col min="2" max="2" width="15.125" style="22" customWidth="1"/>
    <col min="3" max="5" width="18.125" style="22" customWidth="1"/>
    <col min="6" max="6" width="16.125" style="22" customWidth="1"/>
    <col min="7" max="16384" width="9" style="22"/>
  </cols>
  <sheetData>
    <row r="1" ht="9.75" customHeight="1"/>
    <row r="2" spans="2:5">
      <c r="B2" s="23">
        <v>10</v>
      </c>
      <c r="D2" s="24" t="s">
        <v>818</v>
      </c>
      <c r="E2" s="25">
        <v>0.055</v>
      </c>
    </row>
    <row r="3" spans="2:5">
      <c r="B3" s="26" t="s">
        <v>819</v>
      </c>
      <c r="C3" s="26" t="s">
        <v>820</v>
      </c>
      <c r="D3" s="27" t="s">
        <v>820</v>
      </c>
      <c r="E3" s="27" t="s">
        <v>821</v>
      </c>
    </row>
    <row r="4" spans="2:6">
      <c r="B4" s="28" t="s">
        <v>822</v>
      </c>
      <c r="C4" s="28">
        <v>1443406144.05578</v>
      </c>
      <c r="D4" s="29">
        <f>ROUND(C4,2)</f>
        <v>1443406144.06</v>
      </c>
      <c r="E4" s="30">
        <f>ROUND(D4*$B$2/12*$E$2,2)</f>
        <v>66156114.94</v>
      </c>
      <c r="F4" s="31">
        <f>E4/10000</f>
        <v>6615.611494</v>
      </c>
    </row>
    <row r="5" spans="2:6">
      <c r="B5" s="28" t="s">
        <v>823</v>
      </c>
      <c r="C5" s="28">
        <v>822972553.640521</v>
      </c>
      <c r="D5" s="29">
        <f t="shared" ref="D5:D17" si="0">ROUND(C5,2)</f>
        <v>822972553.64</v>
      </c>
      <c r="E5" s="30">
        <f t="shared" ref="E5:E19" si="1">ROUND(D5*$B$2/12*$E$2,2)</f>
        <v>37719575.38</v>
      </c>
      <c r="F5" s="31">
        <f t="shared" ref="F5:F19" si="2">E5/10000</f>
        <v>3771.957538</v>
      </c>
    </row>
    <row r="6" spans="2:6">
      <c r="B6" s="28" t="s">
        <v>58</v>
      </c>
      <c r="C6" s="28">
        <v>11623614.6197368</v>
      </c>
      <c r="D6" s="29">
        <f t="shared" si="0"/>
        <v>11623614.62</v>
      </c>
      <c r="E6" s="30">
        <f t="shared" si="1"/>
        <v>532749</v>
      </c>
      <c r="F6" s="31">
        <f t="shared" si="2"/>
        <v>53.2749</v>
      </c>
    </row>
    <row r="7" spans="2:6">
      <c r="B7" s="32" t="s">
        <v>824</v>
      </c>
      <c r="C7" s="32">
        <v>2278002312.31604</v>
      </c>
      <c r="D7" s="29">
        <f>SUM(D4:D6)</f>
        <v>2278002312.32</v>
      </c>
      <c r="E7" s="30">
        <f t="shared" si="1"/>
        <v>104408439.31</v>
      </c>
      <c r="F7" s="31">
        <f t="shared" si="2"/>
        <v>10440.843931</v>
      </c>
    </row>
    <row r="8" spans="2:6">
      <c r="B8" s="28" t="s">
        <v>10</v>
      </c>
      <c r="C8" s="28">
        <v>189117.86875</v>
      </c>
      <c r="D8" s="29">
        <f t="shared" si="0"/>
        <v>189117.87</v>
      </c>
      <c r="E8" s="30">
        <f t="shared" si="1"/>
        <v>8667.9</v>
      </c>
      <c r="F8" s="31">
        <f t="shared" si="2"/>
        <v>0.86679</v>
      </c>
    </row>
    <row r="9" spans="2:6">
      <c r="B9" s="28" t="s">
        <v>825</v>
      </c>
      <c r="C9" s="28">
        <v>372914542.860774</v>
      </c>
      <c r="D9" s="29">
        <f t="shared" si="0"/>
        <v>372914542.86</v>
      </c>
      <c r="E9" s="30">
        <f t="shared" si="1"/>
        <v>17091916.55</v>
      </c>
      <c r="F9" s="31">
        <f t="shared" si="2"/>
        <v>1709.191655</v>
      </c>
    </row>
    <row r="10" spans="2:6">
      <c r="B10" s="28" t="s">
        <v>826</v>
      </c>
      <c r="C10" s="28">
        <v>113977197.14255</v>
      </c>
      <c r="D10" s="29">
        <f t="shared" si="0"/>
        <v>113977197.14</v>
      </c>
      <c r="E10" s="30">
        <f t="shared" si="1"/>
        <v>5223954.87</v>
      </c>
      <c r="F10" s="31">
        <f t="shared" si="2"/>
        <v>522.395487</v>
      </c>
    </row>
    <row r="11" spans="2:6">
      <c r="B11" s="32" t="s">
        <v>827</v>
      </c>
      <c r="C11" s="32">
        <v>487080857.872074</v>
      </c>
      <c r="D11" s="29">
        <f>SUM(D8:D10)</f>
        <v>487080857.87</v>
      </c>
      <c r="E11" s="30">
        <f t="shared" si="1"/>
        <v>22324539.32</v>
      </c>
      <c r="F11" s="31">
        <f t="shared" si="2"/>
        <v>2232.453932</v>
      </c>
    </row>
    <row r="12" spans="2:6">
      <c r="B12" s="28" t="s">
        <v>15</v>
      </c>
      <c r="C12" s="28">
        <v>817970534.274208</v>
      </c>
      <c r="D12" s="29">
        <f t="shared" si="0"/>
        <v>817970534.27</v>
      </c>
      <c r="E12" s="30">
        <f t="shared" si="1"/>
        <v>37490316.15</v>
      </c>
      <c r="F12" s="31">
        <f t="shared" si="2"/>
        <v>3749.031615</v>
      </c>
    </row>
    <row r="13" spans="2:6">
      <c r="B13" s="28" t="s">
        <v>16</v>
      </c>
      <c r="C13" s="28">
        <v>289744888.330394</v>
      </c>
      <c r="D13" s="29">
        <f t="shared" si="0"/>
        <v>289744888.33</v>
      </c>
      <c r="E13" s="30">
        <f t="shared" si="1"/>
        <v>13279974.05</v>
      </c>
      <c r="F13" s="31">
        <f t="shared" si="2"/>
        <v>1327.997405</v>
      </c>
    </row>
    <row r="14" spans="2:6">
      <c r="B14" s="28" t="s">
        <v>828</v>
      </c>
      <c r="C14" s="28">
        <v>176583685.453158</v>
      </c>
      <c r="D14" s="29">
        <f t="shared" si="0"/>
        <v>176583685.45</v>
      </c>
      <c r="E14" s="30">
        <f t="shared" si="1"/>
        <v>8093418.92</v>
      </c>
      <c r="F14" s="31">
        <f t="shared" si="2"/>
        <v>809.341892</v>
      </c>
    </row>
    <row r="15" spans="2:6">
      <c r="B15" s="32" t="s">
        <v>829</v>
      </c>
      <c r="C15" s="32">
        <v>1284299108.05776</v>
      </c>
      <c r="D15" s="29">
        <f>SUM(D12:D14)</f>
        <v>1284299108.05</v>
      </c>
      <c r="E15" s="30">
        <f t="shared" si="1"/>
        <v>58863709.12</v>
      </c>
      <c r="F15" s="31">
        <f t="shared" si="2"/>
        <v>5886.370912</v>
      </c>
    </row>
    <row r="16" spans="2:6">
      <c r="B16" s="28" t="s">
        <v>199</v>
      </c>
      <c r="C16" s="28">
        <v>5343023026.31579</v>
      </c>
      <c r="D16" s="29">
        <f t="shared" si="0"/>
        <v>5343023026.32</v>
      </c>
      <c r="E16" s="30">
        <f t="shared" si="1"/>
        <v>244888555.37</v>
      </c>
      <c r="F16" s="31">
        <f t="shared" si="2"/>
        <v>24488.855537</v>
      </c>
    </row>
    <row r="17" spans="2:6">
      <c r="B17" s="28" t="s">
        <v>830</v>
      </c>
      <c r="C17" s="28">
        <v>30522643.5100002</v>
      </c>
      <c r="D17" s="29">
        <f t="shared" si="0"/>
        <v>30522643.51</v>
      </c>
      <c r="E17" s="30">
        <f t="shared" si="1"/>
        <v>1398954.49</v>
      </c>
      <c r="F17" s="31">
        <f t="shared" si="2"/>
        <v>139.895449</v>
      </c>
    </row>
    <row r="18" spans="2:6">
      <c r="B18" s="32" t="s">
        <v>831</v>
      </c>
      <c r="C18" s="32">
        <v>5373545669.82579</v>
      </c>
      <c r="D18" s="29">
        <f>D16+D17</f>
        <v>5373545669.83</v>
      </c>
      <c r="E18" s="30">
        <f t="shared" si="1"/>
        <v>246287509.87</v>
      </c>
      <c r="F18" s="31">
        <f t="shared" si="2"/>
        <v>24628.750987</v>
      </c>
    </row>
    <row r="19" spans="2:6">
      <c r="B19" s="33" t="s">
        <v>2</v>
      </c>
      <c r="C19" s="34">
        <v>9422927948.07166</v>
      </c>
      <c r="D19" s="34">
        <f>D7+D11+D15+D18</f>
        <v>9422927948.07</v>
      </c>
      <c r="E19" s="30">
        <f t="shared" si="1"/>
        <v>431884197.62</v>
      </c>
      <c r="F19" s="31">
        <f t="shared" si="2"/>
        <v>43188.419762</v>
      </c>
    </row>
    <row r="21" spans="2:2">
      <c r="B21" s="22" t="s">
        <v>832</v>
      </c>
    </row>
    <row r="105" spans="17:17">
      <c r="Q105" s="22" t="e">
        <f>资金</f>
        <v>#NAME?</v>
      </c>
    </row>
  </sheetData>
  <pageMargins left="0.7" right="0.7" top="0.75" bottom="0.75" header="0.3" footer="0.3"/>
  <headerFooter/>
  <ignoredErrors>
    <ignoredError sqref="D8:D17" formula="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O121"/>
  <sheetViews>
    <sheetView tabSelected="1" topLeftCell="A103" workbookViewId="0">
      <selection activeCell="L40" sqref="L40:M40"/>
    </sheetView>
  </sheetViews>
  <sheetFormatPr defaultColWidth="9" defaultRowHeight="13.5"/>
  <cols>
    <col min="1" max="1" width="29.625" style="2" customWidth="1"/>
    <col min="2" max="8" width="8.125" style="2" customWidth="1"/>
    <col min="9" max="13" width="9" style="2"/>
    <col min="14" max="14" width="9" style="3"/>
    <col min="15" max="16384" width="9" style="2"/>
  </cols>
  <sheetData>
    <row r="1" spans="1:4">
      <c r="A1" s="4" t="s">
        <v>833</v>
      </c>
      <c r="B1" s="4"/>
      <c r="C1" s="4"/>
      <c r="D1" s="5"/>
    </row>
    <row r="2" spans="1:4">
      <c r="A2" s="6" t="s">
        <v>834</v>
      </c>
      <c r="B2" s="6"/>
      <c r="C2" s="6"/>
      <c r="D2" s="5"/>
    </row>
    <row r="3" spans="1:14">
      <c r="A3" s="7" t="s">
        <v>819</v>
      </c>
      <c r="B3" s="8" t="s">
        <v>835</v>
      </c>
      <c r="C3" s="8" t="s">
        <v>836</v>
      </c>
      <c r="D3" s="8" t="s">
        <v>837</v>
      </c>
      <c r="E3" s="9" t="s">
        <v>838</v>
      </c>
      <c r="F3" s="9" t="s">
        <v>839</v>
      </c>
      <c r="G3" s="9" t="s">
        <v>840</v>
      </c>
      <c r="H3" s="9" t="s">
        <v>841</v>
      </c>
      <c r="I3" s="9" t="s">
        <v>842</v>
      </c>
      <c r="J3" s="9" t="s">
        <v>843</v>
      </c>
      <c r="K3" s="9" t="s">
        <v>844</v>
      </c>
      <c r="L3" s="9" t="s">
        <v>845</v>
      </c>
      <c r="M3" s="9" t="s">
        <v>846</v>
      </c>
      <c r="N3" s="9" t="s">
        <v>847</v>
      </c>
    </row>
    <row r="4" spans="1:14">
      <c r="A4" s="10" t="s">
        <v>329</v>
      </c>
      <c r="B4" s="11">
        <v>13</v>
      </c>
      <c r="C4" s="11">
        <v>13</v>
      </c>
      <c r="D4" s="12">
        <v>13</v>
      </c>
      <c r="E4" s="13">
        <v>12</v>
      </c>
      <c r="F4" s="13">
        <v>11</v>
      </c>
      <c r="G4" s="13">
        <v>10</v>
      </c>
      <c r="H4" s="13">
        <v>10</v>
      </c>
      <c r="I4" s="13">
        <v>11</v>
      </c>
      <c r="J4" s="13">
        <v>11</v>
      </c>
      <c r="K4" s="13">
        <f>VLOOKUP(A4,[3]Sheet2!$A:$B,2,0)</f>
        <v>11</v>
      </c>
      <c r="L4" s="13"/>
      <c r="M4" s="13"/>
      <c r="N4" s="16">
        <f>ROUND(AVERAGE(B4:M4),0)</f>
        <v>12</v>
      </c>
    </row>
    <row r="5" spans="1:14">
      <c r="A5" s="7" t="s">
        <v>334</v>
      </c>
      <c r="B5" s="11">
        <v>26</v>
      </c>
      <c r="C5" s="11">
        <v>25</v>
      </c>
      <c r="D5" s="12">
        <v>26</v>
      </c>
      <c r="E5" s="13">
        <v>24</v>
      </c>
      <c r="F5" s="13">
        <v>23</v>
      </c>
      <c r="G5" s="13">
        <v>22</v>
      </c>
      <c r="H5" s="13">
        <v>23</v>
      </c>
      <c r="I5" s="13">
        <v>22</v>
      </c>
      <c r="J5" s="13">
        <v>22</v>
      </c>
      <c r="K5" s="13">
        <f>VLOOKUP(A5,[3]Sheet2!$A:$B,2,0)</f>
        <v>22</v>
      </c>
      <c r="L5" s="13"/>
      <c r="M5" s="13"/>
      <c r="N5" s="16">
        <f t="shared" ref="N5:N68" si="0">ROUND(AVERAGE(B5:M5),0)</f>
        <v>24</v>
      </c>
    </row>
    <row r="6" spans="1:14">
      <c r="A6" s="10" t="s">
        <v>848</v>
      </c>
      <c r="B6" s="11">
        <v>4</v>
      </c>
      <c r="C6" s="11">
        <v>4</v>
      </c>
      <c r="D6" s="12">
        <v>4</v>
      </c>
      <c r="E6" s="13">
        <v>4</v>
      </c>
      <c r="F6" s="13">
        <v>3</v>
      </c>
      <c r="G6" s="13">
        <v>4</v>
      </c>
      <c r="H6" s="13">
        <v>4</v>
      </c>
      <c r="I6" s="13">
        <v>4</v>
      </c>
      <c r="J6" s="13">
        <v>4</v>
      </c>
      <c r="K6" s="13">
        <f>VLOOKUP(A6,[3]Sheet2!$A:$B,2,0)</f>
        <v>4</v>
      </c>
      <c r="L6" s="13"/>
      <c r="M6" s="13"/>
      <c r="N6" s="16">
        <f t="shared" si="0"/>
        <v>4</v>
      </c>
    </row>
    <row r="7" spans="1:14">
      <c r="A7" s="10" t="s">
        <v>331</v>
      </c>
      <c r="B7" s="11">
        <v>1</v>
      </c>
      <c r="C7" s="11">
        <v>1</v>
      </c>
      <c r="D7" s="12">
        <v>1</v>
      </c>
      <c r="E7" s="13">
        <v>1</v>
      </c>
      <c r="F7" s="13">
        <v>1</v>
      </c>
      <c r="G7" s="13">
        <v>1</v>
      </c>
      <c r="H7" s="13">
        <v>1</v>
      </c>
      <c r="I7" s="13">
        <v>1</v>
      </c>
      <c r="J7" s="13">
        <v>1</v>
      </c>
      <c r="K7" s="13">
        <f>VLOOKUP(A7,[3]Sheet2!$A:$B,2,0)</f>
        <v>1</v>
      </c>
      <c r="L7" s="13"/>
      <c r="M7" s="13"/>
      <c r="N7" s="16">
        <f t="shared" si="0"/>
        <v>1</v>
      </c>
    </row>
    <row r="8" spans="1:14">
      <c r="A8" s="10" t="s">
        <v>337</v>
      </c>
      <c r="B8" s="11">
        <v>10</v>
      </c>
      <c r="C8" s="11">
        <v>10</v>
      </c>
      <c r="D8" s="12">
        <v>10</v>
      </c>
      <c r="E8" s="13">
        <v>10</v>
      </c>
      <c r="F8" s="13">
        <v>10</v>
      </c>
      <c r="G8" s="13">
        <v>12</v>
      </c>
      <c r="H8" s="13">
        <v>12</v>
      </c>
      <c r="I8" s="13">
        <v>12</v>
      </c>
      <c r="J8" s="13">
        <v>12</v>
      </c>
      <c r="K8" s="13">
        <f>VLOOKUP(A8,[3]Sheet2!$A:$B,2,0)</f>
        <v>12</v>
      </c>
      <c r="L8" s="13"/>
      <c r="M8" s="13"/>
      <c r="N8" s="16">
        <f t="shared" si="0"/>
        <v>11</v>
      </c>
    </row>
    <row r="9" spans="1:14">
      <c r="A9" s="10" t="s">
        <v>332</v>
      </c>
      <c r="B9" s="11">
        <v>14</v>
      </c>
      <c r="C9" s="11">
        <v>14</v>
      </c>
      <c r="D9" s="11">
        <v>14</v>
      </c>
      <c r="E9" s="13">
        <v>14</v>
      </c>
      <c r="F9" s="13">
        <v>14</v>
      </c>
      <c r="G9" s="13">
        <v>12</v>
      </c>
      <c r="H9" s="13">
        <v>12</v>
      </c>
      <c r="I9" s="13">
        <v>12</v>
      </c>
      <c r="J9" s="13">
        <v>11</v>
      </c>
      <c r="K9" s="13">
        <f>VLOOKUP(A9,[3]Sheet2!$A:$B,2,0)</f>
        <v>11</v>
      </c>
      <c r="L9" s="13"/>
      <c r="M9" s="13"/>
      <c r="N9" s="16">
        <f t="shared" si="0"/>
        <v>13</v>
      </c>
    </row>
    <row r="10" spans="1:14">
      <c r="A10" s="10" t="s">
        <v>333</v>
      </c>
      <c r="B10" s="11">
        <v>33</v>
      </c>
      <c r="C10" s="11">
        <v>33</v>
      </c>
      <c r="D10" s="12">
        <v>32</v>
      </c>
      <c r="E10" s="13">
        <v>31</v>
      </c>
      <c r="F10" s="13">
        <v>30</v>
      </c>
      <c r="G10" s="13">
        <v>31</v>
      </c>
      <c r="H10" s="13">
        <v>31</v>
      </c>
      <c r="I10" s="13">
        <v>31</v>
      </c>
      <c r="J10" s="13">
        <v>31</v>
      </c>
      <c r="K10" s="13">
        <f>VLOOKUP(A10,[3]Sheet2!$A:$B,2,0)</f>
        <v>31</v>
      </c>
      <c r="L10" s="13"/>
      <c r="M10" s="13"/>
      <c r="N10" s="16">
        <f t="shared" si="0"/>
        <v>31</v>
      </c>
    </row>
    <row r="11" spans="1:14">
      <c r="A11" s="10" t="s">
        <v>339</v>
      </c>
      <c r="B11" s="11">
        <v>15</v>
      </c>
      <c r="C11" s="11">
        <v>15</v>
      </c>
      <c r="D11" s="12">
        <v>15</v>
      </c>
      <c r="E11" s="13">
        <v>15</v>
      </c>
      <c r="F11" s="13">
        <v>15</v>
      </c>
      <c r="G11" s="13">
        <v>14</v>
      </c>
      <c r="H11" s="13">
        <v>14</v>
      </c>
      <c r="I11" s="13">
        <v>15</v>
      </c>
      <c r="J11" s="13">
        <v>15</v>
      </c>
      <c r="K11" s="13">
        <f>VLOOKUP(A11,[3]Sheet2!$A:$B,2,0)</f>
        <v>15</v>
      </c>
      <c r="L11" s="13"/>
      <c r="M11" s="13"/>
      <c r="N11" s="16">
        <f t="shared" si="0"/>
        <v>15</v>
      </c>
    </row>
    <row r="12" spans="1:14">
      <c r="A12" s="10" t="s">
        <v>338</v>
      </c>
      <c r="B12" s="11">
        <v>20</v>
      </c>
      <c r="C12" s="11">
        <v>20</v>
      </c>
      <c r="D12" s="12">
        <v>20</v>
      </c>
      <c r="E12" s="13">
        <v>20</v>
      </c>
      <c r="F12" s="13">
        <v>19</v>
      </c>
      <c r="G12" s="13">
        <v>19</v>
      </c>
      <c r="H12" s="13">
        <v>19</v>
      </c>
      <c r="I12" s="13">
        <v>19</v>
      </c>
      <c r="J12" s="13">
        <v>19</v>
      </c>
      <c r="K12" s="13">
        <f>VLOOKUP(A12,[3]Sheet2!$A:$B,2,0)</f>
        <v>20</v>
      </c>
      <c r="L12" s="13"/>
      <c r="M12" s="13"/>
      <c r="N12" s="16">
        <f t="shared" si="0"/>
        <v>20</v>
      </c>
    </row>
    <row r="13" spans="1:14">
      <c r="A13" s="10" t="s">
        <v>335</v>
      </c>
      <c r="B13" s="11">
        <v>39</v>
      </c>
      <c r="C13" s="11">
        <v>40</v>
      </c>
      <c r="D13" s="12">
        <v>39</v>
      </c>
      <c r="E13" s="13">
        <v>38</v>
      </c>
      <c r="F13" s="13">
        <v>31</v>
      </c>
      <c r="G13" s="13">
        <v>31</v>
      </c>
      <c r="H13" s="13">
        <v>32</v>
      </c>
      <c r="I13" s="13">
        <v>33</v>
      </c>
      <c r="J13" s="13">
        <v>32</v>
      </c>
      <c r="K13" s="13">
        <f>VLOOKUP(A13,[3]Sheet2!$A:$B,2,0)</f>
        <v>31</v>
      </c>
      <c r="L13" s="13"/>
      <c r="M13" s="13"/>
      <c r="N13" s="16">
        <f t="shared" si="0"/>
        <v>35</v>
      </c>
    </row>
    <row r="14" spans="1:14">
      <c r="A14" s="10" t="s">
        <v>191</v>
      </c>
      <c r="B14" s="11">
        <v>21</v>
      </c>
      <c r="C14" s="11">
        <v>21</v>
      </c>
      <c r="D14" s="12">
        <v>21</v>
      </c>
      <c r="E14" s="13">
        <v>20</v>
      </c>
      <c r="F14" s="13">
        <v>14</v>
      </c>
      <c r="G14" s="13">
        <v>14</v>
      </c>
      <c r="H14" s="13">
        <v>14</v>
      </c>
      <c r="I14" s="13">
        <v>14</v>
      </c>
      <c r="J14" s="13">
        <v>14</v>
      </c>
      <c r="K14" s="13">
        <f>VLOOKUP(A14,[3]Sheet2!$A:$B,2,0)</f>
        <v>14</v>
      </c>
      <c r="L14" s="13"/>
      <c r="M14" s="13"/>
      <c r="N14" s="16">
        <f t="shared" si="0"/>
        <v>17</v>
      </c>
    </row>
    <row r="15" spans="1:14">
      <c r="A15" s="10" t="s">
        <v>194</v>
      </c>
      <c r="B15" s="11">
        <v>12</v>
      </c>
      <c r="C15" s="11">
        <v>12</v>
      </c>
      <c r="D15" s="12">
        <v>12</v>
      </c>
      <c r="E15" s="13">
        <v>12</v>
      </c>
      <c r="F15" s="13">
        <v>12</v>
      </c>
      <c r="G15" s="13">
        <v>12</v>
      </c>
      <c r="H15" s="13">
        <v>12</v>
      </c>
      <c r="I15" s="13">
        <v>10</v>
      </c>
      <c r="J15" s="13">
        <v>11</v>
      </c>
      <c r="K15" s="13">
        <f>VLOOKUP(A15,[3]Sheet2!$A:$B,2,0)</f>
        <v>11</v>
      </c>
      <c r="L15" s="13"/>
      <c r="M15" s="13"/>
      <c r="N15" s="16">
        <f t="shared" si="0"/>
        <v>12</v>
      </c>
    </row>
    <row r="16" spans="1:14">
      <c r="A16" s="10" t="s">
        <v>5</v>
      </c>
      <c r="B16" s="11">
        <v>4</v>
      </c>
      <c r="C16" s="11">
        <v>4</v>
      </c>
      <c r="D16" s="12">
        <v>4</v>
      </c>
      <c r="E16" s="13">
        <v>4</v>
      </c>
      <c r="F16" s="13">
        <v>10</v>
      </c>
      <c r="G16" s="13">
        <v>10</v>
      </c>
      <c r="H16" s="13">
        <v>10</v>
      </c>
      <c r="I16" s="13">
        <v>10</v>
      </c>
      <c r="J16" s="13">
        <v>10</v>
      </c>
      <c r="K16" s="13">
        <f>VLOOKUP(A16,[3]Sheet2!$A:$B,2,0)</f>
        <v>10</v>
      </c>
      <c r="L16" s="13"/>
      <c r="M16" s="13"/>
      <c r="N16" s="16">
        <f t="shared" si="0"/>
        <v>8</v>
      </c>
    </row>
    <row r="17" spans="1:14">
      <c r="A17" s="10" t="s">
        <v>200</v>
      </c>
      <c r="B17" s="11">
        <v>63</v>
      </c>
      <c r="C17" s="11">
        <v>63</v>
      </c>
      <c r="D17" s="12">
        <v>63</v>
      </c>
      <c r="E17" s="13">
        <v>63</v>
      </c>
      <c r="F17" s="13">
        <v>20</v>
      </c>
      <c r="G17" s="13">
        <v>21</v>
      </c>
      <c r="H17" s="13">
        <v>21</v>
      </c>
      <c r="I17" s="13">
        <v>20</v>
      </c>
      <c r="J17" s="13">
        <v>20</v>
      </c>
      <c r="K17" s="13">
        <f>VLOOKUP(A17,[3]Sheet2!$A:$B,2,0)</f>
        <v>20</v>
      </c>
      <c r="L17" s="13"/>
      <c r="M17" s="13"/>
      <c r="N17" s="16">
        <f t="shared" si="0"/>
        <v>37</v>
      </c>
    </row>
    <row r="18" spans="1:14">
      <c r="A18" s="10" t="s">
        <v>336</v>
      </c>
      <c r="B18" s="11">
        <v>40</v>
      </c>
      <c r="C18" s="11">
        <v>40</v>
      </c>
      <c r="D18" s="12">
        <v>40</v>
      </c>
      <c r="E18" s="13">
        <v>40</v>
      </c>
      <c r="F18" s="13">
        <v>42</v>
      </c>
      <c r="G18" s="13">
        <v>41</v>
      </c>
      <c r="H18" s="13">
        <v>41</v>
      </c>
      <c r="I18" s="13">
        <v>40</v>
      </c>
      <c r="J18" s="13">
        <v>41</v>
      </c>
      <c r="K18" s="13">
        <f>VLOOKUP(A18,[3]Sheet2!$A:$B,2,0)</f>
        <v>41</v>
      </c>
      <c r="L18" s="13"/>
      <c r="M18" s="13"/>
      <c r="N18" s="16">
        <f t="shared" si="0"/>
        <v>41</v>
      </c>
    </row>
    <row r="19" spans="1:14">
      <c r="A19" s="10" t="s">
        <v>10</v>
      </c>
      <c r="B19" s="11">
        <v>20</v>
      </c>
      <c r="C19" s="11">
        <v>20</v>
      </c>
      <c r="D19" s="12">
        <v>20</v>
      </c>
      <c r="E19" s="13">
        <v>20</v>
      </c>
      <c r="F19" s="13">
        <v>20</v>
      </c>
      <c r="G19" s="13">
        <v>22</v>
      </c>
      <c r="H19" s="13">
        <v>22</v>
      </c>
      <c r="I19" s="13">
        <v>23</v>
      </c>
      <c r="J19" s="13">
        <v>23</v>
      </c>
      <c r="K19" s="13">
        <f>VLOOKUP(A19,[3]Sheet2!$A:$B,2,0)</f>
        <v>23</v>
      </c>
      <c r="L19" s="13"/>
      <c r="M19" s="13"/>
      <c r="N19" s="16">
        <f t="shared" si="0"/>
        <v>21</v>
      </c>
    </row>
    <row r="20" spans="1:14">
      <c r="A20" s="10" t="s">
        <v>24</v>
      </c>
      <c r="B20" s="11">
        <v>14</v>
      </c>
      <c r="C20" s="11">
        <v>14</v>
      </c>
      <c r="D20" s="12">
        <v>13</v>
      </c>
      <c r="E20" s="13">
        <v>13</v>
      </c>
      <c r="F20" s="13">
        <v>15</v>
      </c>
      <c r="G20" s="13">
        <v>15</v>
      </c>
      <c r="H20" s="13">
        <v>14</v>
      </c>
      <c r="I20" s="13">
        <v>13</v>
      </c>
      <c r="J20" s="13">
        <v>13</v>
      </c>
      <c r="K20" s="13">
        <f>VLOOKUP(A20,[3]Sheet2!$A:$B,2,0)</f>
        <v>13</v>
      </c>
      <c r="L20" s="13"/>
      <c r="M20" s="13"/>
      <c r="N20" s="16">
        <f t="shared" si="0"/>
        <v>14</v>
      </c>
    </row>
    <row r="21" spans="1:14">
      <c r="A21" s="10" t="s">
        <v>23</v>
      </c>
      <c r="B21" s="11">
        <v>9</v>
      </c>
      <c r="C21" s="11">
        <v>9</v>
      </c>
      <c r="D21" s="12">
        <v>9</v>
      </c>
      <c r="E21" s="13">
        <v>9</v>
      </c>
      <c r="F21" s="13">
        <v>8</v>
      </c>
      <c r="G21" s="13">
        <v>9</v>
      </c>
      <c r="H21" s="13">
        <v>9</v>
      </c>
      <c r="I21" s="13">
        <v>9</v>
      </c>
      <c r="J21" s="13">
        <v>9</v>
      </c>
      <c r="K21" s="13">
        <f>VLOOKUP(A21,[3]Sheet2!$A:$B,2,0)</f>
        <v>9</v>
      </c>
      <c r="L21" s="13"/>
      <c r="M21" s="13"/>
      <c r="N21" s="16">
        <f t="shared" si="0"/>
        <v>9</v>
      </c>
    </row>
    <row r="22" spans="1:14">
      <c r="A22" s="7" t="s">
        <v>198</v>
      </c>
      <c r="B22" s="11">
        <v>13</v>
      </c>
      <c r="C22" s="11">
        <v>14</v>
      </c>
      <c r="D22" s="12">
        <v>14</v>
      </c>
      <c r="E22" s="13">
        <v>14</v>
      </c>
      <c r="F22" s="13">
        <v>13</v>
      </c>
      <c r="G22" s="13">
        <v>13</v>
      </c>
      <c r="H22" s="13">
        <v>15</v>
      </c>
      <c r="I22" s="13">
        <v>16</v>
      </c>
      <c r="J22" s="13">
        <v>15</v>
      </c>
      <c r="K22" s="13">
        <f>VLOOKUP(A22,[3]Sheet2!$A:$B,2,0)</f>
        <v>15</v>
      </c>
      <c r="L22" s="13"/>
      <c r="M22" s="13"/>
      <c r="N22" s="16">
        <f t="shared" si="0"/>
        <v>14</v>
      </c>
    </row>
    <row r="23" spans="1:14">
      <c r="A23" s="10" t="s">
        <v>199</v>
      </c>
      <c r="B23" s="11">
        <v>44</v>
      </c>
      <c r="C23" s="11">
        <v>44</v>
      </c>
      <c r="D23" s="12">
        <v>44</v>
      </c>
      <c r="E23" s="13">
        <v>43</v>
      </c>
      <c r="F23" s="13">
        <v>42</v>
      </c>
      <c r="G23" s="13">
        <v>41</v>
      </c>
      <c r="H23" s="13">
        <v>36</v>
      </c>
      <c r="I23" s="13">
        <v>37</v>
      </c>
      <c r="J23" s="13">
        <v>37</v>
      </c>
      <c r="K23" s="13">
        <f>VLOOKUP(A23,[3]Sheet2!$A:$B,2,0)</f>
        <v>35</v>
      </c>
      <c r="L23" s="13"/>
      <c r="M23" s="13"/>
      <c r="N23" s="16">
        <f t="shared" si="0"/>
        <v>40</v>
      </c>
    </row>
    <row r="24" spans="1:14">
      <c r="A24" s="7" t="s">
        <v>202</v>
      </c>
      <c r="B24" s="11">
        <v>36</v>
      </c>
      <c r="C24" s="11">
        <v>36</v>
      </c>
      <c r="D24" s="12">
        <v>36</v>
      </c>
      <c r="E24" s="13">
        <v>34</v>
      </c>
      <c r="F24" s="13">
        <v>30</v>
      </c>
      <c r="G24" s="13">
        <v>28</v>
      </c>
      <c r="H24" s="13">
        <v>26</v>
      </c>
      <c r="I24" s="13">
        <v>24</v>
      </c>
      <c r="J24" s="13">
        <v>24</v>
      </c>
      <c r="K24" s="13">
        <f>VLOOKUP(A24,[3]Sheet2!$A:$B,2,0)</f>
        <v>26</v>
      </c>
      <c r="L24" s="13"/>
      <c r="M24" s="13"/>
      <c r="N24" s="16">
        <f t="shared" si="0"/>
        <v>30</v>
      </c>
    </row>
    <row r="25" spans="1:14">
      <c r="A25" s="7" t="s">
        <v>19</v>
      </c>
      <c r="B25" s="11">
        <v>50</v>
      </c>
      <c r="C25" s="11">
        <v>51</v>
      </c>
      <c r="D25" s="12">
        <v>49</v>
      </c>
      <c r="E25" s="13">
        <v>49</v>
      </c>
      <c r="F25" s="13">
        <v>48</v>
      </c>
      <c r="G25" s="13">
        <v>47</v>
      </c>
      <c r="H25" s="13">
        <v>47</v>
      </c>
      <c r="I25" s="13">
        <v>47</v>
      </c>
      <c r="J25" s="13">
        <v>47</v>
      </c>
      <c r="K25" s="13">
        <f>VLOOKUP(A25,[3]Sheet2!$A:$B,2,0)</f>
        <v>48</v>
      </c>
      <c r="L25" s="13"/>
      <c r="M25" s="13"/>
      <c r="N25" s="16">
        <f t="shared" si="0"/>
        <v>48</v>
      </c>
    </row>
    <row r="26" spans="1:14">
      <c r="A26" s="7" t="s">
        <v>20</v>
      </c>
      <c r="B26" s="11">
        <v>37</v>
      </c>
      <c r="C26" s="11">
        <v>37</v>
      </c>
      <c r="D26" s="12">
        <v>36</v>
      </c>
      <c r="E26" s="13">
        <v>35</v>
      </c>
      <c r="F26" s="13">
        <v>35</v>
      </c>
      <c r="G26" s="13">
        <v>26</v>
      </c>
      <c r="H26" s="13">
        <v>25</v>
      </c>
      <c r="I26" s="13">
        <v>24</v>
      </c>
      <c r="J26" s="13">
        <v>24</v>
      </c>
      <c r="K26" s="13">
        <f>VLOOKUP(A26,[3]Sheet2!$A:$B,2,0)</f>
        <v>24</v>
      </c>
      <c r="L26" s="13"/>
      <c r="M26" s="13"/>
      <c r="N26" s="16">
        <f t="shared" si="0"/>
        <v>30</v>
      </c>
    </row>
    <row r="27" spans="1:14">
      <c r="A27" s="7" t="s">
        <v>849</v>
      </c>
      <c r="B27" s="11"/>
      <c r="C27" s="11"/>
      <c r="D27" s="12"/>
      <c r="E27" s="13"/>
      <c r="F27" s="13"/>
      <c r="G27" s="13">
        <v>6</v>
      </c>
      <c r="H27" s="13">
        <v>6</v>
      </c>
      <c r="I27" s="13">
        <v>6</v>
      </c>
      <c r="J27" s="13">
        <v>7</v>
      </c>
      <c r="K27" s="13">
        <f>VLOOKUP(A27,[3]Sheet2!$A:$B,2,0)</f>
        <v>7</v>
      </c>
      <c r="L27" s="13"/>
      <c r="M27" s="13"/>
      <c r="N27" s="16">
        <f t="shared" si="0"/>
        <v>6</v>
      </c>
    </row>
    <row r="28" spans="1:14">
      <c r="A28" s="7" t="s">
        <v>850</v>
      </c>
      <c r="B28" s="11"/>
      <c r="C28" s="11"/>
      <c r="D28" s="12"/>
      <c r="E28" s="13"/>
      <c r="F28" s="13"/>
      <c r="G28" s="13">
        <v>3</v>
      </c>
      <c r="H28" s="13">
        <v>4</v>
      </c>
      <c r="I28" s="13">
        <v>4</v>
      </c>
      <c r="J28" s="13">
        <v>4</v>
      </c>
      <c r="K28" s="13">
        <f>VLOOKUP(A28,[3]Sheet2!$A:$B,2,0)</f>
        <v>4</v>
      </c>
      <c r="L28" s="13"/>
      <c r="M28" s="13"/>
      <c r="N28" s="16">
        <f t="shared" si="0"/>
        <v>4</v>
      </c>
    </row>
    <row r="29" spans="1:14">
      <c r="A29" s="7" t="s">
        <v>21</v>
      </c>
      <c r="B29" s="11">
        <v>26</v>
      </c>
      <c r="C29" s="11">
        <v>25</v>
      </c>
      <c r="D29" s="12">
        <v>24</v>
      </c>
      <c r="E29" s="13">
        <v>24</v>
      </c>
      <c r="F29" s="13">
        <v>24</v>
      </c>
      <c r="G29" s="13">
        <v>23</v>
      </c>
      <c r="H29" s="13">
        <v>22</v>
      </c>
      <c r="I29" s="13">
        <v>21</v>
      </c>
      <c r="J29" s="13">
        <v>20</v>
      </c>
      <c r="K29" s="13">
        <f>VLOOKUP(A29,[3]Sheet2!$A:$B,2,0)</f>
        <v>20</v>
      </c>
      <c r="L29" s="13"/>
      <c r="M29" s="13"/>
      <c r="N29" s="16">
        <f t="shared" si="0"/>
        <v>23</v>
      </c>
    </row>
    <row r="30" spans="1:14">
      <c r="A30" s="10" t="s">
        <v>851</v>
      </c>
      <c r="B30" s="11">
        <v>7</v>
      </c>
      <c r="C30" s="11">
        <v>7</v>
      </c>
      <c r="D30" s="12">
        <v>5</v>
      </c>
      <c r="E30" s="13">
        <v>1</v>
      </c>
      <c r="F30" s="13"/>
      <c r="G30" s="13">
        <v>0</v>
      </c>
      <c r="H30" s="13"/>
      <c r="I30" s="13"/>
      <c r="J30" s="13"/>
      <c r="K30" s="13"/>
      <c r="L30" s="13"/>
      <c r="M30" s="13"/>
      <c r="N30" s="16">
        <f t="shared" si="0"/>
        <v>4</v>
      </c>
    </row>
    <row r="31" spans="1:14">
      <c r="A31" s="7" t="s">
        <v>22</v>
      </c>
      <c r="B31" s="11">
        <v>18</v>
      </c>
      <c r="C31" s="11">
        <v>18</v>
      </c>
      <c r="D31" s="12">
        <v>18</v>
      </c>
      <c r="E31" s="13">
        <v>16</v>
      </c>
      <c r="F31" s="13">
        <v>16</v>
      </c>
      <c r="G31" s="13">
        <v>5</v>
      </c>
      <c r="H31" s="13">
        <v>7</v>
      </c>
      <c r="I31" s="13">
        <v>7</v>
      </c>
      <c r="J31" s="13">
        <v>7</v>
      </c>
      <c r="K31" s="13">
        <f>VLOOKUP(A31,[3]Sheet2!$A:$B,2,0)</f>
        <v>7</v>
      </c>
      <c r="L31" s="13"/>
      <c r="M31" s="13"/>
      <c r="N31" s="16">
        <f t="shared" si="0"/>
        <v>12</v>
      </c>
    </row>
    <row r="32" spans="1:14">
      <c r="A32" s="7" t="s">
        <v>852</v>
      </c>
      <c r="B32" s="11"/>
      <c r="C32" s="11"/>
      <c r="D32" s="12"/>
      <c r="E32" s="13"/>
      <c r="F32" s="13"/>
      <c r="G32" s="13">
        <v>10</v>
      </c>
      <c r="H32" s="13">
        <v>10</v>
      </c>
      <c r="I32" s="13">
        <v>9</v>
      </c>
      <c r="J32" s="13">
        <v>8</v>
      </c>
      <c r="K32" s="13">
        <f>VLOOKUP(A32,[3]Sheet2!$A:$B,2,0)</f>
        <v>8</v>
      </c>
      <c r="L32" s="13"/>
      <c r="M32" s="13"/>
      <c r="N32" s="16">
        <f t="shared" si="0"/>
        <v>9</v>
      </c>
    </row>
    <row r="33" spans="1:14">
      <c r="A33" s="7" t="s">
        <v>8</v>
      </c>
      <c r="B33" s="11">
        <v>23</v>
      </c>
      <c r="C33" s="11">
        <v>22</v>
      </c>
      <c r="D33" s="12">
        <v>21</v>
      </c>
      <c r="E33" s="13">
        <v>21</v>
      </c>
      <c r="F33" s="13">
        <v>23</v>
      </c>
      <c r="G33" s="13">
        <v>22</v>
      </c>
      <c r="H33" s="13">
        <v>20</v>
      </c>
      <c r="I33" s="13">
        <v>19</v>
      </c>
      <c r="J33" s="13">
        <v>18</v>
      </c>
      <c r="K33" s="13">
        <f>VLOOKUP(A33,[3]Sheet2!$A:$B,2,0)</f>
        <v>18</v>
      </c>
      <c r="L33" s="13"/>
      <c r="M33" s="13"/>
      <c r="N33" s="16">
        <f t="shared" si="0"/>
        <v>21</v>
      </c>
    </row>
    <row r="34" spans="1:14">
      <c r="A34" s="7" t="s">
        <v>9</v>
      </c>
      <c r="B34" s="11">
        <v>10</v>
      </c>
      <c r="C34" s="11">
        <v>10</v>
      </c>
      <c r="D34" s="12">
        <v>10</v>
      </c>
      <c r="E34" s="13">
        <v>10</v>
      </c>
      <c r="F34" s="13">
        <v>11</v>
      </c>
      <c r="G34" s="13">
        <v>10</v>
      </c>
      <c r="H34" s="13">
        <v>11</v>
      </c>
      <c r="I34" s="13">
        <v>11</v>
      </c>
      <c r="J34" s="13">
        <v>12</v>
      </c>
      <c r="K34" s="13">
        <f>VLOOKUP(A34,[3]Sheet2!$A:$B,2,0)</f>
        <v>13</v>
      </c>
      <c r="L34" s="13"/>
      <c r="M34" s="13"/>
      <c r="N34" s="16">
        <f t="shared" si="0"/>
        <v>11</v>
      </c>
    </row>
    <row r="35" spans="1:14">
      <c r="A35" s="10" t="s">
        <v>342</v>
      </c>
      <c r="B35" s="11">
        <v>11</v>
      </c>
      <c r="C35" s="11">
        <v>11</v>
      </c>
      <c r="D35" s="11">
        <v>11</v>
      </c>
      <c r="E35" s="13">
        <v>11</v>
      </c>
      <c r="F35" s="13">
        <v>10</v>
      </c>
      <c r="G35" s="13">
        <v>8</v>
      </c>
      <c r="H35" s="13">
        <v>9</v>
      </c>
      <c r="I35" s="13">
        <v>9</v>
      </c>
      <c r="J35" s="13">
        <v>10</v>
      </c>
      <c r="K35" s="13">
        <f>VLOOKUP(A35,[3]Sheet2!$A:$B,2,0)</f>
        <v>10</v>
      </c>
      <c r="L35" s="13"/>
      <c r="M35" s="13"/>
      <c r="N35" s="16">
        <f t="shared" si="0"/>
        <v>10</v>
      </c>
    </row>
    <row r="36" spans="1:14">
      <c r="A36" s="7" t="s">
        <v>12</v>
      </c>
      <c r="B36" s="11">
        <v>16</v>
      </c>
      <c r="C36" s="11">
        <v>16</v>
      </c>
      <c r="D36" s="12">
        <v>16</v>
      </c>
      <c r="E36" s="13">
        <v>16</v>
      </c>
      <c r="F36" s="13">
        <v>16</v>
      </c>
      <c r="G36" s="13">
        <v>16</v>
      </c>
      <c r="H36" s="13">
        <v>16</v>
      </c>
      <c r="I36" s="13">
        <v>16</v>
      </c>
      <c r="J36" s="13">
        <v>15</v>
      </c>
      <c r="K36" s="13">
        <f>VLOOKUP(A36,[3]Sheet2!$A:$B,2,0)</f>
        <v>15</v>
      </c>
      <c r="L36" s="13"/>
      <c r="M36" s="13"/>
      <c r="N36" s="16">
        <f t="shared" si="0"/>
        <v>16</v>
      </c>
    </row>
    <row r="37" spans="1:14">
      <c r="A37" s="10" t="s">
        <v>15</v>
      </c>
      <c r="B37" s="11">
        <v>20</v>
      </c>
      <c r="C37" s="11">
        <v>20</v>
      </c>
      <c r="D37" s="12">
        <v>20</v>
      </c>
      <c r="E37" s="13">
        <v>20</v>
      </c>
      <c r="F37" s="13">
        <v>18</v>
      </c>
      <c r="G37" s="13">
        <v>18</v>
      </c>
      <c r="H37" s="13">
        <v>17</v>
      </c>
      <c r="I37" s="13">
        <v>16</v>
      </c>
      <c r="J37" s="13">
        <v>16</v>
      </c>
      <c r="K37" s="13">
        <f>VLOOKUP(A37,[3]Sheet2!$A:$B,2,0)</f>
        <v>16</v>
      </c>
      <c r="L37" s="13"/>
      <c r="M37" s="13"/>
      <c r="N37" s="16">
        <f t="shared" si="0"/>
        <v>18</v>
      </c>
    </row>
    <row r="38" spans="1:14">
      <c r="A38" s="10" t="s">
        <v>13</v>
      </c>
      <c r="B38" s="11">
        <v>6</v>
      </c>
      <c r="C38" s="11">
        <v>6</v>
      </c>
      <c r="D38" s="12">
        <v>6</v>
      </c>
      <c r="E38" s="13">
        <v>6</v>
      </c>
      <c r="F38" s="13">
        <v>5</v>
      </c>
      <c r="G38" s="13">
        <v>5</v>
      </c>
      <c r="H38" s="13">
        <v>5</v>
      </c>
      <c r="I38" s="13">
        <v>5</v>
      </c>
      <c r="J38" s="13">
        <v>5</v>
      </c>
      <c r="K38" s="13">
        <f>VLOOKUP(A38,[3]Sheet2!$A:$B,2,0)</f>
        <v>5</v>
      </c>
      <c r="L38" s="13"/>
      <c r="M38" s="13"/>
      <c r="N38" s="16">
        <f t="shared" si="0"/>
        <v>5</v>
      </c>
    </row>
    <row r="39" spans="1:14">
      <c r="A39" s="10" t="s">
        <v>16</v>
      </c>
      <c r="B39" s="11">
        <v>8</v>
      </c>
      <c r="C39" s="11">
        <v>8</v>
      </c>
      <c r="D39" s="12">
        <v>8</v>
      </c>
      <c r="E39" s="13">
        <v>8</v>
      </c>
      <c r="F39" s="13">
        <v>8</v>
      </c>
      <c r="G39" s="13">
        <v>8</v>
      </c>
      <c r="H39" s="13">
        <v>7</v>
      </c>
      <c r="I39" s="13">
        <v>7</v>
      </c>
      <c r="J39" s="13">
        <v>7</v>
      </c>
      <c r="K39" s="13">
        <f>VLOOKUP(A39,[3]Sheet2!$A:$B,2,0)</f>
        <v>7</v>
      </c>
      <c r="L39" s="13"/>
      <c r="M39" s="13"/>
      <c r="N39" s="16">
        <f t="shared" si="0"/>
        <v>8</v>
      </c>
    </row>
    <row r="40" spans="1:14">
      <c r="A40" s="14" t="s">
        <v>122</v>
      </c>
      <c r="B40" s="15">
        <f t="shared" ref="B40:K40" si="1">SUM(B4:B39)</f>
        <v>683</v>
      </c>
      <c r="C40" s="15">
        <f t="shared" si="1"/>
        <v>683</v>
      </c>
      <c r="D40" s="15">
        <f t="shared" si="1"/>
        <v>674</v>
      </c>
      <c r="E40" s="15">
        <f t="shared" si="1"/>
        <v>658</v>
      </c>
      <c r="F40" s="15">
        <f t="shared" si="1"/>
        <v>597</v>
      </c>
      <c r="G40" s="15">
        <f t="shared" si="1"/>
        <v>589</v>
      </c>
      <c r="H40" s="15">
        <f t="shared" si="1"/>
        <v>584</v>
      </c>
      <c r="I40" s="15">
        <f t="shared" si="1"/>
        <v>577</v>
      </c>
      <c r="J40" s="15">
        <f t="shared" si="1"/>
        <v>575</v>
      </c>
      <c r="K40" s="15">
        <f t="shared" si="1"/>
        <v>577</v>
      </c>
      <c r="L40" s="15"/>
      <c r="M40" s="15"/>
      <c r="N40" s="15">
        <f t="shared" si="0"/>
        <v>620</v>
      </c>
    </row>
    <row r="41" s="1" customFormat="1" spans="1:15">
      <c r="A41" s="7" t="s">
        <v>201</v>
      </c>
      <c r="B41" s="12"/>
      <c r="C41" s="12"/>
      <c r="D41" s="12"/>
      <c r="E41" s="12"/>
      <c r="F41" s="12">
        <v>42</v>
      </c>
      <c r="G41" s="12">
        <v>40</v>
      </c>
      <c r="H41" s="12">
        <v>40</v>
      </c>
      <c r="I41" s="13">
        <v>38</v>
      </c>
      <c r="J41" s="13">
        <v>40</v>
      </c>
      <c r="K41" s="13">
        <f>VLOOKUP(A41,[3]Sheet2!$A:$B,2,0)</f>
        <v>40</v>
      </c>
      <c r="L41" s="17"/>
      <c r="M41" s="17"/>
      <c r="N41" s="16">
        <f t="shared" si="0"/>
        <v>40</v>
      </c>
      <c r="O41" s="2"/>
    </row>
    <row r="42" spans="1:14">
      <c r="A42" s="10" t="s">
        <v>204</v>
      </c>
      <c r="B42" s="11">
        <v>9</v>
      </c>
      <c r="C42" s="11">
        <v>9</v>
      </c>
      <c r="D42" s="12">
        <v>9</v>
      </c>
      <c r="E42" s="13">
        <v>9</v>
      </c>
      <c r="F42" s="13">
        <v>7</v>
      </c>
      <c r="G42" s="13">
        <v>6</v>
      </c>
      <c r="H42" s="13">
        <v>6</v>
      </c>
      <c r="I42" s="13">
        <v>6</v>
      </c>
      <c r="J42" s="13">
        <v>6</v>
      </c>
      <c r="K42" s="13">
        <f>VLOOKUP(A42,[3]Sheet2!$A:$B,2,0)</f>
        <v>6</v>
      </c>
      <c r="L42" s="13"/>
      <c r="M42" s="13"/>
      <c r="N42" s="16">
        <f t="shared" si="0"/>
        <v>7</v>
      </c>
    </row>
    <row r="43" spans="1:14">
      <c r="A43" s="10" t="s">
        <v>203</v>
      </c>
      <c r="B43" s="11">
        <v>8</v>
      </c>
      <c r="C43" s="11">
        <v>7</v>
      </c>
      <c r="D43" s="12">
        <v>7</v>
      </c>
      <c r="E43" s="13">
        <v>7</v>
      </c>
      <c r="F43" s="13">
        <v>6</v>
      </c>
      <c r="G43" s="13">
        <v>5</v>
      </c>
      <c r="H43" s="13">
        <v>5</v>
      </c>
      <c r="I43" s="13">
        <v>4</v>
      </c>
      <c r="J43" s="13">
        <v>4</v>
      </c>
      <c r="K43" s="13">
        <f>VLOOKUP(A43,[3]Sheet2!$A:$B,2,0)</f>
        <v>4</v>
      </c>
      <c r="L43" s="13"/>
      <c r="M43" s="13"/>
      <c r="N43" s="16">
        <f t="shared" si="0"/>
        <v>6</v>
      </c>
    </row>
    <row r="44" spans="1:14">
      <c r="A44" s="10" t="s">
        <v>205</v>
      </c>
      <c r="B44" s="11">
        <v>39</v>
      </c>
      <c r="C44" s="11">
        <v>38</v>
      </c>
      <c r="D44" s="12">
        <v>37</v>
      </c>
      <c r="E44" s="13">
        <v>37</v>
      </c>
      <c r="F44" s="13">
        <v>33</v>
      </c>
      <c r="G44" s="13">
        <v>34</v>
      </c>
      <c r="H44" s="13">
        <v>33</v>
      </c>
      <c r="I44" s="13">
        <v>33</v>
      </c>
      <c r="J44" s="13">
        <v>33</v>
      </c>
      <c r="K44" s="13">
        <f>VLOOKUP(A44,[3]Sheet2!$A:$B,2,0)</f>
        <v>34</v>
      </c>
      <c r="L44" s="13"/>
      <c r="M44" s="13"/>
      <c r="N44" s="16">
        <f t="shared" si="0"/>
        <v>35</v>
      </c>
    </row>
    <row r="45" spans="1:14">
      <c r="A45" s="10" t="s">
        <v>853</v>
      </c>
      <c r="B45" s="11">
        <v>21</v>
      </c>
      <c r="C45" s="11">
        <v>21</v>
      </c>
      <c r="D45" s="12">
        <v>20</v>
      </c>
      <c r="E45" s="13">
        <v>20</v>
      </c>
      <c r="F45" s="13">
        <v>20</v>
      </c>
      <c r="G45" s="13">
        <v>20</v>
      </c>
      <c r="H45" s="13">
        <v>20</v>
      </c>
      <c r="I45" s="13">
        <v>19</v>
      </c>
      <c r="J45" s="13">
        <v>19</v>
      </c>
      <c r="K45" s="13">
        <f>VLOOKUP(A45,[3]Sheet2!$A:$B,2,0)</f>
        <v>18</v>
      </c>
      <c r="L45" s="13"/>
      <c r="M45" s="13"/>
      <c r="N45" s="16">
        <f t="shared" si="0"/>
        <v>20</v>
      </c>
    </row>
    <row r="46" spans="1:14">
      <c r="A46" s="10" t="s">
        <v>854</v>
      </c>
      <c r="B46" s="11">
        <v>34</v>
      </c>
      <c r="C46" s="11">
        <v>34</v>
      </c>
      <c r="D46" s="12">
        <v>34</v>
      </c>
      <c r="E46" s="13">
        <v>32</v>
      </c>
      <c r="F46" s="13">
        <v>31</v>
      </c>
      <c r="G46" s="13">
        <v>32</v>
      </c>
      <c r="H46" s="13">
        <v>32</v>
      </c>
      <c r="I46" s="13">
        <v>32</v>
      </c>
      <c r="J46" s="13">
        <v>32</v>
      </c>
      <c r="K46" s="13">
        <f>VLOOKUP(A46,[3]Sheet2!$A:$B,2,0)</f>
        <v>32</v>
      </c>
      <c r="L46" s="13"/>
      <c r="M46" s="13"/>
      <c r="N46" s="16">
        <f t="shared" si="0"/>
        <v>33</v>
      </c>
    </row>
    <row r="47" spans="1:14">
      <c r="A47" s="10" t="s">
        <v>855</v>
      </c>
      <c r="B47" s="11">
        <v>8</v>
      </c>
      <c r="C47" s="11">
        <v>8</v>
      </c>
      <c r="D47" s="12">
        <v>8</v>
      </c>
      <c r="E47" s="13">
        <v>7</v>
      </c>
      <c r="F47" s="13">
        <v>8</v>
      </c>
      <c r="G47" s="13">
        <v>9</v>
      </c>
      <c r="H47" s="13">
        <v>9</v>
      </c>
      <c r="I47" s="13">
        <v>9</v>
      </c>
      <c r="J47" s="13">
        <v>9</v>
      </c>
      <c r="K47" s="13">
        <f>VLOOKUP(A47,[3]Sheet2!$A:$B,2,0)</f>
        <v>9</v>
      </c>
      <c r="L47" s="13"/>
      <c r="M47" s="13"/>
      <c r="N47" s="16">
        <f t="shared" si="0"/>
        <v>8</v>
      </c>
    </row>
    <row r="48" spans="1:14">
      <c r="A48" s="10" t="s">
        <v>856</v>
      </c>
      <c r="B48" s="11">
        <v>38</v>
      </c>
      <c r="C48" s="11">
        <v>37</v>
      </c>
      <c r="D48" s="12">
        <v>38</v>
      </c>
      <c r="E48" s="13">
        <v>38</v>
      </c>
      <c r="F48" s="13">
        <v>38</v>
      </c>
      <c r="G48" s="13">
        <v>38</v>
      </c>
      <c r="H48" s="13">
        <v>38</v>
      </c>
      <c r="I48" s="13">
        <v>38</v>
      </c>
      <c r="J48" s="13">
        <v>38</v>
      </c>
      <c r="K48" s="13">
        <f>VLOOKUP(A48,[3]Sheet2!$A:$B,2,0)</f>
        <v>38</v>
      </c>
      <c r="L48" s="13"/>
      <c r="M48" s="13"/>
      <c r="N48" s="16">
        <f t="shared" si="0"/>
        <v>38</v>
      </c>
    </row>
    <row r="49" spans="1:14">
      <c r="A49" s="10" t="s">
        <v>857</v>
      </c>
      <c r="B49" s="11">
        <v>11</v>
      </c>
      <c r="C49" s="11">
        <v>11</v>
      </c>
      <c r="D49" s="12">
        <v>11</v>
      </c>
      <c r="E49" s="13">
        <v>12</v>
      </c>
      <c r="F49" s="13">
        <v>15</v>
      </c>
      <c r="G49" s="13">
        <v>9</v>
      </c>
      <c r="H49" s="13">
        <v>9</v>
      </c>
      <c r="I49" s="13">
        <v>9</v>
      </c>
      <c r="J49" s="13">
        <v>8</v>
      </c>
      <c r="K49" s="13">
        <f>VLOOKUP(A49,[3]Sheet2!$A:$B,2,0)</f>
        <v>7</v>
      </c>
      <c r="L49" s="13"/>
      <c r="M49" s="13"/>
      <c r="N49" s="16">
        <f t="shared" si="0"/>
        <v>10</v>
      </c>
    </row>
    <row r="50" spans="1:14">
      <c r="A50" s="10" t="s">
        <v>858</v>
      </c>
      <c r="B50" s="11">
        <v>55</v>
      </c>
      <c r="C50" s="11">
        <v>54</v>
      </c>
      <c r="D50" s="12">
        <v>53</v>
      </c>
      <c r="E50" s="13">
        <v>54</v>
      </c>
      <c r="F50" s="13">
        <v>51</v>
      </c>
      <c r="G50" s="13">
        <v>50</v>
      </c>
      <c r="H50" s="13">
        <v>52</v>
      </c>
      <c r="I50" s="13">
        <v>53</v>
      </c>
      <c r="J50" s="13">
        <v>52</v>
      </c>
      <c r="K50" s="13">
        <f>VLOOKUP(A50,[3]Sheet2!$A:$B,2,0)</f>
        <v>51</v>
      </c>
      <c r="L50" s="13"/>
      <c r="M50" s="13"/>
      <c r="N50" s="16">
        <f t="shared" si="0"/>
        <v>53</v>
      </c>
    </row>
    <row r="51" spans="1:14">
      <c r="A51" s="10" t="s">
        <v>859</v>
      </c>
      <c r="B51" s="11">
        <v>44</v>
      </c>
      <c r="C51" s="11">
        <v>43</v>
      </c>
      <c r="D51" s="12">
        <v>43</v>
      </c>
      <c r="E51" s="13">
        <v>42</v>
      </c>
      <c r="F51" s="13">
        <v>42</v>
      </c>
      <c r="G51" s="13">
        <v>43</v>
      </c>
      <c r="H51" s="13">
        <v>43</v>
      </c>
      <c r="I51" s="13">
        <v>43</v>
      </c>
      <c r="J51" s="13">
        <v>45</v>
      </c>
      <c r="K51" s="13">
        <f>VLOOKUP(A51,[3]Sheet2!$A:$B,2,0)</f>
        <v>43</v>
      </c>
      <c r="L51" s="13"/>
      <c r="M51" s="13"/>
      <c r="N51" s="16">
        <f t="shared" si="0"/>
        <v>43</v>
      </c>
    </row>
    <row r="52" spans="1:14">
      <c r="A52" s="10" t="s">
        <v>860</v>
      </c>
      <c r="B52" s="11">
        <v>15</v>
      </c>
      <c r="C52" s="11">
        <v>15</v>
      </c>
      <c r="D52" s="12">
        <v>15</v>
      </c>
      <c r="E52" s="13">
        <v>16</v>
      </c>
      <c r="F52" s="13">
        <v>17</v>
      </c>
      <c r="G52" s="13">
        <v>16</v>
      </c>
      <c r="H52" s="13">
        <v>17</v>
      </c>
      <c r="I52" s="13">
        <v>18</v>
      </c>
      <c r="J52" s="13">
        <v>18</v>
      </c>
      <c r="K52" s="13">
        <f>VLOOKUP(A52,[3]Sheet2!$A:$B,2,0)</f>
        <v>18</v>
      </c>
      <c r="L52" s="13"/>
      <c r="M52" s="13"/>
      <c r="N52" s="16">
        <f t="shared" si="0"/>
        <v>17</v>
      </c>
    </row>
    <row r="53" spans="1:14">
      <c r="A53" s="10" t="s">
        <v>861</v>
      </c>
      <c r="B53" s="11">
        <v>13</v>
      </c>
      <c r="C53" s="11">
        <v>13</v>
      </c>
      <c r="D53" s="12">
        <v>13</v>
      </c>
      <c r="E53" s="13">
        <v>13</v>
      </c>
      <c r="F53" s="13">
        <v>13</v>
      </c>
      <c r="G53" s="13">
        <v>16</v>
      </c>
      <c r="H53" s="13">
        <v>17</v>
      </c>
      <c r="I53" s="13">
        <v>16</v>
      </c>
      <c r="J53" s="13">
        <v>16</v>
      </c>
      <c r="K53" s="13">
        <f>VLOOKUP(A53,[3]Sheet2!$A:$B,2,0)</f>
        <v>16</v>
      </c>
      <c r="L53" s="13"/>
      <c r="M53" s="13"/>
      <c r="N53" s="16">
        <f t="shared" si="0"/>
        <v>15</v>
      </c>
    </row>
    <row r="54" spans="1:14">
      <c r="A54" s="10" t="s">
        <v>862</v>
      </c>
      <c r="B54" s="11">
        <v>9</v>
      </c>
      <c r="C54" s="11">
        <v>9</v>
      </c>
      <c r="D54" s="12">
        <v>9</v>
      </c>
      <c r="E54" s="13">
        <v>10</v>
      </c>
      <c r="F54" s="13">
        <v>10</v>
      </c>
      <c r="G54" s="13">
        <v>10</v>
      </c>
      <c r="H54" s="13">
        <v>10</v>
      </c>
      <c r="I54" s="13">
        <v>10</v>
      </c>
      <c r="J54" s="13">
        <v>10</v>
      </c>
      <c r="K54" s="13">
        <f>VLOOKUP(A54,[3]Sheet2!$A:$B,2,0)</f>
        <v>11</v>
      </c>
      <c r="L54" s="13"/>
      <c r="M54" s="13"/>
      <c r="N54" s="16">
        <f t="shared" si="0"/>
        <v>10</v>
      </c>
    </row>
    <row r="55" spans="1:14">
      <c r="A55" s="10" t="s">
        <v>863</v>
      </c>
      <c r="B55" s="11">
        <v>40</v>
      </c>
      <c r="C55" s="11">
        <v>40</v>
      </c>
      <c r="D55" s="12">
        <v>40</v>
      </c>
      <c r="E55" s="13">
        <v>40</v>
      </c>
      <c r="F55" s="13">
        <v>40</v>
      </c>
      <c r="G55" s="13">
        <v>41</v>
      </c>
      <c r="H55" s="13">
        <v>41</v>
      </c>
      <c r="I55" s="13">
        <v>41</v>
      </c>
      <c r="J55" s="13">
        <v>41</v>
      </c>
      <c r="K55" s="13">
        <f>VLOOKUP(A55,[3]Sheet2!$A:$B,2,0)</f>
        <v>41</v>
      </c>
      <c r="L55" s="13"/>
      <c r="M55" s="13"/>
      <c r="N55" s="16">
        <f t="shared" si="0"/>
        <v>41</v>
      </c>
    </row>
    <row r="56" spans="1:14">
      <c r="A56" s="10" t="s">
        <v>864</v>
      </c>
      <c r="B56" s="11">
        <v>4</v>
      </c>
      <c r="C56" s="11">
        <v>4</v>
      </c>
      <c r="D56" s="12">
        <v>4</v>
      </c>
      <c r="E56" s="13">
        <v>4</v>
      </c>
      <c r="F56" s="13">
        <v>4</v>
      </c>
      <c r="G56" s="13">
        <v>5</v>
      </c>
      <c r="H56" s="13">
        <v>5</v>
      </c>
      <c r="I56" s="13">
        <v>5</v>
      </c>
      <c r="J56" s="13">
        <v>5</v>
      </c>
      <c r="K56" s="13">
        <f>VLOOKUP(A56,[3]Sheet2!$A:$B,2,0)</f>
        <v>5</v>
      </c>
      <c r="L56" s="13"/>
      <c r="M56" s="13"/>
      <c r="N56" s="16">
        <f t="shared" si="0"/>
        <v>5</v>
      </c>
    </row>
    <row r="57" spans="1:14">
      <c r="A57" s="10" t="s">
        <v>865</v>
      </c>
      <c r="B57" s="11">
        <v>35</v>
      </c>
      <c r="C57" s="11">
        <v>35</v>
      </c>
      <c r="D57" s="12">
        <v>35</v>
      </c>
      <c r="E57" s="13">
        <v>36</v>
      </c>
      <c r="F57" s="13">
        <v>36</v>
      </c>
      <c r="G57" s="13">
        <v>35</v>
      </c>
      <c r="H57" s="13">
        <v>34</v>
      </c>
      <c r="I57" s="13">
        <v>33</v>
      </c>
      <c r="J57" s="13">
        <v>33</v>
      </c>
      <c r="K57" s="13">
        <f>VLOOKUP(A57,[3]Sheet2!$A:$B,2,0)</f>
        <v>33</v>
      </c>
      <c r="L57" s="13"/>
      <c r="M57" s="13"/>
      <c r="N57" s="16">
        <f t="shared" si="0"/>
        <v>35</v>
      </c>
    </row>
    <row r="58" spans="1:14">
      <c r="A58" s="10" t="s">
        <v>866</v>
      </c>
      <c r="B58" s="11">
        <v>13</v>
      </c>
      <c r="C58" s="11">
        <v>13</v>
      </c>
      <c r="D58" s="12">
        <v>13</v>
      </c>
      <c r="E58" s="13">
        <v>13</v>
      </c>
      <c r="F58" s="13">
        <v>13</v>
      </c>
      <c r="G58" s="13">
        <v>13</v>
      </c>
      <c r="H58" s="13">
        <v>13</v>
      </c>
      <c r="I58" s="13">
        <v>13</v>
      </c>
      <c r="J58" s="13">
        <v>12</v>
      </c>
      <c r="K58" s="13">
        <f>VLOOKUP(A58,[3]Sheet2!$A:$B,2,0)</f>
        <v>12</v>
      </c>
      <c r="L58" s="13"/>
      <c r="M58" s="13"/>
      <c r="N58" s="16">
        <f t="shared" si="0"/>
        <v>13</v>
      </c>
    </row>
    <row r="59" spans="1:14">
      <c r="A59" s="10" t="s">
        <v>867</v>
      </c>
      <c r="B59" s="11">
        <v>26</v>
      </c>
      <c r="C59" s="11">
        <v>26</v>
      </c>
      <c r="D59" s="12">
        <v>26</v>
      </c>
      <c r="E59" s="13">
        <v>26</v>
      </c>
      <c r="F59" s="13">
        <v>26</v>
      </c>
      <c r="G59" s="13">
        <v>25</v>
      </c>
      <c r="H59" s="13">
        <v>25</v>
      </c>
      <c r="I59" s="13">
        <v>24</v>
      </c>
      <c r="J59" s="13">
        <v>25</v>
      </c>
      <c r="K59" s="13">
        <f>VLOOKUP(A59,[3]Sheet2!$A:$B,2,0)</f>
        <v>26</v>
      </c>
      <c r="L59" s="13"/>
      <c r="M59" s="13"/>
      <c r="N59" s="16">
        <f t="shared" si="0"/>
        <v>26</v>
      </c>
    </row>
    <row r="60" spans="1:14">
      <c r="A60" s="10" t="s">
        <v>868</v>
      </c>
      <c r="B60" s="11">
        <v>18</v>
      </c>
      <c r="C60" s="11">
        <v>18</v>
      </c>
      <c r="D60" s="12">
        <v>18</v>
      </c>
      <c r="E60" s="13">
        <v>18</v>
      </c>
      <c r="F60" s="13">
        <v>18</v>
      </c>
      <c r="G60" s="13">
        <v>18</v>
      </c>
      <c r="H60" s="13">
        <v>18</v>
      </c>
      <c r="I60" s="13">
        <v>18</v>
      </c>
      <c r="J60" s="13">
        <v>18</v>
      </c>
      <c r="K60" s="13">
        <f>VLOOKUP(A60,[3]Sheet2!$A:$B,2,0)</f>
        <v>18</v>
      </c>
      <c r="L60" s="13"/>
      <c r="M60" s="13"/>
      <c r="N60" s="16">
        <f t="shared" si="0"/>
        <v>18</v>
      </c>
    </row>
    <row r="61" spans="1:14">
      <c r="A61" s="10" t="s">
        <v>869</v>
      </c>
      <c r="B61" s="11">
        <v>44</v>
      </c>
      <c r="C61" s="11">
        <v>44</v>
      </c>
      <c r="D61" s="12">
        <v>45</v>
      </c>
      <c r="E61" s="13">
        <v>45</v>
      </c>
      <c r="F61" s="13">
        <v>45</v>
      </c>
      <c r="G61" s="13">
        <v>45</v>
      </c>
      <c r="H61" s="13">
        <v>45</v>
      </c>
      <c r="I61" s="13">
        <v>46</v>
      </c>
      <c r="J61" s="13">
        <v>46</v>
      </c>
      <c r="K61" s="13">
        <f>VLOOKUP(A61,[3]Sheet2!$A:$B,2,0)</f>
        <v>44</v>
      </c>
      <c r="L61" s="13"/>
      <c r="M61" s="13"/>
      <c r="N61" s="16">
        <f t="shared" si="0"/>
        <v>45</v>
      </c>
    </row>
    <row r="62" spans="1:14">
      <c r="A62" s="10" t="s">
        <v>870</v>
      </c>
      <c r="B62" s="11">
        <v>10</v>
      </c>
      <c r="C62" s="11">
        <v>10</v>
      </c>
      <c r="D62" s="12">
        <v>10</v>
      </c>
      <c r="E62" s="13">
        <v>10</v>
      </c>
      <c r="F62" s="13">
        <v>11</v>
      </c>
      <c r="G62" s="13">
        <v>11</v>
      </c>
      <c r="H62" s="13">
        <v>11</v>
      </c>
      <c r="I62" s="13">
        <v>11</v>
      </c>
      <c r="J62" s="13">
        <v>11</v>
      </c>
      <c r="K62" s="13">
        <f>VLOOKUP(A62,[3]Sheet2!$A:$B,2,0)</f>
        <v>10</v>
      </c>
      <c r="L62" s="13"/>
      <c r="M62" s="13"/>
      <c r="N62" s="16">
        <f t="shared" si="0"/>
        <v>11</v>
      </c>
    </row>
    <row r="63" spans="1:14">
      <c r="A63" s="10" t="s">
        <v>871</v>
      </c>
      <c r="B63" s="11">
        <v>9</v>
      </c>
      <c r="C63" s="11">
        <v>9</v>
      </c>
      <c r="D63" s="12">
        <v>9</v>
      </c>
      <c r="E63" s="13">
        <v>9</v>
      </c>
      <c r="F63" s="13">
        <v>10</v>
      </c>
      <c r="G63" s="13">
        <v>10</v>
      </c>
      <c r="H63" s="13">
        <v>9</v>
      </c>
      <c r="I63" s="13">
        <v>10</v>
      </c>
      <c r="J63" s="13">
        <v>10</v>
      </c>
      <c r="K63" s="13">
        <f>VLOOKUP(A63,[3]Sheet2!$A:$B,2,0)</f>
        <v>10</v>
      </c>
      <c r="L63" s="13"/>
      <c r="M63" s="13"/>
      <c r="N63" s="16">
        <f t="shared" si="0"/>
        <v>10</v>
      </c>
    </row>
    <row r="64" spans="1:14">
      <c r="A64" s="10" t="s">
        <v>872</v>
      </c>
      <c r="B64" s="11">
        <v>17</v>
      </c>
      <c r="C64" s="11">
        <v>17</v>
      </c>
      <c r="D64" s="12">
        <v>17</v>
      </c>
      <c r="E64" s="13">
        <v>17</v>
      </c>
      <c r="F64" s="13">
        <v>15</v>
      </c>
      <c r="G64" s="13">
        <v>15</v>
      </c>
      <c r="H64" s="13">
        <v>15</v>
      </c>
      <c r="I64" s="13">
        <v>14</v>
      </c>
      <c r="J64" s="13">
        <v>14</v>
      </c>
      <c r="K64" s="13">
        <f>VLOOKUP(A64,[3]Sheet2!$A:$B,2,0)</f>
        <v>14</v>
      </c>
      <c r="L64" s="13"/>
      <c r="M64" s="13"/>
      <c r="N64" s="16">
        <f t="shared" si="0"/>
        <v>16</v>
      </c>
    </row>
    <row r="65" spans="1:14">
      <c r="A65" s="10" t="s">
        <v>873</v>
      </c>
      <c r="B65" s="11">
        <v>23</v>
      </c>
      <c r="C65" s="11">
        <v>23</v>
      </c>
      <c r="D65" s="12">
        <v>23</v>
      </c>
      <c r="E65" s="13">
        <v>23</v>
      </c>
      <c r="F65" s="13">
        <v>24</v>
      </c>
      <c r="G65" s="13">
        <v>24</v>
      </c>
      <c r="H65" s="13">
        <v>24</v>
      </c>
      <c r="I65" s="13">
        <v>24</v>
      </c>
      <c r="J65" s="13">
        <v>24</v>
      </c>
      <c r="K65" s="13">
        <f>VLOOKUP(A65,[3]Sheet2!$A:$B,2,0)</f>
        <v>24</v>
      </c>
      <c r="L65" s="13"/>
      <c r="M65" s="13"/>
      <c r="N65" s="16">
        <f t="shared" si="0"/>
        <v>24</v>
      </c>
    </row>
    <row r="66" spans="1:14">
      <c r="A66" s="10" t="s">
        <v>874</v>
      </c>
      <c r="B66" s="11">
        <v>20</v>
      </c>
      <c r="C66" s="11">
        <v>19</v>
      </c>
      <c r="D66" s="12">
        <v>19</v>
      </c>
      <c r="E66" s="13">
        <v>19</v>
      </c>
      <c r="F66" s="13">
        <v>20</v>
      </c>
      <c r="G66" s="13">
        <v>20</v>
      </c>
      <c r="H66" s="13">
        <v>20</v>
      </c>
      <c r="I66" s="13">
        <v>21</v>
      </c>
      <c r="J66" s="13">
        <v>21</v>
      </c>
      <c r="K66" s="13">
        <f>VLOOKUP(A66,[3]Sheet2!$A:$B,2,0)</f>
        <v>21</v>
      </c>
      <c r="L66" s="13"/>
      <c r="M66" s="13"/>
      <c r="N66" s="16">
        <f t="shared" si="0"/>
        <v>20</v>
      </c>
    </row>
    <row r="67" spans="1:14">
      <c r="A67" s="10" t="s">
        <v>875</v>
      </c>
      <c r="B67" s="11">
        <v>16</v>
      </c>
      <c r="C67" s="11">
        <v>16</v>
      </c>
      <c r="D67" s="12">
        <v>16</v>
      </c>
      <c r="E67" s="13">
        <v>16</v>
      </c>
      <c r="F67" s="13">
        <v>16</v>
      </c>
      <c r="G67" s="13">
        <v>16</v>
      </c>
      <c r="H67" s="13">
        <v>16</v>
      </c>
      <c r="I67" s="13">
        <v>16</v>
      </c>
      <c r="J67" s="13">
        <v>16</v>
      </c>
      <c r="K67" s="13">
        <f>VLOOKUP(A67,[3]Sheet2!$A:$B,2,0)</f>
        <v>16</v>
      </c>
      <c r="L67" s="13"/>
      <c r="M67" s="13"/>
      <c r="N67" s="16">
        <f t="shared" si="0"/>
        <v>16</v>
      </c>
    </row>
    <row r="68" spans="1:14">
      <c r="A68" s="10" t="s">
        <v>876</v>
      </c>
      <c r="B68" s="11">
        <v>11</v>
      </c>
      <c r="C68" s="11">
        <v>11</v>
      </c>
      <c r="D68" s="12">
        <v>11</v>
      </c>
      <c r="E68" s="13">
        <v>12</v>
      </c>
      <c r="F68" s="13">
        <v>14</v>
      </c>
      <c r="G68" s="13">
        <v>15</v>
      </c>
      <c r="H68" s="13">
        <v>15</v>
      </c>
      <c r="I68" s="13">
        <v>16</v>
      </c>
      <c r="J68" s="13">
        <v>15</v>
      </c>
      <c r="K68" s="13">
        <f>VLOOKUP(A68,[3]Sheet2!$A:$B,2,0)</f>
        <v>15</v>
      </c>
      <c r="L68" s="13"/>
      <c r="M68" s="13"/>
      <c r="N68" s="16">
        <f t="shared" si="0"/>
        <v>14</v>
      </c>
    </row>
    <row r="69" spans="1:14">
      <c r="A69" s="10" t="s">
        <v>877</v>
      </c>
      <c r="B69" s="11">
        <v>25</v>
      </c>
      <c r="C69" s="11">
        <v>25</v>
      </c>
      <c r="D69" s="12">
        <v>25</v>
      </c>
      <c r="E69" s="13">
        <v>25</v>
      </c>
      <c r="F69" s="13">
        <v>21</v>
      </c>
      <c r="G69" s="13">
        <v>22</v>
      </c>
      <c r="H69" s="13">
        <v>25</v>
      </c>
      <c r="I69" s="13">
        <v>24</v>
      </c>
      <c r="J69" s="13">
        <v>24</v>
      </c>
      <c r="K69" s="13">
        <f>VLOOKUP(A69,[3]Sheet2!$A:$B,2,0)</f>
        <v>22</v>
      </c>
      <c r="L69" s="13"/>
      <c r="M69" s="13"/>
      <c r="N69" s="16">
        <f t="shared" ref="N69:N121" si="2">ROUND(AVERAGE(B69:M69),0)</f>
        <v>24</v>
      </c>
    </row>
    <row r="70" spans="1:14">
      <c r="A70" s="10" t="s">
        <v>878</v>
      </c>
      <c r="B70" s="11">
        <v>22</v>
      </c>
      <c r="C70" s="11">
        <v>21</v>
      </c>
      <c r="D70" s="12">
        <v>21</v>
      </c>
      <c r="E70" s="13">
        <v>21</v>
      </c>
      <c r="F70" s="13">
        <v>21</v>
      </c>
      <c r="G70" s="13">
        <v>21</v>
      </c>
      <c r="H70" s="13">
        <v>21</v>
      </c>
      <c r="I70" s="13">
        <v>21</v>
      </c>
      <c r="J70" s="13">
        <v>21</v>
      </c>
      <c r="K70" s="13">
        <f>VLOOKUP(A70,[3]Sheet2!$A:$B,2,0)</f>
        <v>21</v>
      </c>
      <c r="L70" s="13"/>
      <c r="M70" s="13"/>
      <c r="N70" s="16">
        <f t="shared" si="2"/>
        <v>21</v>
      </c>
    </row>
    <row r="71" spans="1:14">
      <c r="A71" s="10" t="s">
        <v>879</v>
      </c>
      <c r="B71" s="11">
        <v>24</v>
      </c>
      <c r="C71" s="11">
        <v>24</v>
      </c>
      <c r="D71" s="12">
        <v>23</v>
      </c>
      <c r="E71" s="13">
        <v>23</v>
      </c>
      <c r="F71" s="13">
        <v>22</v>
      </c>
      <c r="G71" s="13">
        <v>22</v>
      </c>
      <c r="H71" s="13">
        <v>22</v>
      </c>
      <c r="I71" s="13">
        <v>22</v>
      </c>
      <c r="J71" s="13">
        <v>22</v>
      </c>
      <c r="K71" s="13">
        <f>VLOOKUP(A71,[3]Sheet2!$A:$B,2,0)</f>
        <v>23</v>
      </c>
      <c r="L71" s="13"/>
      <c r="M71" s="13"/>
      <c r="N71" s="16">
        <f t="shared" si="2"/>
        <v>23</v>
      </c>
    </row>
    <row r="72" spans="1:14">
      <c r="A72" s="10" t="s">
        <v>880</v>
      </c>
      <c r="B72" s="11">
        <v>19</v>
      </c>
      <c r="C72" s="11">
        <v>19</v>
      </c>
      <c r="D72" s="12">
        <v>19</v>
      </c>
      <c r="E72" s="13">
        <v>19</v>
      </c>
      <c r="F72" s="13">
        <v>19</v>
      </c>
      <c r="G72" s="13">
        <v>19</v>
      </c>
      <c r="H72" s="13">
        <v>19</v>
      </c>
      <c r="I72" s="13">
        <v>19</v>
      </c>
      <c r="J72" s="13">
        <v>18</v>
      </c>
      <c r="K72" s="13">
        <f>VLOOKUP(A72,[3]Sheet2!$A:$B,2,0)</f>
        <v>18</v>
      </c>
      <c r="L72" s="13"/>
      <c r="M72" s="13"/>
      <c r="N72" s="16">
        <f t="shared" si="2"/>
        <v>19</v>
      </c>
    </row>
    <row r="73" spans="1:14">
      <c r="A73" s="7" t="s">
        <v>881</v>
      </c>
      <c r="B73" s="11">
        <v>13</v>
      </c>
      <c r="C73" s="11">
        <v>13</v>
      </c>
      <c r="D73" s="12">
        <v>13</v>
      </c>
      <c r="E73" s="13">
        <v>13</v>
      </c>
      <c r="F73" s="13">
        <v>13</v>
      </c>
      <c r="G73" s="13">
        <v>13</v>
      </c>
      <c r="H73" s="13">
        <v>13</v>
      </c>
      <c r="I73" s="13">
        <v>13</v>
      </c>
      <c r="J73" s="13">
        <v>11</v>
      </c>
      <c r="K73" s="13">
        <f>VLOOKUP(A73,[3]Sheet2!$A:$B,2,0)</f>
        <v>11</v>
      </c>
      <c r="L73" s="13"/>
      <c r="M73" s="13"/>
      <c r="N73" s="16">
        <f t="shared" si="2"/>
        <v>13</v>
      </c>
    </row>
    <row r="74" spans="1:14">
      <c r="A74" s="10" t="s">
        <v>882</v>
      </c>
      <c r="B74" s="11">
        <v>20</v>
      </c>
      <c r="C74" s="11">
        <v>20</v>
      </c>
      <c r="D74" s="12">
        <v>18</v>
      </c>
      <c r="E74" s="13">
        <v>18</v>
      </c>
      <c r="F74" s="13">
        <v>18</v>
      </c>
      <c r="G74" s="13">
        <v>18</v>
      </c>
      <c r="H74" s="13">
        <v>18</v>
      </c>
      <c r="I74" s="13">
        <v>18</v>
      </c>
      <c r="J74" s="13">
        <v>18</v>
      </c>
      <c r="K74" s="13">
        <f>VLOOKUP(A74,[3]Sheet2!$A:$B,2,0)</f>
        <v>18</v>
      </c>
      <c r="L74" s="13"/>
      <c r="M74" s="13"/>
      <c r="N74" s="16">
        <f t="shared" si="2"/>
        <v>18</v>
      </c>
    </row>
    <row r="75" spans="1:14">
      <c r="A75" s="10" t="s">
        <v>883</v>
      </c>
      <c r="B75" s="11">
        <v>18</v>
      </c>
      <c r="C75" s="11">
        <v>18</v>
      </c>
      <c r="D75" s="12">
        <v>18</v>
      </c>
      <c r="E75" s="13">
        <v>17</v>
      </c>
      <c r="F75" s="13">
        <v>18</v>
      </c>
      <c r="G75" s="13">
        <v>16</v>
      </c>
      <c r="H75" s="13">
        <v>16</v>
      </c>
      <c r="I75" s="13">
        <v>16</v>
      </c>
      <c r="J75" s="13">
        <v>16</v>
      </c>
      <c r="K75" s="13">
        <f>VLOOKUP(A75,[3]Sheet2!$A:$B,2,0)</f>
        <v>16</v>
      </c>
      <c r="L75" s="13"/>
      <c r="M75" s="13"/>
      <c r="N75" s="16">
        <f t="shared" si="2"/>
        <v>17</v>
      </c>
    </row>
    <row r="76" spans="1:14">
      <c r="A76" s="10" t="s">
        <v>884</v>
      </c>
      <c r="B76" s="11">
        <v>10</v>
      </c>
      <c r="C76" s="11">
        <v>10</v>
      </c>
      <c r="D76" s="12">
        <v>10</v>
      </c>
      <c r="E76" s="13">
        <v>10</v>
      </c>
      <c r="F76" s="13">
        <v>11</v>
      </c>
      <c r="G76" s="13">
        <v>11</v>
      </c>
      <c r="H76" s="13">
        <v>10</v>
      </c>
      <c r="I76" s="13">
        <v>8</v>
      </c>
      <c r="J76" s="13">
        <v>9</v>
      </c>
      <c r="K76" s="13">
        <f>VLOOKUP(A76,[3]Sheet2!$A:$B,2,0)</f>
        <v>9</v>
      </c>
      <c r="L76" s="13"/>
      <c r="M76" s="13"/>
      <c r="N76" s="16">
        <f t="shared" si="2"/>
        <v>10</v>
      </c>
    </row>
    <row r="77" spans="1:14">
      <c r="A77" s="10" t="s">
        <v>885</v>
      </c>
      <c r="B77" s="11">
        <v>13</v>
      </c>
      <c r="C77" s="11">
        <v>13</v>
      </c>
      <c r="D77" s="12">
        <v>13</v>
      </c>
      <c r="E77" s="13">
        <v>13</v>
      </c>
      <c r="F77" s="13">
        <v>14</v>
      </c>
      <c r="G77" s="13">
        <v>15</v>
      </c>
      <c r="H77" s="13">
        <v>15</v>
      </c>
      <c r="I77" s="13">
        <v>14</v>
      </c>
      <c r="J77" s="13">
        <v>14</v>
      </c>
      <c r="K77" s="13">
        <f>VLOOKUP(A77,[3]Sheet2!$A:$B,2,0)</f>
        <v>15</v>
      </c>
      <c r="L77" s="13"/>
      <c r="M77" s="13"/>
      <c r="N77" s="16">
        <f t="shared" si="2"/>
        <v>14</v>
      </c>
    </row>
    <row r="78" spans="1:14">
      <c r="A78" s="10" t="s">
        <v>886</v>
      </c>
      <c r="B78" s="11">
        <v>18</v>
      </c>
      <c r="C78" s="11">
        <v>18</v>
      </c>
      <c r="D78" s="12">
        <v>18</v>
      </c>
      <c r="E78" s="13">
        <v>18</v>
      </c>
      <c r="F78" s="13">
        <v>17</v>
      </c>
      <c r="G78" s="13">
        <v>17</v>
      </c>
      <c r="H78" s="13">
        <v>17</v>
      </c>
      <c r="I78" s="13">
        <v>16</v>
      </c>
      <c r="J78" s="13">
        <v>16</v>
      </c>
      <c r="K78" s="13">
        <f>VLOOKUP(A78,[3]Sheet2!$A:$B,2,0)</f>
        <v>16</v>
      </c>
      <c r="L78" s="13"/>
      <c r="M78" s="13"/>
      <c r="N78" s="16">
        <f t="shared" si="2"/>
        <v>17</v>
      </c>
    </row>
    <row r="79" spans="1:14">
      <c r="A79" s="10" t="s">
        <v>887</v>
      </c>
      <c r="B79" s="11">
        <v>16</v>
      </c>
      <c r="C79" s="11">
        <v>16</v>
      </c>
      <c r="D79" s="12">
        <v>16</v>
      </c>
      <c r="E79" s="13">
        <v>14</v>
      </c>
      <c r="F79" s="13">
        <v>16</v>
      </c>
      <c r="G79" s="13">
        <v>17</v>
      </c>
      <c r="H79" s="13">
        <v>17</v>
      </c>
      <c r="I79" s="13">
        <v>18</v>
      </c>
      <c r="J79" s="13">
        <v>18</v>
      </c>
      <c r="K79" s="13">
        <f>VLOOKUP(A79,[3]Sheet2!$A:$B,2,0)</f>
        <v>18</v>
      </c>
      <c r="L79" s="13"/>
      <c r="M79" s="13"/>
      <c r="N79" s="16">
        <f t="shared" si="2"/>
        <v>17</v>
      </c>
    </row>
    <row r="80" spans="1:14">
      <c r="A80" s="10" t="s">
        <v>888</v>
      </c>
      <c r="B80" s="11">
        <v>10</v>
      </c>
      <c r="C80" s="11">
        <v>10</v>
      </c>
      <c r="D80" s="12">
        <v>10</v>
      </c>
      <c r="E80" s="13">
        <v>10</v>
      </c>
      <c r="F80" s="13">
        <v>10</v>
      </c>
      <c r="G80" s="13">
        <v>11</v>
      </c>
      <c r="H80" s="13">
        <v>11</v>
      </c>
      <c r="I80" s="13">
        <v>11</v>
      </c>
      <c r="J80" s="13">
        <v>11</v>
      </c>
      <c r="K80" s="13">
        <f>VLOOKUP(A80,[3]Sheet2!$A:$B,2,0)</f>
        <v>11</v>
      </c>
      <c r="L80" s="13"/>
      <c r="M80" s="13"/>
      <c r="N80" s="16">
        <f t="shared" si="2"/>
        <v>11</v>
      </c>
    </row>
    <row r="81" spans="1:14">
      <c r="A81" s="10" t="s">
        <v>889</v>
      </c>
      <c r="B81" s="11">
        <v>13</v>
      </c>
      <c r="C81" s="11">
        <v>13</v>
      </c>
      <c r="D81" s="12">
        <v>13</v>
      </c>
      <c r="E81" s="13">
        <v>12</v>
      </c>
      <c r="F81" s="13">
        <v>11</v>
      </c>
      <c r="G81" s="13">
        <v>9</v>
      </c>
      <c r="H81" s="13">
        <v>10</v>
      </c>
      <c r="I81" s="13">
        <v>10</v>
      </c>
      <c r="J81" s="13">
        <v>10</v>
      </c>
      <c r="K81" s="13">
        <f>VLOOKUP(A81,[3]Sheet2!$A:$B,2,0)</f>
        <v>10</v>
      </c>
      <c r="L81" s="13"/>
      <c r="M81" s="13"/>
      <c r="N81" s="16">
        <f t="shared" si="2"/>
        <v>11</v>
      </c>
    </row>
    <row r="82" spans="1:14">
      <c r="A82" s="10" t="s">
        <v>890</v>
      </c>
      <c r="B82" s="11">
        <v>5</v>
      </c>
      <c r="C82" s="11">
        <v>5</v>
      </c>
      <c r="D82" s="12">
        <v>5</v>
      </c>
      <c r="E82" s="13">
        <v>4</v>
      </c>
      <c r="F82" s="13">
        <v>4</v>
      </c>
      <c r="G82" s="13">
        <v>4</v>
      </c>
      <c r="H82" s="13">
        <v>4</v>
      </c>
      <c r="I82" s="13">
        <v>4</v>
      </c>
      <c r="J82" s="13">
        <v>4</v>
      </c>
      <c r="K82" s="13">
        <f>VLOOKUP(A82,[3]Sheet2!$A:$B,2,0)</f>
        <v>4</v>
      </c>
      <c r="L82" s="13"/>
      <c r="M82" s="13"/>
      <c r="N82" s="16">
        <f t="shared" si="2"/>
        <v>4</v>
      </c>
    </row>
    <row r="83" spans="1:14">
      <c r="A83" s="10" t="s">
        <v>891</v>
      </c>
      <c r="B83" s="11">
        <v>15</v>
      </c>
      <c r="C83" s="11">
        <v>16</v>
      </c>
      <c r="D83" s="12">
        <v>18</v>
      </c>
      <c r="E83" s="13">
        <v>16</v>
      </c>
      <c r="F83" s="13">
        <v>15</v>
      </c>
      <c r="G83" s="13">
        <v>15</v>
      </c>
      <c r="H83" s="13">
        <v>15</v>
      </c>
      <c r="I83" s="13">
        <v>13</v>
      </c>
      <c r="J83" s="13">
        <v>11</v>
      </c>
      <c r="K83" s="13">
        <f>VLOOKUP(A83,[3]Sheet2!$A:$B,2,0)</f>
        <v>11</v>
      </c>
      <c r="L83" s="13"/>
      <c r="M83" s="13"/>
      <c r="N83" s="16">
        <f t="shared" si="2"/>
        <v>15</v>
      </c>
    </row>
    <row r="84" spans="1:14">
      <c r="A84" s="10" t="s">
        <v>892</v>
      </c>
      <c r="B84" s="11">
        <v>4</v>
      </c>
      <c r="C84" s="11">
        <v>5</v>
      </c>
      <c r="D84" s="12">
        <v>5</v>
      </c>
      <c r="E84" s="13">
        <v>5</v>
      </c>
      <c r="F84" s="13">
        <v>5</v>
      </c>
      <c r="G84" s="13">
        <v>4</v>
      </c>
      <c r="H84" s="13">
        <v>5</v>
      </c>
      <c r="I84" s="13">
        <v>6</v>
      </c>
      <c r="J84" s="13">
        <v>6</v>
      </c>
      <c r="K84" s="13">
        <f>VLOOKUP(A84,[3]Sheet2!$A:$B,2,0)</f>
        <v>4</v>
      </c>
      <c r="L84" s="13"/>
      <c r="M84" s="13"/>
      <c r="N84" s="16">
        <f t="shared" si="2"/>
        <v>5</v>
      </c>
    </row>
    <row r="85" spans="1:14">
      <c r="A85" s="10" t="s">
        <v>893</v>
      </c>
      <c r="B85" s="11">
        <v>6</v>
      </c>
      <c r="C85" s="11">
        <v>6</v>
      </c>
      <c r="D85" s="12">
        <v>5</v>
      </c>
      <c r="E85" s="13">
        <v>5</v>
      </c>
      <c r="F85" s="13">
        <v>5</v>
      </c>
      <c r="G85" s="13">
        <v>5</v>
      </c>
      <c r="H85" s="13">
        <v>5</v>
      </c>
      <c r="I85" s="13">
        <v>5</v>
      </c>
      <c r="J85" s="13">
        <v>5</v>
      </c>
      <c r="K85" s="13">
        <f>VLOOKUP(A85,[3]Sheet2!$A:$B,2,0)</f>
        <v>5</v>
      </c>
      <c r="L85" s="13"/>
      <c r="M85" s="13"/>
      <c r="N85" s="16">
        <f t="shared" si="2"/>
        <v>5</v>
      </c>
    </row>
    <row r="86" spans="1:14">
      <c r="A86" s="10" t="s">
        <v>894</v>
      </c>
      <c r="B86" s="11">
        <v>7</v>
      </c>
      <c r="C86" s="11">
        <v>7</v>
      </c>
      <c r="D86" s="12">
        <v>7</v>
      </c>
      <c r="E86" s="13">
        <v>5</v>
      </c>
      <c r="F86" s="13">
        <v>4</v>
      </c>
      <c r="G86" s="13">
        <v>4</v>
      </c>
      <c r="H86" s="13">
        <v>4</v>
      </c>
      <c r="I86" s="13">
        <v>4</v>
      </c>
      <c r="J86" s="13">
        <v>4</v>
      </c>
      <c r="K86" s="13">
        <f>VLOOKUP(A86,[3]Sheet2!$A:$B,2,0)</f>
        <v>3</v>
      </c>
      <c r="L86" s="13"/>
      <c r="M86" s="13"/>
      <c r="N86" s="16">
        <f t="shared" si="2"/>
        <v>5</v>
      </c>
    </row>
    <row r="87" spans="1:14">
      <c r="A87" s="10" t="s">
        <v>895</v>
      </c>
      <c r="B87" s="11">
        <v>10</v>
      </c>
      <c r="C87" s="11">
        <v>11</v>
      </c>
      <c r="D87" s="12">
        <v>12</v>
      </c>
      <c r="E87" s="13">
        <v>10</v>
      </c>
      <c r="F87" s="13">
        <v>11</v>
      </c>
      <c r="G87" s="13">
        <v>11</v>
      </c>
      <c r="H87" s="13">
        <v>10</v>
      </c>
      <c r="I87" s="13">
        <v>9</v>
      </c>
      <c r="J87" s="13">
        <v>9</v>
      </c>
      <c r="K87" s="13">
        <f>VLOOKUP(A87,[3]Sheet2!$A:$B,2,0)</f>
        <v>8</v>
      </c>
      <c r="L87" s="13"/>
      <c r="M87" s="13"/>
      <c r="N87" s="16">
        <f t="shared" si="2"/>
        <v>10</v>
      </c>
    </row>
    <row r="88" spans="1:14">
      <c r="A88" s="10" t="s">
        <v>896</v>
      </c>
      <c r="B88" s="11">
        <v>6</v>
      </c>
      <c r="C88" s="11">
        <v>6</v>
      </c>
      <c r="D88" s="12">
        <v>6</v>
      </c>
      <c r="E88" s="13">
        <v>6</v>
      </c>
      <c r="F88" s="13">
        <v>6</v>
      </c>
      <c r="G88" s="13">
        <v>6</v>
      </c>
      <c r="H88" s="13">
        <v>6</v>
      </c>
      <c r="I88" s="13">
        <v>6</v>
      </c>
      <c r="J88" s="13">
        <v>6</v>
      </c>
      <c r="K88" s="13">
        <f>VLOOKUP(A88,[3]Sheet2!$A:$B,2,0)</f>
        <v>6</v>
      </c>
      <c r="L88" s="13"/>
      <c r="M88" s="13"/>
      <c r="N88" s="16">
        <f t="shared" si="2"/>
        <v>6</v>
      </c>
    </row>
    <row r="89" spans="1:14">
      <c r="A89" s="10" t="s">
        <v>897</v>
      </c>
      <c r="B89" s="11">
        <v>7</v>
      </c>
      <c r="C89" s="11">
        <v>7</v>
      </c>
      <c r="D89" s="12">
        <v>7</v>
      </c>
      <c r="E89" s="13">
        <v>7</v>
      </c>
      <c r="F89" s="13">
        <v>7</v>
      </c>
      <c r="G89" s="13">
        <v>8</v>
      </c>
      <c r="H89" s="13">
        <v>7</v>
      </c>
      <c r="I89" s="13">
        <v>7</v>
      </c>
      <c r="J89" s="13">
        <v>7</v>
      </c>
      <c r="K89" s="13">
        <f>VLOOKUP(A89,[3]Sheet2!$A:$B,2,0)</f>
        <v>7</v>
      </c>
      <c r="L89" s="13"/>
      <c r="M89" s="13"/>
      <c r="N89" s="16">
        <f t="shared" si="2"/>
        <v>7</v>
      </c>
    </row>
    <row r="90" spans="1:14">
      <c r="A90" s="10" t="s">
        <v>898</v>
      </c>
      <c r="B90" s="11">
        <v>6</v>
      </c>
      <c r="C90" s="11">
        <v>5</v>
      </c>
      <c r="D90" s="12">
        <v>5</v>
      </c>
      <c r="E90" s="13">
        <v>5</v>
      </c>
      <c r="F90" s="13">
        <v>5</v>
      </c>
      <c r="G90" s="13">
        <v>4</v>
      </c>
      <c r="H90" s="13">
        <v>5</v>
      </c>
      <c r="I90" s="13">
        <v>5</v>
      </c>
      <c r="J90" s="13">
        <v>6</v>
      </c>
      <c r="K90" s="13">
        <f>VLOOKUP(A90,[3]Sheet2!$A:$B,2,0)</f>
        <v>6</v>
      </c>
      <c r="L90" s="13"/>
      <c r="M90" s="13"/>
      <c r="N90" s="16">
        <f t="shared" si="2"/>
        <v>5</v>
      </c>
    </row>
    <row r="91" spans="1:14">
      <c r="A91" s="10" t="s">
        <v>899</v>
      </c>
      <c r="B91" s="11">
        <v>13</v>
      </c>
      <c r="C91" s="11">
        <v>13</v>
      </c>
      <c r="D91" s="12">
        <v>13</v>
      </c>
      <c r="E91" s="13">
        <v>12</v>
      </c>
      <c r="F91" s="13">
        <v>13</v>
      </c>
      <c r="G91" s="13">
        <v>12</v>
      </c>
      <c r="H91" s="13">
        <v>13</v>
      </c>
      <c r="I91" s="13">
        <v>12</v>
      </c>
      <c r="J91" s="13">
        <v>14</v>
      </c>
      <c r="K91" s="13">
        <f>VLOOKUP(A91,[3]Sheet2!$A:$B,2,0)</f>
        <v>13</v>
      </c>
      <c r="L91" s="13"/>
      <c r="M91" s="13"/>
      <c r="N91" s="16">
        <f t="shared" si="2"/>
        <v>13</v>
      </c>
    </row>
    <row r="92" spans="1:14">
      <c r="A92" s="10" t="s">
        <v>900</v>
      </c>
      <c r="B92" s="11">
        <v>4</v>
      </c>
      <c r="C92" s="11">
        <v>4</v>
      </c>
      <c r="D92" s="12">
        <v>4</v>
      </c>
      <c r="E92" s="13">
        <v>4</v>
      </c>
      <c r="F92" s="13">
        <v>4</v>
      </c>
      <c r="G92" s="13">
        <v>4</v>
      </c>
      <c r="H92" s="13">
        <v>4</v>
      </c>
      <c r="I92" s="13">
        <v>4</v>
      </c>
      <c r="J92" s="13">
        <v>4</v>
      </c>
      <c r="K92" s="13">
        <f>VLOOKUP(A92,[3]Sheet2!$A:$B,2,0)</f>
        <v>4</v>
      </c>
      <c r="L92" s="13"/>
      <c r="M92" s="13"/>
      <c r="N92" s="16">
        <f t="shared" si="2"/>
        <v>4</v>
      </c>
    </row>
    <row r="93" spans="1:14">
      <c r="A93" s="10" t="s">
        <v>901</v>
      </c>
      <c r="B93" s="11">
        <v>11</v>
      </c>
      <c r="C93" s="11">
        <v>11</v>
      </c>
      <c r="D93" s="12">
        <v>11</v>
      </c>
      <c r="E93" s="13">
        <v>9</v>
      </c>
      <c r="F93" s="13">
        <v>9</v>
      </c>
      <c r="G93" s="13">
        <v>9</v>
      </c>
      <c r="H93" s="13">
        <v>9</v>
      </c>
      <c r="I93" s="13">
        <v>8</v>
      </c>
      <c r="J93" s="13">
        <v>8</v>
      </c>
      <c r="K93" s="13">
        <f>VLOOKUP(A93,[3]Sheet2!$A:$B,2,0)</f>
        <v>8</v>
      </c>
      <c r="L93" s="13"/>
      <c r="M93" s="13"/>
      <c r="N93" s="16">
        <f t="shared" si="2"/>
        <v>9</v>
      </c>
    </row>
    <row r="94" spans="1:14">
      <c r="A94" s="10" t="s">
        <v>902</v>
      </c>
      <c r="B94" s="11">
        <v>10</v>
      </c>
      <c r="C94" s="11">
        <v>10</v>
      </c>
      <c r="D94" s="12">
        <v>10</v>
      </c>
      <c r="E94" s="13">
        <v>11</v>
      </c>
      <c r="F94" s="13">
        <v>11</v>
      </c>
      <c r="G94" s="13">
        <v>10</v>
      </c>
      <c r="H94" s="13">
        <v>10</v>
      </c>
      <c r="I94" s="13">
        <v>11</v>
      </c>
      <c r="J94" s="13">
        <v>10</v>
      </c>
      <c r="K94" s="13">
        <f>VLOOKUP(A94,[3]Sheet2!$A:$B,2,0)</f>
        <v>10</v>
      </c>
      <c r="L94" s="13"/>
      <c r="M94" s="13"/>
      <c r="N94" s="16">
        <f t="shared" si="2"/>
        <v>10</v>
      </c>
    </row>
    <row r="95" spans="1:14">
      <c r="A95" s="10" t="s">
        <v>903</v>
      </c>
      <c r="B95" s="11">
        <v>8</v>
      </c>
      <c r="C95" s="11">
        <v>6</v>
      </c>
      <c r="D95" s="12">
        <v>5</v>
      </c>
      <c r="E95" s="13">
        <v>6</v>
      </c>
      <c r="F95" s="13">
        <v>9</v>
      </c>
      <c r="G95" s="13">
        <v>9</v>
      </c>
      <c r="H95" s="13">
        <v>8</v>
      </c>
      <c r="I95" s="13">
        <v>8</v>
      </c>
      <c r="J95" s="13">
        <v>8</v>
      </c>
      <c r="K95" s="13">
        <f>VLOOKUP(A95,[3]Sheet2!$A:$B,2,0)</f>
        <v>8</v>
      </c>
      <c r="L95" s="13"/>
      <c r="M95" s="13"/>
      <c r="N95" s="16">
        <f t="shared" si="2"/>
        <v>8</v>
      </c>
    </row>
    <row r="96" spans="1:14">
      <c r="A96" s="10" t="s">
        <v>904</v>
      </c>
      <c r="B96" s="11">
        <v>9</v>
      </c>
      <c r="C96" s="11">
        <v>9</v>
      </c>
      <c r="D96" s="12">
        <v>9</v>
      </c>
      <c r="E96" s="13">
        <v>8</v>
      </c>
      <c r="F96" s="13">
        <v>8</v>
      </c>
      <c r="G96" s="13">
        <v>8</v>
      </c>
      <c r="H96" s="13">
        <v>8</v>
      </c>
      <c r="I96" s="13">
        <v>9</v>
      </c>
      <c r="J96" s="13">
        <v>9</v>
      </c>
      <c r="K96" s="13">
        <f>VLOOKUP(A96,[3]Sheet2!$A:$B,2,0)</f>
        <v>9</v>
      </c>
      <c r="L96" s="13"/>
      <c r="M96" s="13"/>
      <c r="N96" s="16">
        <f t="shared" si="2"/>
        <v>9</v>
      </c>
    </row>
    <row r="97" spans="1:14">
      <c r="A97" s="18" t="s">
        <v>905</v>
      </c>
      <c r="B97" s="11">
        <v>12</v>
      </c>
      <c r="C97" s="11">
        <v>12</v>
      </c>
      <c r="D97" s="12">
        <v>11</v>
      </c>
      <c r="E97" s="13">
        <v>12</v>
      </c>
      <c r="F97" s="13">
        <v>13</v>
      </c>
      <c r="G97" s="13">
        <v>10</v>
      </c>
      <c r="H97" s="13">
        <v>10</v>
      </c>
      <c r="I97" s="13">
        <v>11</v>
      </c>
      <c r="J97" s="13">
        <v>11</v>
      </c>
      <c r="K97" s="13">
        <f>VLOOKUP(A97,[3]Sheet2!$A:$B,2,0)</f>
        <v>10</v>
      </c>
      <c r="L97" s="13"/>
      <c r="M97" s="13"/>
      <c r="N97" s="16">
        <f t="shared" si="2"/>
        <v>11</v>
      </c>
    </row>
    <row r="98" spans="1:14">
      <c r="A98" s="10" t="s">
        <v>906</v>
      </c>
      <c r="B98" s="11">
        <v>6</v>
      </c>
      <c r="C98" s="11">
        <v>6</v>
      </c>
      <c r="D98" s="12">
        <v>7</v>
      </c>
      <c r="E98" s="13">
        <v>7</v>
      </c>
      <c r="F98" s="13">
        <v>8</v>
      </c>
      <c r="G98" s="13">
        <v>8</v>
      </c>
      <c r="H98" s="13">
        <v>8</v>
      </c>
      <c r="I98" s="13">
        <v>8</v>
      </c>
      <c r="J98" s="13">
        <v>8</v>
      </c>
      <c r="K98" s="13">
        <f>VLOOKUP(A98,[3]Sheet2!$A:$B,2,0)</f>
        <v>8</v>
      </c>
      <c r="L98" s="13"/>
      <c r="M98" s="13"/>
      <c r="N98" s="16">
        <f t="shared" si="2"/>
        <v>7</v>
      </c>
    </row>
    <row r="99" spans="1:14">
      <c r="A99" s="10" t="s">
        <v>907</v>
      </c>
      <c r="B99" s="11">
        <v>11</v>
      </c>
      <c r="C99" s="11">
        <v>10</v>
      </c>
      <c r="D99" s="12">
        <v>10</v>
      </c>
      <c r="E99" s="13">
        <v>10</v>
      </c>
      <c r="F99" s="13">
        <v>10</v>
      </c>
      <c r="G99" s="13">
        <v>10</v>
      </c>
      <c r="H99" s="13">
        <v>10</v>
      </c>
      <c r="I99" s="13">
        <v>10</v>
      </c>
      <c r="J99" s="13">
        <v>9</v>
      </c>
      <c r="K99" s="13">
        <f>VLOOKUP(A99,[3]Sheet2!$A:$B,2,0)</f>
        <v>8</v>
      </c>
      <c r="L99" s="13"/>
      <c r="M99" s="13"/>
      <c r="N99" s="16">
        <f t="shared" si="2"/>
        <v>10</v>
      </c>
    </row>
    <row r="100" spans="1:14">
      <c r="A100" s="10" t="s">
        <v>908</v>
      </c>
      <c r="B100" s="11">
        <v>6</v>
      </c>
      <c r="C100" s="11">
        <v>7</v>
      </c>
      <c r="D100" s="12">
        <v>8</v>
      </c>
      <c r="E100" s="13">
        <v>8</v>
      </c>
      <c r="F100" s="13">
        <v>7</v>
      </c>
      <c r="G100" s="13">
        <v>7</v>
      </c>
      <c r="H100" s="13">
        <v>7</v>
      </c>
      <c r="I100" s="13">
        <v>7</v>
      </c>
      <c r="J100" s="13">
        <v>7</v>
      </c>
      <c r="K100" s="13">
        <f>VLOOKUP(A100,[3]Sheet2!$A:$B,2,0)</f>
        <v>7</v>
      </c>
      <c r="L100" s="13"/>
      <c r="M100" s="13"/>
      <c r="N100" s="16">
        <f t="shared" si="2"/>
        <v>7</v>
      </c>
    </row>
    <row r="101" spans="1:14">
      <c r="A101" s="10" t="s">
        <v>909</v>
      </c>
      <c r="B101" s="11">
        <v>9</v>
      </c>
      <c r="C101" s="11">
        <v>9</v>
      </c>
      <c r="D101" s="12">
        <v>9</v>
      </c>
      <c r="E101" s="13">
        <v>8</v>
      </c>
      <c r="F101" s="13">
        <v>8</v>
      </c>
      <c r="G101" s="13">
        <v>8</v>
      </c>
      <c r="H101" s="13">
        <v>7</v>
      </c>
      <c r="I101" s="13">
        <v>7</v>
      </c>
      <c r="J101" s="13">
        <v>7</v>
      </c>
      <c r="K101" s="13">
        <f>VLOOKUP(A101,[3]Sheet2!$A:$B,2,0)</f>
        <v>7</v>
      </c>
      <c r="L101" s="13"/>
      <c r="M101" s="13"/>
      <c r="N101" s="16">
        <f t="shared" si="2"/>
        <v>8</v>
      </c>
    </row>
    <row r="102" spans="1:14">
      <c r="A102" s="10" t="s">
        <v>910</v>
      </c>
      <c r="B102" s="11">
        <v>12</v>
      </c>
      <c r="C102" s="11">
        <v>12</v>
      </c>
      <c r="D102" s="12">
        <v>13</v>
      </c>
      <c r="E102" s="13">
        <v>13</v>
      </c>
      <c r="F102" s="13">
        <v>14</v>
      </c>
      <c r="G102" s="13">
        <v>15</v>
      </c>
      <c r="H102" s="13">
        <v>14</v>
      </c>
      <c r="I102" s="13">
        <v>14</v>
      </c>
      <c r="J102" s="13">
        <v>13</v>
      </c>
      <c r="K102" s="13">
        <f>VLOOKUP(A102,[3]Sheet2!$A:$B,2,0)</f>
        <v>13</v>
      </c>
      <c r="L102" s="13"/>
      <c r="M102" s="13"/>
      <c r="N102" s="16">
        <f t="shared" si="2"/>
        <v>13</v>
      </c>
    </row>
    <row r="103" spans="1:14">
      <c r="A103" s="10" t="s">
        <v>911</v>
      </c>
      <c r="B103" s="11">
        <v>8</v>
      </c>
      <c r="C103" s="11">
        <v>9</v>
      </c>
      <c r="D103" s="12">
        <v>9</v>
      </c>
      <c r="E103" s="13">
        <v>10</v>
      </c>
      <c r="F103" s="13">
        <v>10</v>
      </c>
      <c r="G103" s="13">
        <v>10</v>
      </c>
      <c r="H103" s="13">
        <v>9</v>
      </c>
      <c r="I103" s="13">
        <v>9</v>
      </c>
      <c r="J103" s="13">
        <v>9</v>
      </c>
      <c r="K103" s="13">
        <f>VLOOKUP(A103,[3]Sheet2!$A:$B,2,0)</f>
        <v>9</v>
      </c>
      <c r="L103" s="13"/>
      <c r="M103" s="13"/>
      <c r="N103" s="16">
        <f t="shared" si="2"/>
        <v>9</v>
      </c>
    </row>
    <row r="104" spans="1:14">
      <c r="A104" s="10" t="s">
        <v>912</v>
      </c>
      <c r="B104" s="11">
        <v>5</v>
      </c>
      <c r="C104" s="11">
        <v>5</v>
      </c>
      <c r="D104" s="12">
        <v>5</v>
      </c>
      <c r="E104" s="13">
        <v>7</v>
      </c>
      <c r="F104" s="13">
        <v>6</v>
      </c>
      <c r="G104" s="13">
        <v>5</v>
      </c>
      <c r="H104" s="13">
        <v>7</v>
      </c>
      <c r="I104" s="13">
        <v>9</v>
      </c>
      <c r="J104" s="13">
        <v>9</v>
      </c>
      <c r="K104" s="13">
        <f>VLOOKUP(A104,[3]Sheet2!$A:$B,2,0)</f>
        <v>8</v>
      </c>
      <c r="L104" s="13"/>
      <c r="M104" s="13"/>
      <c r="N104" s="16">
        <f t="shared" si="2"/>
        <v>7</v>
      </c>
    </row>
    <row r="105" spans="1:14">
      <c r="A105" s="10" t="s">
        <v>913</v>
      </c>
      <c r="B105" s="11">
        <v>10</v>
      </c>
      <c r="C105" s="11">
        <v>11</v>
      </c>
      <c r="D105" s="12">
        <v>11</v>
      </c>
      <c r="E105" s="13">
        <v>11</v>
      </c>
      <c r="F105" s="13">
        <v>11</v>
      </c>
      <c r="G105" s="13">
        <v>12</v>
      </c>
      <c r="H105" s="13">
        <v>12</v>
      </c>
      <c r="I105" s="13">
        <v>12</v>
      </c>
      <c r="J105" s="13">
        <v>12</v>
      </c>
      <c r="K105" s="13">
        <f>VLOOKUP(A105,[3]Sheet2!$A:$B,2,0)</f>
        <v>12</v>
      </c>
      <c r="L105" s="13"/>
      <c r="M105" s="13"/>
      <c r="N105" s="16">
        <f t="shared" si="2"/>
        <v>11</v>
      </c>
    </row>
    <row r="106" spans="1:14">
      <c r="A106" s="10" t="s">
        <v>914</v>
      </c>
      <c r="B106" s="11">
        <v>6</v>
      </c>
      <c r="C106" s="11">
        <v>6</v>
      </c>
      <c r="D106" s="12">
        <v>6</v>
      </c>
      <c r="E106" s="13">
        <v>8</v>
      </c>
      <c r="F106" s="13">
        <v>4</v>
      </c>
      <c r="G106" s="13">
        <v>4</v>
      </c>
      <c r="H106" s="13">
        <v>4</v>
      </c>
      <c r="I106" s="13">
        <v>3</v>
      </c>
      <c r="J106" s="13">
        <v>5</v>
      </c>
      <c r="K106" s="13">
        <f>VLOOKUP(A106,[3]Sheet2!$A:$B,2,0)</f>
        <v>6</v>
      </c>
      <c r="L106" s="13"/>
      <c r="M106" s="13"/>
      <c r="N106" s="16">
        <f t="shared" si="2"/>
        <v>5</v>
      </c>
    </row>
    <row r="107" spans="1:14">
      <c r="A107" s="10" t="s">
        <v>915</v>
      </c>
      <c r="B107" s="11">
        <v>5</v>
      </c>
      <c r="C107" s="11">
        <v>5</v>
      </c>
      <c r="D107" s="12">
        <v>5</v>
      </c>
      <c r="E107" s="13">
        <v>5</v>
      </c>
      <c r="F107" s="13">
        <v>6</v>
      </c>
      <c r="G107" s="13">
        <v>6</v>
      </c>
      <c r="H107" s="13">
        <v>6</v>
      </c>
      <c r="I107" s="13">
        <v>6</v>
      </c>
      <c r="J107" s="13">
        <v>6</v>
      </c>
      <c r="K107" s="13">
        <f>VLOOKUP(A107,[3]Sheet2!$A:$B,2,0)</f>
        <v>6</v>
      </c>
      <c r="L107" s="13"/>
      <c r="M107" s="13"/>
      <c r="N107" s="16">
        <f t="shared" si="2"/>
        <v>6</v>
      </c>
    </row>
    <row r="108" spans="1:14">
      <c r="A108" s="10" t="s">
        <v>916</v>
      </c>
      <c r="B108" s="11">
        <v>10</v>
      </c>
      <c r="C108" s="11">
        <v>10</v>
      </c>
      <c r="D108" s="12">
        <v>10</v>
      </c>
      <c r="E108" s="13">
        <v>9</v>
      </c>
      <c r="F108" s="13">
        <v>9</v>
      </c>
      <c r="G108" s="13">
        <v>9</v>
      </c>
      <c r="H108" s="13">
        <v>9</v>
      </c>
      <c r="I108" s="13">
        <v>8</v>
      </c>
      <c r="J108" s="13">
        <v>8</v>
      </c>
      <c r="K108" s="13">
        <f>VLOOKUP(A108,[3]Sheet2!$A:$B,2,0)</f>
        <v>8</v>
      </c>
      <c r="L108" s="13"/>
      <c r="M108" s="13"/>
      <c r="N108" s="16">
        <f t="shared" si="2"/>
        <v>9</v>
      </c>
    </row>
    <row r="109" spans="1:14">
      <c r="A109" s="10" t="s">
        <v>917</v>
      </c>
      <c r="B109" s="11">
        <v>5</v>
      </c>
      <c r="C109" s="11">
        <v>5</v>
      </c>
      <c r="D109" s="12">
        <v>5</v>
      </c>
      <c r="E109" s="13">
        <v>5</v>
      </c>
      <c r="F109" s="13">
        <v>4</v>
      </c>
      <c r="G109" s="13">
        <v>8</v>
      </c>
      <c r="H109" s="13">
        <v>7</v>
      </c>
      <c r="I109" s="13">
        <v>6</v>
      </c>
      <c r="J109" s="13">
        <v>6</v>
      </c>
      <c r="K109" s="13">
        <f>VLOOKUP(A109,[3]Sheet2!$A:$B,2,0)</f>
        <v>6</v>
      </c>
      <c r="L109" s="13"/>
      <c r="M109" s="13"/>
      <c r="N109" s="16">
        <f t="shared" si="2"/>
        <v>6</v>
      </c>
    </row>
    <row r="110" spans="1:14">
      <c r="A110" s="10" t="s">
        <v>918</v>
      </c>
      <c r="B110" s="11">
        <v>7</v>
      </c>
      <c r="C110" s="11">
        <v>6</v>
      </c>
      <c r="D110" s="12">
        <v>6</v>
      </c>
      <c r="E110" s="13">
        <v>6</v>
      </c>
      <c r="F110" s="13">
        <v>6</v>
      </c>
      <c r="G110" s="13">
        <v>6</v>
      </c>
      <c r="H110" s="13">
        <v>6</v>
      </c>
      <c r="I110" s="13">
        <v>6</v>
      </c>
      <c r="J110" s="13">
        <v>7</v>
      </c>
      <c r="K110" s="13">
        <f>VLOOKUP(A110,[3]Sheet2!$A:$B,2,0)</f>
        <v>7</v>
      </c>
      <c r="L110" s="13"/>
      <c r="M110" s="13"/>
      <c r="N110" s="16">
        <f t="shared" si="2"/>
        <v>6</v>
      </c>
    </row>
    <row r="111" spans="1:14">
      <c r="A111" s="10" t="s">
        <v>919</v>
      </c>
      <c r="B111" s="11">
        <v>4</v>
      </c>
      <c r="C111" s="11">
        <v>4</v>
      </c>
      <c r="D111" s="12">
        <v>5</v>
      </c>
      <c r="E111" s="13">
        <v>5</v>
      </c>
      <c r="F111" s="13">
        <v>9</v>
      </c>
      <c r="G111" s="13">
        <v>9</v>
      </c>
      <c r="H111" s="13">
        <v>9</v>
      </c>
      <c r="I111" s="13">
        <v>8</v>
      </c>
      <c r="J111" s="13">
        <v>8</v>
      </c>
      <c r="K111" s="13">
        <f>VLOOKUP(A111,[3]Sheet2!$A:$B,2,0)</f>
        <v>8</v>
      </c>
      <c r="L111" s="13"/>
      <c r="M111" s="13"/>
      <c r="N111" s="16">
        <f t="shared" si="2"/>
        <v>7</v>
      </c>
    </row>
    <row r="112" spans="1:14">
      <c r="A112" s="10" t="s">
        <v>920</v>
      </c>
      <c r="B112" s="11">
        <v>4</v>
      </c>
      <c r="C112" s="11">
        <v>4</v>
      </c>
      <c r="D112" s="12">
        <v>4</v>
      </c>
      <c r="E112" s="13">
        <v>4</v>
      </c>
      <c r="F112" s="13">
        <v>4</v>
      </c>
      <c r="G112" s="13">
        <v>5</v>
      </c>
      <c r="H112" s="13">
        <v>6</v>
      </c>
      <c r="I112" s="13">
        <v>6</v>
      </c>
      <c r="J112" s="13">
        <v>6</v>
      </c>
      <c r="K112" s="13">
        <f>VLOOKUP(A112,[3]Sheet2!$A:$B,2,0)</f>
        <v>6</v>
      </c>
      <c r="L112" s="13"/>
      <c r="M112" s="13"/>
      <c r="N112" s="16">
        <f t="shared" si="2"/>
        <v>5</v>
      </c>
    </row>
    <row r="113" spans="1:14">
      <c r="A113" s="10" t="s">
        <v>921</v>
      </c>
      <c r="B113" s="11">
        <v>9</v>
      </c>
      <c r="C113" s="11">
        <v>8</v>
      </c>
      <c r="D113" s="12">
        <v>8</v>
      </c>
      <c r="E113" s="13">
        <v>8</v>
      </c>
      <c r="F113" s="13">
        <v>8</v>
      </c>
      <c r="G113" s="13">
        <v>8</v>
      </c>
      <c r="H113" s="13">
        <v>9</v>
      </c>
      <c r="I113" s="13">
        <v>9</v>
      </c>
      <c r="J113" s="13">
        <v>9</v>
      </c>
      <c r="K113" s="13">
        <f>VLOOKUP(A113,[3]Sheet2!$A:$B,2,0)</f>
        <v>9</v>
      </c>
      <c r="L113" s="13"/>
      <c r="M113" s="13"/>
      <c r="N113" s="16">
        <f t="shared" si="2"/>
        <v>9</v>
      </c>
    </row>
    <row r="114" spans="1:14">
      <c r="A114" s="10" t="s">
        <v>922</v>
      </c>
      <c r="B114" s="11">
        <v>5</v>
      </c>
      <c r="C114" s="11">
        <v>6</v>
      </c>
      <c r="D114" s="12">
        <v>7</v>
      </c>
      <c r="E114" s="13">
        <v>7</v>
      </c>
      <c r="F114" s="13">
        <v>9</v>
      </c>
      <c r="G114" s="13">
        <v>7</v>
      </c>
      <c r="H114" s="13">
        <v>7</v>
      </c>
      <c r="I114" s="13">
        <v>6</v>
      </c>
      <c r="J114" s="13">
        <v>6</v>
      </c>
      <c r="K114" s="13">
        <f>VLOOKUP(A114,[3]Sheet2!$A:$B,2,0)</f>
        <v>5</v>
      </c>
      <c r="L114" s="13"/>
      <c r="M114" s="13"/>
      <c r="N114" s="16">
        <f t="shared" si="2"/>
        <v>7</v>
      </c>
    </row>
    <row r="115" spans="1:14">
      <c r="A115" s="10" t="s">
        <v>923</v>
      </c>
      <c r="B115" s="11">
        <v>7</v>
      </c>
      <c r="C115" s="11">
        <v>7</v>
      </c>
      <c r="D115" s="12">
        <v>8</v>
      </c>
      <c r="E115" s="13">
        <v>10</v>
      </c>
      <c r="F115" s="13">
        <v>10</v>
      </c>
      <c r="G115" s="13">
        <v>12</v>
      </c>
      <c r="H115" s="13">
        <v>11</v>
      </c>
      <c r="I115" s="13">
        <v>11</v>
      </c>
      <c r="J115" s="13">
        <v>11</v>
      </c>
      <c r="K115" s="13">
        <f>VLOOKUP(A115,[3]Sheet2!$A:$B,2,0)</f>
        <v>10</v>
      </c>
      <c r="L115" s="13"/>
      <c r="M115" s="13"/>
      <c r="N115" s="16">
        <f t="shared" si="2"/>
        <v>10</v>
      </c>
    </row>
    <row r="116" spans="1:14">
      <c r="A116" s="10" t="s">
        <v>924</v>
      </c>
      <c r="B116" s="11">
        <v>6</v>
      </c>
      <c r="C116" s="11">
        <v>7</v>
      </c>
      <c r="D116" s="12">
        <v>8</v>
      </c>
      <c r="E116" s="13">
        <v>10</v>
      </c>
      <c r="F116" s="13">
        <v>10</v>
      </c>
      <c r="G116" s="13">
        <v>10</v>
      </c>
      <c r="H116" s="13">
        <v>10</v>
      </c>
      <c r="I116" s="13">
        <v>10</v>
      </c>
      <c r="J116" s="13">
        <v>10</v>
      </c>
      <c r="K116" s="13">
        <f>VLOOKUP(A116,[3]Sheet2!$A:$B,2,0)</f>
        <v>11</v>
      </c>
      <c r="L116" s="13"/>
      <c r="M116" s="13"/>
      <c r="N116" s="16">
        <f t="shared" si="2"/>
        <v>9</v>
      </c>
    </row>
    <row r="117" spans="1:14">
      <c r="A117" s="10" t="s">
        <v>925</v>
      </c>
      <c r="B117" s="11">
        <v>4</v>
      </c>
      <c r="C117" s="11">
        <v>4</v>
      </c>
      <c r="D117" s="12">
        <v>5</v>
      </c>
      <c r="E117" s="13">
        <v>5</v>
      </c>
      <c r="F117" s="13">
        <v>5</v>
      </c>
      <c r="G117" s="13">
        <v>7</v>
      </c>
      <c r="H117" s="13">
        <v>7</v>
      </c>
      <c r="I117" s="13">
        <v>7</v>
      </c>
      <c r="J117" s="13">
        <v>7</v>
      </c>
      <c r="K117" s="13">
        <f>VLOOKUP(A117,[3]Sheet2!$A:$B,2,0)</f>
        <v>7</v>
      </c>
      <c r="L117" s="13"/>
      <c r="M117" s="13"/>
      <c r="N117" s="16">
        <f t="shared" si="2"/>
        <v>6</v>
      </c>
    </row>
    <row r="118" spans="1:14">
      <c r="A118" s="10" t="s">
        <v>926</v>
      </c>
      <c r="B118" s="11">
        <v>2</v>
      </c>
      <c r="C118" s="11">
        <v>2</v>
      </c>
      <c r="D118" s="12">
        <v>2</v>
      </c>
      <c r="E118" s="13">
        <v>2</v>
      </c>
      <c r="F118" s="13">
        <v>2</v>
      </c>
      <c r="G118" s="13">
        <v>2</v>
      </c>
      <c r="H118" s="13">
        <v>2</v>
      </c>
      <c r="I118" s="13">
        <v>2</v>
      </c>
      <c r="J118" s="13">
        <v>2</v>
      </c>
      <c r="K118" s="13">
        <f>VLOOKUP(A118,[3]Sheet2!$A:$B,2,0)</f>
        <v>2</v>
      </c>
      <c r="L118" s="13"/>
      <c r="M118" s="13"/>
      <c r="N118" s="16">
        <f t="shared" si="2"/>
        <v>2</v>
      </c>
    </row>
    <row r="119" spans="1:14">
      <c r="A119" s="10" t="s">
        <v>927</v>
      </c>
      <c r="B119" s="11">
        <v>2</v>
      </c>
      <c r="C119" s="11">
        <v>2</v>
      </c>
      <c r="D119" s="12">
        <v>2</v>
      </c>
      <c r="E119" s="13">
        <v>2</v>
      </c>
      <c r="F119" s="13">
        <v>4</v>
      </c>
      <c r="G119" s="13">
        <v>5</v>
      </c>
      <c r="H119" s="13">
        <v>5</v>
      </c>
      <c r="I119" s="13">
        <v>5</v>
      </c>
      <c r="J119" s="13">
        <v>5</v>
      </c>
      <c r="K119" s="13">
        <f>VLOOKUP(A119,[3]Sheet2!$A:$B,2,0)</f>
        <v>5</v>
      </c>
      <c r="L119" s="13"/>
      <c r="M119" s="13"/>
      <c r="N119" s="16">
        <f t="shared" si="2"/>
        <v>4</v>
      </c>
    </row>
    <row r="120" spans="1:14">
      <c r="A120" s="14" t="s">
        <v>928</v>
      </c>
      <c r="B120" s="19">
        <v>1070</v>
      </c>
      <c r="C120" s="19">
        <v>1066</v>
      </c>
      <c r="D120" s="20">
        <v>1070</v>
      </c>
      <c r="E120" s="21">
        <f>SUM(E42:E119)</f>
        <v>1083</v>
      </c>
      <c r="F120" s="21">
        <f>SUM(F41:F119)</f>
        <v>1129</v>
      </c>
      <c r="G120" s="21">
        <f t="shared" ref="G120:K120" si="3">SUM(G41:G119)</f>
        <v>1128</v>
      </c>
      <c r="H120" s="21">
        <f t="shared" si="3"/>
        <v>1131</v>
      </c>
      <c r="I120" s="21">
        <f t="shared" si="3"/>
        <v>1121</v>
      </c>
      <c r="J120" s="21">
        <f t="shared" si="3"/>
        <v>1121</v>
      </c>
      <c r="K120" s="21">
        <f t="shared" si="3"/>
        <v>1108</v>
      </c>
      <c r="L120" s="21"/>
      <c r="M120" s="21"/>
      <c r="N120" s="15">
        <f t="shared" si="2"/>
        <v>1103</v>
      </c>
    </row>
    <row r="121" spans="1:14">
      <c r="A121" s="14" t="s">
        <v>929</v>
      </c>
      <c r="B121" s="19">
        <v>1770</v>
      </c>
      <c r="C121" s="19">
        <v>1765</v>
      </c>
      <c r="D121" s="20">
        <v>1760</v>
      </c>
      <c r="E121" s="21">
        <f>E120+E40</f>
        <v>1741</v>
      </c>
      <c r="F121" s="21">
        <f t="shared" ref="F121:H121" si="4">F120+F40</f>
        <v>1726</v>
      </c>
      <c r="G121" s="21">
        <f t="shared" ref="G121" si="5">G120+G40</f>
        <v>1717</v>
      </c>
      <c r="H121" s="21">
        <f t="shared" ref="H121:K121" si="6">H120+H40</f>
        <v>1715</v>
      </c>
      <c r="I121" s="21">
        <f t="shared" si="6"/>
        <v>1698</v>
      </c>
      <c r="J121" s="21">
        <f t="shared" si="6"/>
        <v>1696</v>
      </c>
      <c r="K121" s="21">
        <f t="shared" si="6"/>
        <v>1685</v>
      </c>
      <c r="L121" s="21"/>
      <c r="M121" s="21"/>
      <c r="N121" s="15">
        <f t="shared" si="2"/>
        <v>1727</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考核利润表</vt:lpstr>
      <vt:lpstr>考核费用表</vt:lpstr>
      <vt:lpstr>分部表-利润</vt:lpstr>
      <vt:lpstr>分部表-费用</vt:lpstr>
      <vt:lpstr>用友-利润</vt:lpstr>
      <vt:lpstr>用友-费用</vt:lpstr>
      <vt:lpstr>调整项备查</vt:lpstr>
      <vt:lpstr>资金</vt:lpstr>
      <vt:lpstr>人数</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2006-09-16T00:00:00Z</dcterms:created>
  <dcterms:modified xsi:type="dcterms:W3CDTF">2019-11-13T11:14:47Z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2052-11.8.2.8555</vt:lpwstr>
  </property>
</Properties>
</file>