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考核利润" sheetId="1" r:id="rId1"/>
    <sheet name="考核费用" sheetId="3" r:id="rId2"/>
    <sheet name="调整区域" sheetId="2" r:id="rId3"/>
    <sheet name="索引" sheetId="4" state="hidden" r:id="rId4"/>
    <sheet name="利润表粘贴" sheetId="5" r:id="rId5"/>
    <sheet name="费用表粘贴" sheetId="6" r:id="rId6"/>
    <sheet name="资金成本" sheetId="7" r:id="rId7"/>
    <sheet name="按老格式-利润" sheetId="9" r:id="rId8"/>
    <sheet name="按老格式-费用" sheetId="10" r:id="rId9"/>
  </sheets>
  <externalReferences>
    <externalReference r:id="rId10"/>
    <externalReference r:id="rId11"/>
    <externalReference r:id="rId12"/>
  </externalReferences>
  <definedNames>
    <definedName name="_xlnm._FilterDatabase" localSheetId="2" hidden="1">调整区域!$A$3:$O$53</definedName>
  </definedNames>
  <calcPr calcId="144525"/>
</workbook>
</file>

<file path=xl/sharedStrings.xml><?xml version="1.0" encoding="utf-8"?>
<sst xmlns="http://schemas.openxmlformats.org/spreadsheetml/2006/main" count="2074" uniqueCount="377">
  <si>
    <t>报表数据</t>
  </si>
  <si>
    <t>项目</t>
  </si>
  <si>
    <t>合计</t>
  </si>
  <si>
    <t>其他</t>
  </si>
  <si>
    <t>财富证券总部</t>
  </si>
  <si>
    <t>基金服务部</t>
  </si>
  <si>
    <t>深圳管理总部</t>
  </si>
  <si>
    <t>经纪业务</t>
  </si>
  <si>
    <t>资管条线</t>
  </si>
  <si>
    <t>权益配置部</t>
  </si>
  <si>
    <t>固收配置部</t>
  </si>
  <si>
    <t>资产管理部</t>
  </si>
  <si>
    <t>固收条线</t>
  </si>
  <si>
    <t>固定收益部</t>
  </si>
  <si>
    <t>投顾业务部</t>
  </si>
  <si>
    <t>权益自营条线</t>
  </si>
  <si>
    <t>证券投资部</t>
  </si>
  <si>
    <t>做市业务部</t>
  </si>
  <si>
    <t>投行条线</t>
  </si>
  <si>
    <t>债券融资部</t>
  </si>
  <si>
    <t>股权融资部</t>
  </si>
  <si>
    <t>财务顾问部</t>
  </si>
  <si>
    <t>北京投行部</t>
  </si>
  <si>
    <t>资本市场部</t>
  </si>
  <si>
    <t>投资银行管理部</t>
  </si>
  <si>
    <t>营业总收入</t>
  </si>
  <si>
    <t>利息净收入</t>
  </si>
  <si>
    <t>其中：利息收入</t>
  </si>
  <si>
    <t>利息支出</t>
  </si>
  <si>
    <t>手续费及佣金净收入</t>
  </si>
  <si>
    <t>其中：经纪业务手续费净收入</t>
  </si>
  <si>
    <t>投资银行业务手续费净收入</t>
  </si>
  <si>
    <t>资产管理业务手续费净收入</t>
  </si>
  <si>
    <t>投资收益</t>
  </si>
  <si>
    <t>其中：对联营企业和合营企业的投资收益</t>
  </si>
  <si>
    <t>以摊余成本计量的金融资产终止确认产生的收益</t>
  </si>
  <si>
    <t>净敞口套期收益</t>
  </si>
  <si>
    <t>其他收益</t>
  </si>
  <si>
    <t>公允价值变动收益</t>
  </si>
  <si>
    <t>汇兑收益</t>
  </si>
  <si>
    <t>其他业务收入</t>
  </si>
  <si>
    <t>资产处置收益</t>
  </si>
  <si>
    <t>营业总支出</t>
  </si>
  <si>
    <t>税金及附加</t>
  </si>
  <si>
    <t>业务及管理费</t>
  </si>
  <si>
    <t>信用减值损失</t>
  </si>
  <si>
    <t>其他资产减值损失</t>
  </si>
  <si>
    <t>其他业务成本</t>
  </si>
  <si>
    <t>营业利润</t>
  </si>
  <si>
    <t>加：营业外收入</t>
  </si>
  <si>
    <t>减：营业外支出</t>
  </si>
  <si>
    <t>利润总额</t>
  </si>
  <si>
    <t>减：所得税费用</t>
  </si>
  <si>
    <t>净利润</t>
  </si>
  <si>
    <t>其他综合收益的税后净额</t>
  </si>
  <si>
    <t>综合收益总额</t>
  </si>
  <si>
    <t>考核调整</t>
  </si>
  <si>
    <t>考核结果</t>
  </si>
  <si>
    <t>投资顾问业务部</t>
  </si>
  <si>
    <t>李康团队</t>
  </si>
  <si>
    <t>杨晓垒团队</t>
  </si>
  <si>
    <t>易彦团队</t>
  </si>
  <si>
    <t>蔡畅团队</t>
  </si>
  <si>
    <t>李玲团队</t>
  </si>
  <si>
    <t>范国胜团队</t>
  </si>
  <si>
    <t>资金成本</t>
  </si>
  <si>
    <t>北投验证</t>
  </si>
  <si>
    <t>扣资金成本后净利润</t>
  </si>
  <si>
    <t>股权验证</t>
  </si>
  <si>
    <t>资金成本验证</t>
  </si>
  <si>
    <t>方正信用减值</t>
  </si>
  <si>
    <t>万元版</t>
  </si>
  <si>
    <t>分类</t>
  </si>
  <si>
    <t>科目名称</t>
  </si>
  <si>
    <t>业务费用</t>
  </si>
  <si>
    <t>业务提成</t>
  </si>
  <si>
    <t>业务推广费</t>
  </si>
  <si>
    <t>业务咨询费</t>
  </si>
  <si>
    <t>营销活动费</t>
  </si>
  <si>
    <t>业务宣传费</t>
  </si>
  <si>
    <t>投资者保护基金</t>
  </si>
  <si>
    <t>交易所会员年费</t>
  </si>
  <si>
    <t>销售招商佣金</t>
  </si>
  <si>
    <t>物业管理费</t>
  </si>
  <si>
    <t>返租门面租金</t>
  </si>
  <si>
    <t>营运加盟费</t>
  </si>
  <si>
    <t>业务费用-办公费</t>
  </si>
  <si>
    <t>业务费用-水电费</t>
  </si>
  <si>
    <t>商品费用</t>
  </si>
  <si>
    <t>销售折让</t>
  </si>
  <si>
    <t>产品维修费</t>
  </si>
  <si>
    <t>产品设计费</t>
  </si>
  <si>
    <t>托管费</t>
  </si>
  <si>
    <t>委托管理费</t>
  </si>
  <si>
    <t>其他业务费用</t>
  </si>
  <si>
    <t>小计</t>
  </si>
  <si>
    <t>人工费用</t>
  </si>
  <si>
    <t>固定工资</t>
  </si>
  <si>
    <t>绩效奖金</t>
  </si>
  <si>
    <t>津补贴</t>
  </si>
  <si>
    <t>福利费</t>
  </si>
  <si>
    <t>编外人员薪酬</t>
  </si>
  <si>
    <t>职工教育经费</t>
  </si>
  <si>
    <t>社会保险费</t>
  </si>
  <si>
    <t>住房公积金</t>
  </si>
  <si>
    <t>企业年金</t>
  </si>
  <si>
    <t>商业保险</t>
  </si>
  <si>
    <t>工会经费</t>
  </si>
  <si>
    <t>辞退福利</t>
  </si>
  <si>
    <t>其他人工费用</t>
  </si>
  <si>
    <t>经营费用</t>
  </si>
  <si>
    <t>差旅费</t>
  </si>
  <si>
    <t>公务交通费</t>
  </si>
  <si>
    <t>业务招待费</t>
  </si>
  <si>
    <t>办公费用</t>
  </si>
  <si>
    <t>上交管理费</t>
  </si>
  <si>
    <t>会费</t>
  </si>
  <si>
    <t>车辆使用费</t>
  </si>
  <si>
    <t>人事招聘费</t>
  </si>
  <si>
    <t>印刷费</t>
  </si>
  <si>
    <t>广告宣传费</t>
  </si>
  <si>
    <t>会议费</t>
  </si>
  <si>
    <t>邮电通讯费</t>
  </si>
  <si>
    <t>咨询费</t>
  </si>
  <si>
    <t>法律顾问费</t>
  </si>
  <si>
    <t>诉讼费</t>
  </si>
  <si>
    <t>董事会经费</t>
  </si>
  <si>
    <t>报刊书籍费</t>
  </si>
  <si>
    <t>教育培训费</t>
  </si>
  <si>
    <t>劳动保护费</t>
  </si>
  <si>
    <t>洗涤费</t>
  </si>
  <si>
    <t>信息披露费</t>
  </si>
  <si>
    <t>其他经营费用</t>
  </si>
  <si>
    <t>固定费用</t>
  </si>
  <si>
    <t>审计评估费</t>
  </si>
  <si>
    <t>能源燃料费</t>
  </si>
  <si>
    <t>租赁费</t>
  </si>
  <si>
    <t>安全保卫费</t>
  </si>
  <si>
    <t>修理费</t>
  </si>
  <si>
    <t>软件使用费</t>
  </si>
  <si>
    <t>网络信息费</t>
  </si>
  <si>
    <t>电子设备运转费</t>
  </si>
  <si>
    <t>财产保险费</t>
  </si>
  <si>
    <t>折旧费</t>
  </si>
  <si>
    <t>无形资产摊销</t>
  </si>
  <si>
    <t>长期待摊费用摊销</t>
  </si>
  <si>
    <t>其他固定费用</t>
  </si>
  <si>
    <t>专项费用</t>
  </si>
  <si>
    <t>外事费</t>
  </si>
  <si>
    <t>不可预见费用</t>
  </si>
  <si>
    <t>党组织工作经费</t>
  </si>
  <si>
    <t>开办费</t>
  </si>
  <si>
    <t>考核事项调整区域</t>
  </si>
  <si>
    <t>序号</t>
  </si>
  <si>
    <t>摘要</t>
  </si>
  <si>
    <t>调整科目</t>
  </si>
  <si>
    <t>调出部门</t>
  </si>
  <si>
    <t>调整金额</t>
  </si>
  <si>
    <t>调入部门</t>
  </si>
  <si>
    <t>是否计附加</t>
  </si>
  <si>
    <t>是否计投保</t>
  </si>
  <si>
    <t>备注</t>
  </si>
  <si>
    <t>收入调出区域</t>
  </si>
  <si>
    <t>国融安享2号浮动盈亏</t>
  </si>
  <si>
    <t>公司购买湖南债投资收益</t>
  </si>
  <si>
    <t>华润睿致87号浮动盈亏</t>
  </si>
  <si>
    <t>资金运营部2906账户回购利息</t>
  </si>
  <si>
    <t>西部超导浮动盈亏</t>
  </si>
  <si>
    <t>公司购买湖南债浮动盈亏</t>
  </si>
  <si>
    <t>公司委托现金管理收益</t>
  </si>
  <si>
    <t>反向IB收入调整</t>
  </si>
  <si>
    <t xml:space="preserve"> BGS0108-20191980基金服务部所开发的客户产生的净佣金，按照营业部10%，基金服务部90%分成</t>
  </si>
  <si>
    <t>珠江6号收入调至曙光路营业部</t>
  </si>
  <si>
    <t>珠江8号收入划投顾部</t>
  </si>
  <si>
    <t>珠江10号收入划投顾部</t>
  </si>
  <si>
    <t>珠江22号划50%收入给兰州营业部</t>
  </si>
  <si>
    <t>星城8号公允价值变动调出</t>
  </si>
  <si>
    <t>去年开票入账今年收到的收入</t>
  </si>
  <si>
    <t>债券募集款收付时间差利息收入</t>
  </si>
  <si>
    <t>转融通利息调整</t>
  </si>
  <si>
    <t>冲2019年计提ST鹏起坏账计提准备（50%）</t>
  </si>
  <si>
    <t>不计</t>
  </si>
  <si>
    <t>恒生系统缺失的8天利息收入</t>
  </si>
  <si>
    <t>计</t>
  </si>
  <si>
    <t>收入调入区域</t>
  </si>
  <si>
    <t>费用调出区域</t>
  </si>
  <si>
    <t>经总长摊费分摊</t>
  </si>
  <si>
    <t>2019年11月营销活动费计提，本年已入账</t>
  </si>
  <si>
    <t>费用调入区域</t>
  </si>
  <si>
    <t>附加税比例</t>
  </si>
  <si>
    <t>税金及附加调整</t>
  </si>
  <si>
    <t>投保比例</t>
  </si>
  <si>
    <t>投保基金调整</t>
  </si>
  <si>
    <t>财富合并</t>
  </si>
  <si>
    <t>母公司合并</t>
  </si>
  <si>
    <t>德盛</t>
  </si>
  <si>
    <t>惠和投资</t>
  </si>
  <si>
    <t>惠和基金</t>
  </si>
  <si>
    <t>产品</t>
  </si>
  <si>
    <t>合并抵消</t>
  </si>
  <si>
    <t>结算管理部</t>
  </si>
  <si>
    <t>总部交易</t>
  </si>
  <si>
    <t>母公司抵消</t>
  </si>
  <si>
    <t>资产托管部</t>
  </si>
  <si>
    <t>自营业务</t>
  </si>
  <si>
    <t>投行业务</t>
  </si>
  <si>
    <t>资管业务</t>
  </si>
  <si>
    <t>经纪业务管理部</t>
  </si>
  <si>
    <t>财富管理部</t>
  </si>
  <si>
    <t>运营管理部</t>
  </si>
  <si>
    <t>呼叫中心</t>
  </si>
  <si>
    <t>网络金融部</t>
  </si>
  <si>
    <t>广东分公司</t>
  </si>
  <si>
    <t>浙江分公司</t>
  </si>
  <si>
    <t>天津分公司</t>
  </si>
  <si>
    <t>证券营业部</t>
  </si>
  <si>
    <t>长沙曙光营业部</t>
  </si>
  <si>
    <t>长沙韶北营业部</t>
  </si>
  <si>
    <t>长沙芙蓉营业部</t>
  </si>
  <si>
    <t>长沙八一营业部</t>
  </si>
  <si>
    <t>湘潭韶中营业部</t>
  </si>
  <si>
    <t>邵阳营业部</t>
  </si>
  <si>
    <t>武冈营业部</t>
  </si>
  <si>
    <t>郴州营业部</t>
  </si>
  <si>
    <t>北京中关村营业部</t>
  </si>
  <si>
    <t>北京德胜门营业部</t>
  </si>
  <si>
    <t>温州营业部</t>
  </si>
  <si>
    <t>深圳宝安南路营业部</t>
  </si>
  <si>
    <t>深圳深南营业部</t>
  </si>
  <si>
    <t>吉首营业部</t>
  </si>
  <si>
    <t>张家界营业部</t>
  </si>
  <si>
    <t>衡阳营业部</t>
  </si>
  <si>
    <t>株洲营业部</t>
  </si>
  <si>
    <t>怀化营业部</t>
  </si>
  <si>
    <t>娄底营业部</t>
  </si>
  <si>
    <t>常德营业部</t>
  </si>
  <si>
    <t>湘潭芙蓉营业部</t>
  </si>
  <si>
    <t>长沙观沙路营业部</t>
  </si>
  <si>
    <t>益阳营业部</t>
  </si>
  <si>
    <t>岳阳营业部</t>
  </si>
  <si>
    <t>星沙营业部</t>
  </si>
  <si>
    <t>湘乡营业部</t>
  </si>
  <si>
    <t>永州营业部</t>
  </si>
  <si>
    <t>邵东营业部</t>
  </si>
  <si>
    <t>长沙总部营业部</t>
  </si>
  <si>
    <t>浏阳营业部</t>
  </si>
  <si>
    <t>宁乡营业部</t>
  </si>
  <si>
    <t>临武营业部</t>
  </si>
  <si>
    <t>隆回营业部</t>
  </si>
  <si>
    <t>长沙万芙营业部</t>
  </si>
  <si>
    <t>上海营业部</t>
  </si>
  <si>
    <t>杭州营业部</t>
  </si>
  <si>
    <t>北京东三环营业部</t>
  </si>
  <si>
    <t>广州营业部</t>
  </si>
  <si>
    <t>中山营业部</t>
  </si>
  <si>
    <t>南京营业部</t>
  </si>
  <si>
    <t>福州营业部</t>
  </si>
  <si>
    <t>武汉营业部</t>
  </si>
  <si>
    <t>成都营业部</t>
  </si>
  <si>
    <t>郑州营业部</t>
  </si>
  <si>
    <t>青岛营业部</t>
  </si>
  <si>
    <t>沈阳营业部</t>
  </si>
  <si>
    <t>重庆营业部</t>
  </si>
  <si>
    <t>西安营业部</t>
  </si>
  <si>
    <t>南宁营业部</t>
  </si>
  <si>
    <t>哈尔滨营业部</t>
  </si>
  <si>
    <t>合肥营业部</t>
  </si>
  <si>
    <t>石家庄营业部</t>
  </si>
  <si>
    <t>南昌营业部</t>
  </si>
  <si>
    <t>昆明营业部</t>
  </si>
  <si>
    <t>兰州营业部</t>
  </si>
  <si>
    <t>长春营业部</t>
  </si>
  <si>
    <t>贵阳营业部</t>
  </si>
  <si>
    <t>太原营业部</t>
  </si>
  <si>
    <t>台州营业部</t>
  </si>
  <si>
    <t>深圳香林路营业部</t>
  </si>
  <si>
    <t>嘉兴营业部</t>
  </si>
  <si>
    <t>东莞营业部</t>
  </si>
  <si>
    <t>台州三门营业部</t>
  </si>
  <si>
    <t>杭州西湖国贸中心营业部</t>
  </si>
  <si>
    <t>浙江长兴营业部</t>
  </si>
  <si>
    <t>温州苍南营业部</t>
  </si>
  <si>
    <t>天津武清营业部</t>
  </si>
  <si>
    <t>深圳嘉宾路营业部</t>
  </si>
  <si>
    <t>福建莆田营业部</t>
  </si>
  <si>
    <t>广东揭阳黄岐山大道营业部</t>
  </si>
  <si>
    <t>北京朝阳区营业部</t>
  </si>
  <si>
    <t>深圳南山海德三道营业部</t>
  </si>
  <si>
    <t>深圳福田泰然九路营业部</t>
  </si>
  <si>
    <t>大连黄河路营业部</t>
  </si>
  <si>
    <t>邵阳新宁解放路营业部</t>
  </si>
  <si>
    <t>长沙岳麓区营业部</t>
  </si>
  <si>
    <t>长沙市开福区营业部</t>
  </si>
  <si>
    <t>常德市澧县营业部</t>
  </si>
  <si>
    <t>邵阳市邵阳县营业部</t>
  </si>
  <si>
    <t>郴州市桂阳县营业部</t>
  </si>
  <si>
    <t>娄底市冷水江县级市营业部</t>
  </si>
  <si>
    <t>永州市道县营业部</t>
  </si>
  <si>
    <t>一、营业总收入</t>
  </si>
  <si>
    <t xml:space="preserve">      利息净收入</t>
  </si>
  <si>
    <t xml:space="preserve">   其中：利息收入</t>
  </si>
  <si>
    <t xml:space="preserve">         利息支出</t>
  </si>
  <si>
    <t xml:space="preserve">   手续费及佣金净收入</t>
  </si>
  <si>
    <t xml:space="preserve">   其中：经纪业务手续费净收入</t>
  </si>
  <si>
    <t xml:space="preserve">        投资银行业务手续费净收入</t>
  </si>
  <si>
    <t xml:space="preserve">        资产管理业务手续费净收入</t>
  </si>
  <si>
    <t xml:space="preserve">      投资收益（损失以“-”号填列）</t>
  </si>
  <si>
    <t xml:space="preserve">   其中：对联营企业和合营企业的投资收益</t>
  </si>
  <si>
    <t>以摊余成本计量的金融资产终止确认产生的收益（损失以“-”号填列）</t>
  </si>
  <si>
    <t xml:space="preserve">        净敞口套期收益（损失以“-”号填列）</t>
  </si>
  <si>
    <t xml:space="preserve">      其他收益</t>
  </si>
  <si>
    <t xml:space="preserve">        公允价值变动收益（损失以“-”号填列）</t>
  </si>
  <si>
    <t xml:space="preserve">        汇兑收益（损失以“-”号填列）</t>
  </si>
  <si>
    <t xml:space="preserve">    其他业务收入</t>
  </si>
  <si>
    <t xml:space="preserve">        资产处置收益（损失以“-”号填列）</t>
  </si>
  <si>
    <t>二、营业总支出</t>
  </si>
  <si>
    <t xml:space="preserve">    税金及附加</t>
  </si>
  <si>
    <t xml:space="preserve">    业务及管理费</t>
  </si>
  <si>
    <t xml:space="preserve">    信用减值损失</t>
  </si>
  <si>
    <t xml:space="preserve">    其他资产减值损失</t>
  </si>
  <si>
    <t xml:space="preserve">    其他业务成本</t>
  </si>
  <si>
    <t>三、营业利润（亏损以“-”号填列）</t>
  </si>
  <si>
    <t xml:space="preserve">    加：营业外收入</t>
  </si>
  <si>
    <t xml:space="preserve">    减：营业外支出</t>
  </si>
  <si>
    <t>四、利润总额（亏损总额以“-”号填列）</t>
  </si>
  <si>
    <t xml:space="preserve">    减：所得税费用</t>
  </si>
  <si>
    <t>五、净利润（净亏损以“-”号填列）</t>
  </si>
  <si>
    <t>（一）按经营持续性分类：</t>
  </si>
  <si>
    <t xml:space="preserve">  1.持续经营净利润（净亏损以“－”号填列）</t>
  </si>
  <si>
    <t xml:space="preserve">  2.终止经营净利润（净亏损以“－”号填列）</t>
  </si>
  <si>
    <t>（二）按所有权归属分类：</t>
  </si>
  <si>
    <t xml:space="preserve">    1.少数股东损益（净亏损以“－”号填列）</t>
  </si>
  <si>
    <t xml:space="preserve">    2.归属于母公司股东的净利润（净亏损以“－”号填列）</t>
  </si>
  <si>
    <t>六、其他综合收益的税后净额</t>
  </si>
  <si>
    <t xml:space="preserve">    归属母公司股东（或所有者）的其他综合收益的税后净额</t>
  </si>
  <si>
    <t xml:space="preserve">   （一）不能重分类进损益的其他综合收益</t>
  </si>
  <si>
    <t xml:space="preserve">            1．重新计量设定受益计划变动额</t>
  </si>
  <si>
    <t xml:space="preserve">            2．权益法下不能转损益的其他综合收益</t>
  </si>
  <si>
    <t xml:space="preserve">            3．其他权益工具投资公允价值变动</t>
  </si>
  <si>
    <t xml:space="preserve">            4．企业自身信用风险公允价值变动</t>
  </si>
  <si>
    <t xml:space="preserve">   （二）将重分类进损益的其他综合收益</t>
  </si>
  <si>
    <t xml:space="preserve">            1．权益法下可转损益的其他综合收益</t>
  </si>
  <si>
    <t xml:space="preserve">            2．其他债权投资公允价值变动</t>
  </si>
  <si>
    <t xml:space="preserve">            3．金融资产重分类计入其他综合收益的金额</t>
  </si>
  <si>
    <t xml:space="preserve">            4．其他债权投资信用损失准备</t>
  </si>
  <si>
    <t xml:space="preserve">            5．现金流量套期储备</t>
  </si>
  <si>
    <t xml:space="preserve">            6．外币财务报表折算差额</t>
  </si>
  <si>
    <t xml:space="preserve">   归属于少数股东的其他综合收益的税后净额</t>
  </si>
  <si>
    <t>七、综合收益总额</t>
  </si>
  <si>
    <t xml:space="preserve">    归属于母公司所有者的综合收益总额</t>
  </si>
  <si>
    <t xml:space="preserve">    归属于少数股东的综合收益总额</t>
  </si>
  <si>
    <t>累计</t>
  </si>
  <si>
    <t>财富综合</t>
  </si>
  <si>
    <t>公司领导</t>
  </si>
  <si>
    <t>党群办公室</t>
  </si>
  <si>
    <t>纪检监察室</t>
  </si>
  <si>
    <t>人力资源部</t>
  </si>
  <si>
    <t>财务管理部</t>
  </si>
  <si>
    <t>综合管理部</t>
  </si>
  <si>
    <t>研究发展中心</t>
  </si>
  <si>
    <t>信息技术中心</t>
  </si>
  <si>
    <t>稽核审计部</t>
  </si>
  <si>
    <t>风险管理部</t>
  </si>
  <si>
    <t>合规管理部</t>
  </si>
  <si>
    <t>本月</t>
  </si>
  <si>
    <t>部门</t>
  </si>
  <si>
    <t>日均值</t>
  </si>
  <si>
    <t>资金成本率</t>
  </si>
  <si>
    <t>固定收益投资部</t>
  </si>
  <si>
    <t>月份</t>
  </si>
  <si>
    <t>固收条线小计</t>
  </si>
  <si>
    <t>权益产品投资部</t>
  </si>
  <si>
    <t>资管条线小计</t>
  </si>
  <si>
    <t>权益自营小计</t>
  </si>
  <si>
    <t>机构业务部</t>
  </si>
  <si>
    <t>经纪业务小计</t>
  </si>
  <si>
    <t>待填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</si>
</sst>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  <numFmt numFmtId="177" formatCode="_ \¥* #,##0_ ;_ \¥* \-#,##0_ ;_ \¥* &quot;-&quot;_ ;_ @_ "/>
    <numFmt numFmtId="178" formatCode="_ * #,##0.0000_ ;_ * \-#,##0.0000_ ;_ * &quot;-&quot;??_ ;_ @_ "/>
    <numFmt numFmtId="179" formatCode="0.00_ "/>
    <numFmt numFmtId="180" formatCode="0.00_);[Red]\(0.00\)"/>
    <numFmt numFmtId="181" formatCode="_ * #,##0.00_ ;_ * \-#,##0.00_ ;_ * &quot;-&quot;_ ;_ @_ "/>
    <numFmt numFmtId="182" formatCode="0_);[Red]\(0\)"/>
  </numFmts>
  <fonts count="45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b/>
      <sz val="10"/>
      <color rgb="FF000000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b/>
      <sz val="10.5"/>
      <name val="宋体"/>
      <charset val="134"/>
    </font>
    <font>
      <sz val="11"/>
      <name val="宋体"/>
      <charset val="134"/>
    </font>
    <font>
      <b/>
      <sz val="10"/>
      <name val="宋体"/>
      <charset val="134"/>
    </font>
    <font>
      <sz val="10"/>
      <name val="Noto Sans Mono CJK JP Regular"/>
      <charset val="134"/>
    </font>
    <font>
      <sz val="9"/>
      <color theme="1"/>
      <name val="仿宋_GB2312"/>
      <charset val="134"/>
    </font>
    <font>
      <sz val="10"/>
      <name val="宋体"/>
      <charset val="134"/>
    </font>
    <font>
      <sz val="9"/>
      <name val="仿宋_GB2312"/>
      <charset val="134"/>
    </font>
    <font>
      <sz val="11"/>
      <color theme="1"/>
      <name val="微软雅黑"/>
      <charset val="134"/>
    </font>
    <font>
      <sz val="16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9"/>
      <color indexed="8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rgb="FF000000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3" tint="0.799981688894314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0" tint="-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rgb="FFC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C0000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33" fillId="35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5" borderId="21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40" fillId="44" borderId="26" applyNumberFormat="0" applyAlignment="0" applyProtection="0">
      <alignment vertical="center"/>
    </xf>
    <xf numFmtId="0" fontId="42" fillId="44" borderId="23" applyNumberFormat="0" applyAlignment="0" applyProtection="0">
      <alignment vertical="center"/>
    </xf>
    <xf numFmtId="0" fontId="43" fillId="49" borderId="27" applyNumberFormat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177" fontId="39" fillId="0" borderId="0" applyFont="0" applyFill="0" applyBorder="0" applyAlignment="0" applyProtection="0"/>
    <xf numFmtId="0" fontId="41" fillId="0" borderId="0"/>
  </cellStyleXfs>
  <cellXfs count="166">
    <xf numFmtId="0" fontId="0" fillId="0" borderId="0" xfId="0"/>
    <xf numFmtId="176" fontId="1" fillId="2" borderId="1" xfId="49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>
      <alignment horizontal="center" vertical="center"/>
    </xf>
    <xf numFmtId="0" fontId="3" fillId="3" borderId="2" xfId="50" applyNumberFormat="1" applyFont="1" applyFill="1" applyBorder="1" applyAlignment="1" applyProtection="1">
      <alignment vertical="center" wrapText="1"/>
    </xf>
    <xf numFmtId="0" fontId="0" fillId="0" borderId="2" xfId="0" applyBorder="1"/>
    <xf numFmtId="0" fontId="0" fillId="4" borderId="2" xfId="0" applyFill="1" applyBorder="1"/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3" fillId="5" borderId="2" xfId="0" applyFont="1" applyFill="1" applyBorder="1" applyAlignment="1"/>
    <xf numFmtId="0" fontId="0" fillId="6" borderId="2" xfId="0" applyFill="1" applyBorder="1"/>
    <xf numFmtId="0" fontId="3" fillId="3" borderId="2" xfId="0" applyFont="1" applyFill="1" applyBorder="1" applyAlignment="1"/>
    <xf numFmtId="0" fontId="3" fillId="5" borderId="2" xfId="0" applyFont="1" applyFill="1" applyBorder="1" applyAlignment="1" applyProtection="1">
      <alignment vertical="center" wrapText="1"/>
      <protection locked="0"/>
    </xf>
    <xf numFmtId="0" fontId="3" fillId="3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176" fontId="5" fillId="6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10" fontId="0" fillId="0" borderId="0" xfId="0" applyNumberFormat="1"/>
    <xf numFmtId="0" fontId="7" fillId="8" borderId="2" xfId="0" applyFont="1" applyFill="1" applyBorder="1" applyAlignment="1">
      <alignment horizontal="center" vertical="center"/>
    </xf>
    <xf numFmtId="10" fontId="0" fillId="9" borderId="2" xfId="0" applyNumberFormat="1" applyFill="1" applyBorder="1" applyAlignment="1">
      <alignment horizontal="center"/>
    </xf>
    <xf numFmtId="43" fontId="8" fillId="0" borderId="4" xfId="8" applyFont="1" applyBorder="1" applyAlignment="1">
      <alignment horizontal="left" vertical="center"/>
    </xf>
    <xf numFmtId="0" fontId="0" fillId="9" borderId="2" xfId="0" applyFill="1" applyBorder="1" applyAlignment="1">
      <alignment horizontal="center"/>
    </xf>
    <xf numFmtId="43" fontId="9" fillId="6" borderId="4" xfId="8" applyFont="1" applyFill="1" applyBorder="1" applyAlignment="1">
      <alignment horizontal="left" vertical="center"/>
    </xf>
    <xf numFmtId="43" fontId="8" fillId="6" borderId="4" xfId="8" applyFont="1" applyFill="1" applyBorder="1" applyAlignment="1">
      <alignment horizontal="left" vertical="center"/>
    </xf>
    <xf numFmtId="43" fontId="8" fillId="0" borderId="4" xfId="8" applyFont="1" applyFill="1" applyBorder="1" applyAlignment="1">
      <alignment horizontal="left" vertical="center"/>
    </xf>
    <xf numFmtId="43" fontId="8" fillId="0" borderId="5" xfId="8" applyFont="1" applyFill="1" applyBorder="1" applyAlignment="1">
      <alignment horizontal="left" vertical="center"/>
    </xf>
    <xf numFmtId="43" fontId="7" fillId="8" borderId="5" xfId="8" applyFont="1" applyFill="1" applyBorder="1" applyAlignment="1">
      <alignment horizontal="center" vertical="center"/>
    </xf>
    <xf numFmtId="43" fontId="9" fillId="10" borderId="2" xfId="8" applyFont="1" applyFill="1" applyBorder="1" applyAlignment="1">
      <alignment horizontal="left" vertical="center"/>
    </xf>
    <xf numFmtId="0" fontId="0" fillId="11" borderId="2" xfId="0" applyFill="1" applyBorder="1"/>
    <xf numFmtId="0" fontId="0" fillId="12" borderId="0" xfId="0" applyFill="1" applyAlignment="1">
      <alignment horizontal="center"/>
    </xf>
    <xf numFmtId="43" fontId="0" fillId="0" borderId="0" xfId="8" applyFont="1" applyAlignment="1"/>
    <xf numFmtId="43" fontId="0" fillId="13" borderId="0" xfId="8" applyFont="1" applyFill="1" applyAlignment="1"/>
    <xf numFmtId="43" fontId="0" fillId="14" borderId="0" xfId="8" applyFont="1" applyFill="1" applyAlignment="1"/>
    <xf numFmtId="43" fontId="0" fillId="4" borderId="0" xfId="8" applyFont="1" applyFill="1" applyAlignment="1"/>
    <xf numFmtId="43" fontId="0" fillId="0" borderId="0" xfId="8" applyFont="1" applyAlignment="1">
      <alignment vertical="center"/>
    </xf>
    <xf numFmtId="43" fontId="0" fillId="13" borderId="3" xfId="8" applyFont="1" applyFill="1" applyBorder="1" applyAlignment="1">
      <alignment vertical="center"/>
    </xf>
    <xf numFmtId="43" fontId="0" fillId="13" borderId="6" xfId="8" applyFont="1" applyFill="1" applyBorder="1" applyAlignment="1"/>
    <xf numFmtId="43" fontId="10" fillId="13" borderId="6" xfId="8" applyFont="1" applyFill="1" applyBorder="1" applyAlignment="1">
      <alignment horizontal="center" vertical="center"/>
    </xf>
    <xf numFmtId="43" fontId="0" fillId="0" borderId="7" xfId="8" applyFont="1" applyBorder="1" applyAlignment="1">
      <alignment horizontal="center" vertical="center"/>
    </xf>
    <xf numFmtId="43" fontId="0" fillId="0" borderId="8" xfId="8" applyFont="1" applyBorder="1" applyAlignment="1"/>
    <xf numFmtId="43" fontId="0" fillId="14" borderId="8" xfId="8" applyFont="1" applyFill="1" applyBorder="1" applyAlignment="1"/>
    <xf numFmtId="43" fontId="0" fillId="4" borderId="7" xfId="8" applyFont="1" applyFill="1" applyBorder="1" applyAlignment="1">
      <alignment horizontal="center" vertical="center"/>
    </xf>
    <xf numFmtId="43" fontId="0" fillId="4" borderId="8" xfId="8" applyFont="1" applyFill="1" applyBorder="1" applyAlignment="1"/>
    <xf numFmtId="43" fontId="10" fillId="13" borderId="6" xfId="8" applyFont="1" applyFill="1" applyBorder="1" applyAlignment="1">
      <alignment vertical="center"/>
    </xf>
    <xf numFmtId="43" fontId="10" fillId="13" borderId="9" xfId="8" applyFont="1" applyFill="1" applyBorder="1" applyAlignment="1">
      <alignment horizontal="center" vertical="center"/>
    </xf>
    <xf numFmtId="43" fontId="0" fillId="14" borderId="10" xfId="8" applyFont="1" applyFill="1" applyBorder="1" applyAlignment="1">
      <alignment vertical="center"/>
    </xf>
    <xf numFmtId="43" fontId="0" fillId="14" borderId="11" xfId="8" applyFont="1" applyFill="1" applyBorder="1" applyAlignment="1"/>
    <xf numFmtId="43" fontId="11" fillId="0" borderId="0" xfId="8" applyFont="1" applyAlignment="1">
      <alignment vertical="center"/>
    </xf>
    <xf numFmtId="43" fontId="0" fillId="15" borderId="8" xfId="8" applyFont="1" applyFill="1" applyBorder="1" applyAlignment="1"/>
    <xf numFmtId="43" fontId="0" fillId="0" borderId="12" xfId="8" applyFont="1" applyBorder="1" applyAlignment="1"/>
    <xf numFmtId="43" fontId="0" fillId="15" borderId="12" xfId="8" applyFont="1" applyFill="1" applyBorder="1" applyAlignment="1"/>
    <xf numFmtId="43" fontId="0" fillId="15" borderId="0" xfId="8" applyFont="1" applyFill="1" applyAlignment="1"/>
    <xf numFmtId="43" fontId="0" fillId="15" borderId="11" xfId="8" applyFont="1" applyFill="1" applyBorder="1" applyAlignment="1"/>
    <xf numFmtId="43" fontId="0" fillId="4" borderId="12" xfId="8" applyFont="1" applyFill="1" applyBorder="1" applyAlignment="1"/>
    <xf numFmtId="43" fontId="0" fillId="16" borderId="0" xfId="8" applyFont="1" applyFill="1" applyAlignment="1"/>
    <xf numFmtId="43" fontId="11" fillId="16" borderId="0" xfId="8" applyFont="1" applyFill="1" applyAlignment="1"/>
    <xf numFmtId="43" fontId="12" fillId="13" borderId="3" xfId="8" applyFont="1" applyFill="1" applyBorder="1" applyAlignment="1">
      <alignment horizontal="left" vertical="top" wrapText="1"/>
    </xf>
    <xf numFmtId="43" fontId="13" fillId="13" borderId="6" xfId="8" applyFont="1" applyFill="1" applyBorder="1" applyAlignment="1">
      <alignment horizontal="center" vertical="center"/>
    </xf>
    <xf numFmtId="43" fontId="13" fillId="13" borderId="6" xfId="8" applyFont="1" applyFill="1" applyBorder="1" applyAlignment="1">
      <alignment vertical="center"/>
    </xf>
    <xf numFmtId="43" fontId="14" fillId="17" borderId="7" xfId="8" applyFont="1" applyFill="1" applyBorder="1" applyAlignment="1">
      <alignment vertical="top" wrapText="1"/>
    </xf>
    <xf numFmtId="178" fontId="0" fillId="17" borderId="8" xfId="8" applyNumberFormat="1" applyFont="1" applyFill="1" applyBorder="1" applyAlignment="1">
      <alignment vertical="center"/>
    </xf>
    <xf numFmtId="43" fontId="15" fillId="18" borderId="7" xfId="8" applyFont="1" applyFill="1" applyBorder="1" applyAlignment="1">
      <alignment vertical="top" wrapText="1"/>
    </xf>
    <xf numFmtId="178" fontId="0" fillId="18" borderId="8" xfId="8" applyNumberFormat="1" applyFont="1" applyFill="1" applyBorder="1" applyAlignment="1">
      <alignment vertical="center"/>
    </xf>
    <xf numFmtId="178" fontId="0" fillId="0" borderId="8" xfId="8" applyNumberFormat="1" applyFont="1" applyBorder="1" applyAlignment="1"/>
    <xf numFmtId="178" fontId="16" fillId="0" borderId="8" xfId="8" applyNumberFormat="1" applyFont="1" applyBorder="1" applyAlignment="1">
      <alignment vertical="center"/>
    </xf>
    <xf numFmtId="43" fontId="17" fillId="18" borderId="7" xfId="8" applyFont="1" applyFill="1" applyBorder="1" applyAlignment="1">
      <alignment vertical="top" wrapText="1"/>
    </xf>
    <xf numFmtId="178" fontId="17" fillId="19" borderId="8" xfId="8" applyNumberFormat="1" applyFont="1" applyFill="1" applyBorder="1" applyAlignment="1">
      <alignment vertical="center"/>
    </xf>
    <xf numFmtId="178" fontId="18" fillId="0" borderId="8" xfId="8" applyNumberFormat="1" applyFont="1" applyFill="1" applyBorder="1" applyAlignment="1">
      <alignment vertical="center"/>
    </xf>
    <xf numFmtId="43" fontId="17" fillId="18" borderId="7" xfId="8" applyFont="1" applyFill="1" applyBorder="1" applyAlignment="1">
      <alignment horizontal="left" vertical="top" wrapText="1" indent="2"/>
    </xf>
    <xf numFmtId="43" fontId="0" fillId="18" borderId="8" xfId="8" applyFont="1" applyFill="1" applyBorder="1" applyAlignment="1">
      <alignment vertical="center"/>
    </xf>
    <xf numFmtId="43" fontId="0" fillId="17" borderId="8" xfId="8" applyFont="1" applyFill="1" applyBorder="1" applyAlignment="1">
      <alignment vertical="center"/>
    </xf>
    <xf numFmtId="43" fontId="0" fillId="20" borderId="8" xfId="8" applyFont="1" applyFill="1" applyBorder="1" applyAlignment="1">
      <alignment vertical="center"/>
    </xf>
    <xf numFmtId="43" fontId="17" fillId="18" borderId="10" xfId="8" applyFont="1" applyFill="1" applyBorder="1" applyAlignment="1">
      <alignment vertical="top" wrapText="1"/>
    </xf>
    <xf numFmtId="43" fontId="0" fillId="18" borderId="11" xfId="8" applyFont="1" applyFill="1" applyBorder="1" applyAlignment="1">
      <alignment vertical="center"/>
    </xf>
    <xf numFmtId="43" fontId="0" fillId="16" borderId="8" xfId="8" applyFont="1" applyFill="1" applyBorder="1" applyAlignment="1"/>
    <xf numFmtId="43" fontId="0" fillId="19" borderId="0" xfId="8" applyFont="1" applyFill="1" applyAlignment="1"/>
    <xf numFmtId="0" fontId="19" fillId="0" borderId="0" xfId="0" applyFont="1" applyFill="1" applyAlignment="1"/>
    <xf numFmtId="0" fontId="3" fillId="3" borderId="13" xfId="50" applyNumberFormat="1" applyFont="1" applyFill="1" applyBorder="1" applyAlignment="1" applyProtection="1">
      <alignment horizontal="center" vertical="center" wrapText="1"/>
    </xf>
    <xf numFmtId="0" fontId="3" fillId="3" borderId="2" xfId="50" applyNumberFormat="1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/>
    </xf>
    <xf numFmtId="0" fontId="4" fillId="3" borderId="1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2" xfId="0" applyFont="1" applyFill="1" applyBorder="1"/>
    <xf numFmtId="0" fontId="19" fillId="0" borderId="2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43" fontId="19" fillId="0" borderId="2" xfId="0" applyNumberFormat="1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 wrapText="1"/>
    </xf>
    <xf numFmtId="0" fontId="19" fillId="0" borderId="2" xfId="0" applyFont="1" applyBorder="1"/>
    <xf numFmtId="0" fontId="19" fillId="21" borderId="15" xfId="0" applyFont="1" applyFill="1" applyBorder="1" applyAlignment="1">
      <alignment horizontal="center" vertical="center" wrapText="1"/>
    </xf>
    <xf numFmtId="0" fontId="19" fillId="21" borderId="2" xfId="0" applyFont="1" applyFill="1" applyBorder="1" applyAlignment="1">
      <alignment horizontal="center" vertical="center" wrapText="1"/>
    </xf>
    <xf numFmtId="0" fontId="19" fillId="21" borderId="2" xfId="0" applyFont="1" applyFill="1" applyBorder="1"/>
    <xf numFmtId="0" fontId="19" fillId="21" borderId="2" xfId="0" applyFont="1" applyFill="1" applyBorder="1" applyAlignment="1">
      <alignment horizontal="center" vertical="center"/>
    </xf>
    <xf numFmtId="0" fontId="19" fillId="21" borderId="16" xfId="0" applyFont="1" applyFill="1" applyBorder="1" applyAlignment="1">
      <alignment horizontal="center" vertical="center" wrapText="1"/>
    </xf>
    <xf numFmtId="0" fontId="19" fillId="22" borderId="2" xfId="0" applyFont="1" applyFill="1" applyBorder="1" applyAlignment="1">
      <alignment horizontal="center" vertical="center"/>
    </xf>
    <xf numFmtId="0" fontId="19" fillId="21" borderId="0" xfId="0" applyFont="1" applyFill="1"/>
    <xf numFmtId="0" fontId="19" fillId="21" borderId="0" xfId="0" applyFont="1" applyFill="1" applyAlignment="1">
      <alignment horizontal="center" vertical="center"/>
    </xf>
    <xf numFmtId="0" fontId="19" fillId="0" borderId="2" xfId="0" applyNumberFormat="1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wrapText="1"/>
    </xf>
    <xf numFmtId="43" fontId="19" fillId="21" borderId="0" xfId="0" applyNumberFormat="1" applyFont="1" applyFill="1" applyAlignment="1">
      <alignment horizontal="center" vertical="center"/>
    </xf>
    <xf numFmtId="0" fontId="22" fillId="21" borderId="0" xfId="0" applyFont="1" applyFill="1" applyAlignment="1">
      <alignment horizontal="center" vertical="center"/>
    </xf>
    <xf numFmtId="10" fontId="22" fillId="21" borderId="0" xfId="0" applyNumberFormat="1" applyFont="1" applyFill="1" applyAlignment="1"/>
    <xf numFmtId="10" fontId="22" fillId="21" borderId="0" xfId="0" applyNumberFormat="1" applyFont="1" applyFill="1"/>
    <xf numFmtId="10" fontId="22" fillId="21" borderId="0" xfId="0" applyNumberFormat="1" applyFont="1" applyFill="1" applyAlignment="1">
      <alignment horizontal="center" vertical="center"/>
    </xf>
    <xf numFmtId="0" fontId="1" fillId="23" borderId="2" xfId="50" applyNumberFormat="1" applyFont="1" applyFill="1" applyBorder="1" applyAlignment="1" applyProtection="1">
      <alignment horizontal="center" vertical="center" wrapText="1"/>
    </xf>
    <xf numFmtId="0" fontId="1" fillId="23" borderId="2" xfId="50" applyNumberFormat="1" applyFont="1" applyFill="1" applyBorder="1" applyAlignment="1" applyProtection="1">
      <alignment vertical="center" wrapText="1"/>
    </xf>
    <xf numFmtId="176" fontId="1" fillId="2" borderId="2" xfId="49" applyNumberFormat="1" applyFont="1" applyFill="1" applyBorder="1" applyAlignment="1" applyProtection="1">
      <alignment horizontal="center" vertical="center"/>
      <protection locked="0"/>
    </xf>
    <xf numFmtId="49" fontId="23" fillId="24" borderId="2" xfId="0" applyNumberFormat="1" applyFont="1" applyFill="1" applyBorder="1" applyAlignment="1">
      <alignment horizontal="center" vertical="center"/>
    </xf>
    <xf numFmtId="0" fontId="1" fillId="23" borderId="17" xfId="50" applyNumberFormat="1" applyFont="1" applyFill="1" applyBorder="1" applyAlignment="1" applyProtection="1">
      <alignment horizontal="center" vertical="center" wrapText="1"/>
    </xf>
    <xf numFmtId="0" fontId="1" fillId="23" borderId="18" xfId="50" applyNumberFormat="1" applyFont="1" applyFill="1" applyBorder="1" applyAlignment="1" applyProtection="1">
      <alignment horizontal="center" vertical="center" wrapText="1"/>
    </xf>
    <xf numFmtId="43" fontId="0" fillId="0" borderId="2" xfId="0" applyNumberFormat="1" applyBorder="1"/>
    <xf numFmtId="4" fontId="0" fillId="0" borderId="2" xfId="0" applyNumberFormat="1" applyFont="1" applyFill="1" applyBorder="1" applyAlignment="1"/>
    <xf numFmtId="179" fontId="0" fillId="0" borderId="2" xfId="0" applyNumberFormat="1" applyBorder="1"/>
    <xf numFmtId="179" fontId="3" fillId="3" borderId="2" xfId="50" applyNumberFormat="1" applyFont="1" applyFill="1" applyBorder="1" applyAlignment="1" applyProtection="1">
      <alignment vertical="center" wrapText="1"/>
    </xf>
    <xf numFmtId="179" fontId="0" fillId="4" borderId="2" xfId="0" applyNumberFormat="1" applyFill="1" applyBorder="1"/>
    <xf numFmtId="4" fontId="0" fillId="0" borderId="2" xfId="0" applyNumberFormat="1" applyBorder="1"/>
    <xf numFmtId="179" fontId="0" fillId="0" borderId="0" xfId="0" applyNumberFormat="1"/>
    <xf numFmtId="179" fontId="0" fillId="0" borderId="2" xfId="0" applyNumberFormat="1" applyFont="1" applyFill="1" applyBorder="1" applyAlignment="1"/>
    <xf numFmtId="0" fontId="0" fillId="0" borderId="0" xfId="0" applyFill="1"/>
    <xf numFmtId="180" fontId="0" fillId="0" borderId="0" xfId="0" applyNumberFormat="1" applyFill="1" applyAlignment="1">
      <alignment horizontal="center"/>
    </xf>
    <xf numFmtId="179" fontId="0" fillId="6" borderId="2" xfId="0" applyNumberFormat="1" applyFill="1" applyBorder="1"/>
    <xf numFmtId="176" fontId="1" fillId="2" borderId="19" xfId="49" applyNumberFormat="1" applyFont="1" applyFill="1" applyBorder="1" applyAlignment="1" applyProtection="1">
      <alignment horizontal="center" vertical="center"/>
      <protection locked="0"/>
    </xf>
    <xf numFmtId="49" fontId="23" fillId="24" borderId="20" xfId="0" applyNumberFormat="1" applyFont="1" applyFill="1" applyBorder="1" applyAlignment="1">
      <alignment horizontal="center" vertical="center"/>
    </xf>
    <xf numFmtId="176" fontId="6" fillId="6" borderId="2" xfId="0" applyNumberFormat="1" applyFont="1" applyFill="1" applyBorder="1" applyAlignment="1">
      <alignment horizontal="center"/>
    </xf>
    <xf numFmtId="176" fontId="6" fillId="6" borderId="2" xfId="0" applyNumberFormat="1" applyFont="1" applyFill="1" applyBorder="1"/>
    <xf numFmtId="176" fontId="6" fillId="0" borderId="2" xfId="0" applyNumberFormat="1" applyFont="1" applyBorder="1"/>
    <xf numFmtId="41" fontId="6" fillId="6" borderId="2" xfId="0" applyNumberFormat="1" applyFont="1" applyFill="1" applyBorder="1" applyAlignment="1">
      <alignment horizontal="center"/>
    </xf>
    <xf numFmtId="41" fontId="0" fillId="6" borderId="2" xfId="0" applyNumberFormat="1" applyFill="1" applyBorder="1"/>
    <xf numFmtId="41" fontId="0" fillId="0" borderId="2" xfId="0" applyNumberFormat="1" applyBorder="1" applyAlignment="1">
      <alignment horizontal="center"/>
    </xf>
    <xf numFmtId="41" fontId="0" fillId="0" borderId="2" xfId="0" applyNumberFormat="1" applyBorder="1"/>
    <xf numFmtId="41" fontId="0" fillId="6" borderId="2" xfId="0" applyNumberFormat="1" applyFill="1" applyBorder="1" applyAlignment="1">
      <alignment horizontal="center"/>
    </xf>
    <xf numFmtId="181" fontId="0" fillId="6" borderId="2" xfId="0" applyNumberFormat="1" applyFill="1" applyBorder="1" applyAlignment="1">
      <alignment horizontal="center"/>
    </xf>
    <xf numFmtId="41" fontId="0" fillId="0" borderId="0" xfId="0" applyNumberFormat="1" applyAlignment="1">
      <alignment horizontal="center" vertical="center"/>
    </xf>
    <xf numFmtId="41" fontId="6" fillId="6" borderId="2" xfId="0" applyNumberFormat="1" applyFont="1" applyFill="1" applyBorder="1" applyAlignment="1">
      <alignment horizontal="center" vertical="center"/>
    </xf>
    <xf numFmtId="181" fontId="0" fillId="6" borderId="2" xfId="0" applyNumberFormat="1" applyFill="1" applyBorder="1"/>
    <xf numFmtId="181" fontId="0" fillId="0" borderId="2" xfId="0" applyNumberFormat="1" applyBorder="1"/>
    <xf numFmtId="0" fontId="0" fillId="0" borderId="2" xfId="0" applyFill="1" applyBorder="1"/>
    <xf numFmtId="0" fontId="0" fillId="0" borderId="0" xfId="0" applyFill="1" applyAlignment="1">
      <alignment horizontal="center"/>
    </xf>
    <xf numFmtId="182" fontId="0" fillId="0" borderId="0" xfId="0" applyNumberFormat="1" applyFill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千位分隔 2" xfId="49"/>
    <cellStyle name="常规_Sheet1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externalLink" Target="externalLinks/externalLink3.xml"/><Relationship Id="rId11" Type="http://schemas.openxmlformats.org/officeDocument/2006/relationships/externalLink" Target="externalLinks/externalLink2.xml"/><Relationship Id="rId10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40217\Desktop\&#22312;&#23478;&#21150;&#20844;\202001&#32771;&#26680;\2020&#24180;1&#26376;\2020&#24180;&#32771;&#26680;&#35843;&#25972;&#34920;&#12304;&#36164;&#31649;+&#25237;&#34892;&#26465;&#32447;&#1230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40217\Desktop\&#22312;&#23478;&#21150;&#20844;\202001&#32771;&#26680;\2020&#24180;1&#26376;\2020&#24180;&#32771;&#26680;&#35843;&#25972;&#34920;&#12304;&#32463;&#32426;&#19994;&#21153;&#12305;(1&#26376;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40217\Documents\WeChat%20Files\py19900823\FileStorage\File\2020-02\2020&#24180;1&#26376;&#32771;&#26680;&#35843;&#25972;&#34920;&#12304;&#33258;&#33829;&#22266;&#25910;&#12305;2.1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考核利润"/>
      <sheetName val="考核费用"/>
      <sheetName val="调整区域"/>
      <sheetName val="索引"/>
      <sheetName val="利润表粘贴"/>
      <sheetName val="费用表粘贴"/>
      <sheetName val="资金成本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考核利润"/>
      <sheetName val="考核费用"/>
      <sheetName val="调整区域"/>
      <sheetName val="索引"/>
      <sheetName val="利润表粘贴"/>
      <sheetName val="费用表粘贴"/>
      <sheetName val="资金成本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考核利润"/>
      <sheetName val="考核费用"/>
      <sheetName val="调整区域"/>
      <sheetName val="索引"/>
      <sheetName val="利润表粘贴"/>
      <sheetName val="费用表粘贴"/>
      <sheetName val="资金成本"/>
      <sheetName val="委托现金管理"/>
    </sheetNames>
    <sheetDataSet>
      <sheetData sheetId="0">
        <row r="34">
          <cell r="C34">
            <v>15761114.338028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AH143"/>
  <sheetViews>
    <sheetView tabSelected="1" workbookViewId="0">
      <pane xSplit="2" ySplit="3" topLeftCell="C73" activePane="bottomRight" state="frozen"/>
      <selection/>
      <selection pane="topRight"/>
      <selection pane="bottomLeft"/>
      <selection pane="bottomRight" activeCell="E104" sqref="E104"/>
    </sheetView>
  </sheetViews>
  <sheetFormatPr defaultColWidth="9" defaultRowHeight="13.5"/>
  <cols>
    <col min="1" max="1" width="34.75" style="90" customWidth="1"/>
    <col min="2" max="2" width="14.875" style="90" customWidth="1"/>
    <col min="3" max="3" width="13.9333333333333" customWidth="1"/>
    <col min="4" max="4" width="16" customWidth="1"/>
    <col min="5" max="5" width="13.75" customWidth="1"/>
    <col min="6" max="6" width="14.875" customWidth="1"/>
    <col min="7" max="7" width="17.325" customWidth="1"/>
    <col min="8" max="8" width="14.875" customWidth="1"/>
    <col min="9" max="11" width="13.75" customWidth="1"/>
    <col min="12" max="12" width="14.875" customWidth="1"/>
    <col min="13" max="13" width="17.325" customWidth="1"/>
    <col min="14" max="14" width="13.125" customWidth="1"/>
    <col min="15" max="15" width="14.875" customWidth="1"/>
    <col min="16" max="16" width="13.75" customWidth="1"/>
    <col min="17" max="19" width="14.875" customWidth="1"/>
    <col min="20" max="24" width="13.75" customWidth="1"/>
    <col min="25" max="25" width="16" style="145" customWidth="1"/>
    <col min="26" max="26" width="14.875" style="145" customWidth="1"/>
    <col min="27" max="27" width="13.75" style="145" customWidth="1"/>
    <col min="28" max="28" width="11.5" style="145" customWidth="1"/>
    <col min="29" max="29" width="12.625" style="145" customWidth="1"/>
    <col min="30" max="30" width="10.375" style="145" customWidth="1"/>
    <col min="31" max="31" width="9.5" style="145" customWidth="1"/>
    <col min="32" max="33" width="9" style="145"/>
    <col min="34" max="34" width="12.625" style="145"/>
    <col min="35" max="16384" width="9" style="145"/>
  </cols>
  <sheetData>
    <row r="2" spans="1:1">
      <c r="A2" s="90" t="s">
        <v>0</v>
      </c>
    </row>
    <row r="3" ht="16.5" spans="1:24">
      <c r="A3" s="148" t="s">
        <v>1</v>
      </c>
      <c r="B3" s="148" t="s">
        <v>2</v>
      </c>
      <c r="C3" s="148" t="s">
        <v>3</v>
      </c>
      <c r="D3" s="148" t="s">
        <v>4</v>
      </c>
      <c r="E3" s="149" t="s">
        <v>5</v>
      </c>
      <c r="F3" s="149" t="s">
        <v>6</v>
      </c>
      <c r="G3" s="148" t="s">
        <v>7</v>
      </c>
      <c r="H3" s="148" t="s">
        <v>8</v>
      </c>
      <c r="I3" s="148" t="s">
        <v>9</v>
      </c>
      <c r="J3" s="148" t="s">
        <v>10</v>
      </c>
      <c r="K3" s="148" t="s">
        <v>11</v>
      </c>
      <c r="L3" s="148" t="s">
        <v>12</v>
      </c>
      <c r="M3" s="148" t="s">
        <v>13</v>
      </c>
      <c r="N3" s="148" t="s">
        <v>14</v>
      </c>
      <c r="O3" s="148" t="s">
        <v>15</v>
      </c>
      <c r="P3" s="148" t="s">
        <v>16</v>
      </c>
      <c r="Q3" s="148" t="s">
        <v>17</v>
      </c>
      <c r="R3" s="148" t="s">
        <v>18</v>
      </c>
      <c r="S3" s="148" t="s">
        <v>19</v>
      </c>
      <c r="T3" s="148" t="s">
        <v>20</v>
      </c>
      <c r="U3" s="148" t="s">
        <v>21</v>
      </c>
      <c r="V3" s="148" t="s">
        <v>22</v>
      </c>
      <c r="W3" s="148" t="s">
        <v>23</v>
      </c>
      <c r="X3" s="148" t="s">
        <v>24</v>
      </c>
    </row>
    <row r="4" s="145" customFormat="1" ht="16.5" spans="1:24">
      <c r="A4" s="18" t="s">
        <v>25</v>
      </c>
      <c r="B4" s="150">
        <f>C4+D4+E4+F4+G4+H4+L4+O4+R4</f>
        <v>91946043.58</v>
      </c>
      <c r="C4" s="151"/>
      <c r="D4" s="151">
        <f>利润表粘贴!I2+利润表粘贴!J2+利润表粘贴!K2+利润表粘贴!L2+利润表粘贴!M2</f>
        <v>-18978850.64</v>
      </c>
      <c r="E4" s="151">
        <f>利润表粘贴!N2</f>
        <v>471.7</v>
      </c>
      <c r="F4" s="151">
        <f>利润表粘贴!S2</f>
        <v>368.77</v>
      </c>
      <c r="G4" s="151">
        <f>利润表粘贴!O2</f>
        <v>60555578.88</v>
      </c>
      <c r="H4" s="151">
        <f>I4+J4+K4</f>
        <v>11737651.1</v>
      </c>
      <c r="I4" s="151">
        <f>利润表粘贴!AE2</f>
        <v>2049886.17</v>
      </c>
      <c r="J4" s="151">
        <f>利润表粘贴!AF2</f>
        <v>9624641.42</v>
      </c>
      <c r="K4" s="151">
        <f>利润表粘贴!AD2</f>
        <v>63123.51</v>
      </c>
      <c r="L4" s="151">
        <f>M4+N4</f>
        <v>17360467.02</v>
      </c>
      <c r="M4" s="151">
        <f>利润表粘贴!T2</f>
        <v>17360467.02</v>
      </c>
      <c r="N4" s="151">
        <f>利润表粘贴!U2</f>
        <v>0</v>
      </c>
      <c r="O4" s="151">
        <f>P4+Q4</f>
        <v>6982620.92</v>
      </c>
      <c r="P4" s="151">
        <f>利润表粘贴!V2</f>
        <v>3127625.81</v>
      </c>
      <c r="Q4" s="151">
        <f>利润表粘贴!W2</f>
        <v>3854995.11</v>
      </c>
      <c r="R4" s="151">
        <f>S4+T4+U4+V4+W4+X4</f>
        <v>14287735.83</v>
      </c>
      <c r="S4" s="151">
        <f>利润表粘贴!Z2</f>
        <v>4103773.57</v>
      </c>
      <c r="T4" s="151">
        <f>利润表粘贴!AA2</f>
        <v>283018.87</v>
      </c>
      <c r="U4" s="151">
        <f>利润表粘贴!AB2</f>
        <v>5183962.26</v>
      </c>
      <c r="V4" s="151">
        <f>利润表粘贴!AC2</f>
        <v>4716981.13</v>
      </c>
      <c r="W4" s="151">
        <f>利润表粘贴!Y2</f>
        <v>0</v>
      </c>
      <c r="X4" s="151">
        <f>利润表粘贴!X2</f>
        <v>0</v>
      </c>
    </row>
    <row r="5" ht="16.5" spans="1:24">
      <c r="A5" s="20" t="s">
        <v>26</v>
      </c>
      <c r="B5" s="150">
        <f t="shared" ref="B5:B34" si="0">C5+D5+E5+F5+G5+H5+L5+O5+R5</f>
        <v>-1930142.03</v>
      </c>
      <c r="C5" s="152"/>
      <c r="D5" s="152">
        <f>利润表粘贴!I3+利润表粘贴!J3+利润表粘贴!K3+利润表粘贴!L3+利润表粘贴!M3</f>
        <v>-18963419.51</v>
      </c>
      <c r="E5" s="152">
        <f>利润表粘贴!N3</f>
        <v>0</v>
      </c>
      <c r="F5" s="152">
        <f>利润表粘贴!S3</f>
        <v>0</v>
      </c>
      <c r="G5" s="151">
        <f>利润表粘贴!O3</f>
        <v>25005589.47</v>
      </c>
      <c r="H5" s="151">
        <f t="shared" ref="H5:H34" si="1">I5+J5+K5</f>
        <v>0</v>
      </c>
      <c r="I5" s="152">
        <f>利润表粘贴!AE3</f>
        <v>0</v>
      </c>
      <c r="J5" s="152">
        <f>利润表粘贴!AF3</f>
        <v>0</v>
      </c>
      <c r="K5" s="152">
        <f>利润表粘贴!AD3</f>
        <v>0</v>
      </c>
      <c r="L5" s="151">
        <f t="shared" ref="L5:L34" si="2">M5+N5</f>
        <v>-8994067.71</v>
      </c>
      <c r="M5" s="152">
        <f>利润表粘贴!T3</f>
        <v>-8994067.71</v>
      </c>
      <c r="N5" s="152">
        <f>利润表粘贴!U3</f>
        <v>0</v>
      </c>
      <c r="O5" s="151">
        <f t="shared" ref="O5:O34" si="3">P5+Q5</f>
        <v>1021755.72</v>
      </c>
      <c r="P5" s="152">
        <f>利润表粘贴!V3</f>
        <v>1021755.72</v>
      </c>
      <c r="Q5" s="152">
        <f>利润表粘贴!W3</f>
        <v>0</v>
      </c>
      <c r="R5" s="151">
        <f t="shared" ref="R5:R34" si="4">S5+T5+U5+V5+W5+X5</f>
        <v>0</v>
      </c>
      <c r="S5" s="152">
        <f>利润表粘贴!Z3</f>
        <v>0</v>
      </c>
      <c r="T5" s="152">
        <f>利润表粘贴!AA3</f>
        <v>0</v>
      </c>
      <c r="U5" s="152">
        <f>利润表粘贴!AB3</f>
        <v>0</v>
      </c>
      <c r="V5" s="152">
        <f>利润表粘贴!AC3</f>
        <v>0</v>
      </c>
      <c r="W5" s="152">
        <f>利润表粘贴!Y3</f>
        <v>0</v>
      </c>
      <c r="X5" s="152">
        <f>利润表粘贴!X3</f>
        <v>0</v>
      </c>
    </row>
    <row r="6" ht="16.5" spans="1:24">
      <c r="A6" s="22" t="s">
        <v>27</v>
      </c>
      <c r="B6" s="150">
        <f t="shared" si="0"/>
        <v>25383722.26</v>
      </c>
      <c r="C6" s="152"/>
      <c r="D6" s="152">
        <f>利润表粘贴!I4+利润表粘贴!J4+利润表粘贴!K4+利润表粘贴!L4+利润表粘贴!M4</f>
        <v>96843.76</v>
      </c>
      <c r="E6" s="152">
        <f>利润表粘贴!N4</f>
        <v>0</v>
      </c>
      <c r="F6" s="152">
        <f>利润表粘贴!S4</f>
        <v>0</v>
      </c>
      <c r="G6" s="151">
        <f>利润表粘贴!O4</f>
        <v>25119207.2</v>
      </c>
      <c r="H6" s="151">
        <f t="shared" si="1"/>
        <v>0</v>
      </c>
      <c r="I6" s="152">
        <f>利润表粘贴!AE4</f>
        <v>0</v>
      </c>
      <c r="J6" s="152">
        <f>利润表粘贴!AF4</f>
        <v>0</v>
      </c>
      <c r="K6" s="152">
        <f>利润表粘贴!AD4</f>
        <v>0</v>
      </c>
      <c r="L6" s="151">
        <f t="shared" si="2"/>
        <v>-854084.42</v>
      </c>
      <c r="M6" s="152">
        <f>利润表粘贴!T4</f>
        <v>-854084.42</v>
      </c>
      <c r="N6" s="152">
        <f>利润表粘贴!U4</f>
        <v>0</v>
      </c>
      <c r="O6" s="151">
        <f t="shared" si="3"/>
        <v>1021755.72</v>
      </c>
      <c r="P6" s="152">
        <f>利润表粘贴!V4</f>
        <v>1021755.72</v>
      </c>
      <c r="Q6" s="152">
        <f>利润表粘贴!W4</f>
        <v>0</v>
      </c>
      <c r="R6" s="151">
        <f t="shared" si="4"/>
        <v>0</v>
      </c>
      <c r="S6" s="152">
        <f>利润表粘贴!Z4</f>
        <v>0</v>
      </c>
      <c r="T6" s="152">
        <f>利润表粘贴!AA4</f>
        <v>0</v>
      </c>
      <c r="U6" s="152">
        <f>利润表粘贴!AB4</f>
        <v>0</v>
      </c>
      <c r="V6" s="152">
        <f>利润表粘贴!AC4</f>
        <v>0</v>
      </c>
      <c r="W6" s="152">
        <f>利润表粘贴!Y4</f>
        <v>0</v>
      </c>
      <c r="X6" s="152">
        <f>利润表粘贴!X4</f>
        <v>0</v>
      </c>
    </row>
    <row r="7" ht="16.5" spans="1:24">
      <c r="A7" s="22" t="s">
        <v>28</v>
      </c>
      <c r="B7" s="150">
        <f t="shared" si="0"/>
        <v>27313864.29</v>
      </c>
      <c r="C7" s="152"/>
      <c r="D7" s="152">
        <f>利润表粘贴!I5+利润表粘贴!J5+利润表粘贴!K5+利润表粘贴!L5+利润表粘贴!M5</f>
        <v>19060263.27</v>
      </c>
      <c r="E7" s="152">
        <f>利润表粘贴!N5</f>
        <v>0</v>
      </c>
      <c r="F7" s="152">
        <f>利润表粘贴!S5</f>
        <v>0</v>
      </c>
      <c r="G7" s="151">
        <f>利润表粘贴!O5</f>
        <v>113617.73</v>
      </c>
      <c r="H7" s="151">
        <f t="shared" si="1"/>
        <v>0</v>
      </c>
      <c r="I7" s="152">
        <f>利润表粘贴!AE5</f>
        <v>0</v>
      </c>
      <c r="J7" s="152">
        <f>利润表粘贴!AF5</f>
        <v>0</v>
      </c>
      <c r="K7" s="152">
        <f>利润表粘贴!AD5</f>
        <v>0</v>
      </c>
      <c r="L7" s="151">
        <f t="shared" si="2"/>
        <v>8139983.29</v>
      </c>
      <c r="M7" s="152">
        <f>利润表粘贴!T5</f>
        <v>8139983.29</v>
      </c>
      <c r="N7" s="152">
        <f>利润表粘贴!U5</f>
        <v>0</v>
      </c>
      <c r="O7" s="151">
        <f t="shared" si="3"/>
        <v>0</v>
      </c>
      <c r="P7" s="152">
        <f>利润表粘贴!V5</f>
        <v>0</v>
      </c>
      <c r="Q7" s="152">
        <f>利润表粘贴!W5</f>
        <v>0</v>
      </c>
      <c r="R7" s="151">
        <f t="shared" si="4"/>
        <v>0</v>
      </c>
      <c r="S7" s="152">
        <f>利润表粘贴!Z5</f>
        <v>0</v>
      </c>
      <c r="T7" s="152">
        <f>利润表粘贴!AA5</f>
        <v>0</v>
      </c>
      <c r="U7" s="152">
        <f>利润表粘贴!AB5</f>
        <v>0</v>
      </c>
      <c r="V7" s="152">
        <f>利润表粘贴!AC5</f>
        <v>0</v>
      </c>
      <c r="W7" s="152">
        <f>利润表粘贴!Y5</f>
        <v>0</v>
      </c>
      <c r="X7" s="152">
        <f>利润表粘贴!X5</f>
        <v>0</v>
      </c>
    </row>
    <row r="8" ht="16.5" spans="1:24">
      <c r="A8" s="20" t="s">
        <v>29</v>
      </c>
      <c r="B8" s="150">
        <f t="shared" si="0"/>
        <v>61174670.66</v>
      </c>
      <c r="C8" s="152"/>
      <c r="D8" s="152">
        <f>利润表粘贴!I6+利润表粘贴!J6+利润表粘贴!K6+利润表粘贴!L6+利润表粘贴!M6</f>
        <v>-35336.79</v>
      </c>
      <c r="E8" s="152">
        <f>利润表粘贴!N6</f>
        <v>471.7</v>
      </c>
      <c r="F8" s="152">
        <f>利润表粘贴!S6</f>
        <v>-50</v>
      </c>
      <c r="G8" s="151">
        <f>利润表粘贴!O6</f>
        <v>35846742.43</v>
      </c>
      <c r="H8" s="151">
        <f t="shared" si="1"/>
        <v>11006099.82</v>
      </c>
      <c r="I8" s="152">
        <f>利润表粘贴!AE6</f>
        <v>1318334.89</v>
      </c>
      <c r="J8" s="152">
        <f>利润表粘贴!AF6</f>
        <v>9624641.42</v>
      </c>
      <c r="K8" s="152">
        <f>利润表粘贴!AD6</f>
        <v>63123.51</v>
      </c>
      <c r="L8" s="151">
        <f t="shared" si="2"/>
        <v>-24419.6</v>
      </c>
      <c r="M8" s="152">
        <f>利润表粘贴!T6</f>
        <v>-24419.6</v>
      </c>
      <c r="N8" s="152">
        <f>利润表粘贴!U6</f>
        <v>0</v>
      </c>
      <c r="O8" s="151">
        <f t="shared" si="3"/>
        <v>93427.27</v>
      </c>
      <c r="P8" s="152">
        <f>利润表粘贴!V6</f>
        <v>93427.27</v>
      </c>
      <c r="Q8" s="152">
        <f>利润表粘贴!W6</f>
        <v>0</v>
      </c>
      <c r="R8" s="151">
        <f t="shared" si="4"/>
        <v>14287735.83</v>
      </c>
      <c r="S8" s="152">
        <f>利润表粘贴!Z6</f>
        <v>4103773.57</v>
      </c>
      <c r="T8" s="152">
        <f>利润表粘贴!AA6</f>
        <v>283018.87</v>
      </c>
      <c r="U8" s="152">
        <f>利润表粘贴!AB6</f>
        <v>5183962.26</v>
      </c>
      <c r="V8" s="152">
        <f>利润表粘贴!AC6</f>
        <v>4716981.13</v>
      </c>
      <c r="W8" s="152">
        <f>利润表粘贴!Y6</f>
        <v>0</v>
      </c>
      <c r="X8" s="152">
        <f>利润表粘贴!X6</f>
        <v>0</v>
      </c>
    </row>
    <row r="9" ht="16.5" spans="1:24">
      <c r="A9" s="22" t="s">
        <v>30</v>
      </c>
      <c r="B9" s="150">
        <f t="shared" si="0"/>
        <v>35846174.15</v>
      </c>
      <c r="C9" s="152"/>
      <c r="D9" s="152">
        <f>利润表粘贴!I7+利润表粘贴!J7+利润表粘贴!K7+利润表粘贴!L7+利润表粘贴!M7</f>
        <v>0</v>
      </c>
      <c r="E9" s="152">
        <f>利润表粘贴!N7</f>
        <v>0</v>
      </c>
      <c r="F9" s="152">
        <f>利润表粘贴!S7</f>
        <v>0</v>
      </c>
      <c r="G9" s="151">
        <f>利润表粘贴!O7</f>
        <v>35705220.21</v>
      </c>
      <c r="H9" s="151">
        <f t="shared" si="1"/>
        <v>47526.67</v>
      </c>
      <c r="I9" s="152">
        <f>利润表粘贴!AE7</f>
        <v>44982.68</v>
      </c>
      <c r="J9" s="152">
        <f>利润表粘贴!AF7</f>
        <v>0</v>
      </c>
      <c r="K9" s="152">
        <f>利润表粘贴!AD7</f>
        <v>2543.99</v>
      </c>
      <c r="L9" s="151">
        <f t="shared" si="2"/>
        <v>0</v>
      </c>
      <c r="M9" s="152">
        <f>利润表粘贴!T7</f>
        <v>0</v>
      </c>
      <c r="N9" s="152">
        <f>利润表粘贴!U7</f>
        <v>0</v>
      </c>
      <c r="O9" s="151">
        <f t="shared" si="3"/>
        <v>93427.27</v>
      </c>
      <c r="P9" s="152">
        <f>利润表粘贴!V7</f>
        <v>93427.27</v>
      </c>
      <c r="Q9" s="152">
        <f>利润表粘贴!W7</f>
        <v>0</v>
      </c>
      <c r="R9" s="151">
        <f t="shared" si="4"/>
        <v>0</v>
      </c>
      <c r="S9" s="152">
        <f>利润表粘贴!Z7</f>
        <v>0</v>
      </c>
      <c r="T9" s="152">
        <f>利润表粘贴!AA7</f>
        <v>0</v>
      </c>
      <c r="U9" s="152">
        <f>利润表粘贴!AB7</f>
        <v>0</v>
      </c>
      <c r="V9" s="152">
        <f>利润表粘贴!AC7</f>
        <v>0</v>
      </c>
      <c r="W9" s="152">
        <f>利润表粘贴!Y7</f>
        <v>0</v>
      </c>
      <c r="X9" s="152">
        <f>利润表粘贴!X7</f>
        <v>0</v>
      </c>
    </row>
    <row r="10" ht="16.5" spans="1:24">
      <c r="A10" s="22" t="s">
        <v>31</v>
      </c>
      <c r="B10" s="150">
        <f t="shared" si="0"/>
        <v>14287735.83</v>
      </c>
      <c r="C10" s="152"/>
      <c r="D10" s="152">
        <f>利润表粘贴!I8+利润表粘贴!J8+利润表粘贴!K8+利润表粘贴!L8+利润表粘贴!M8</f>
        <v>0</v>
      </c>
      <c r="E10" s="152">
        <f>利润表粘贴!N8</f>
        <v>0</v>
      </c>
      <c r="F10" s="152">
        <f>利润表粘贴!S8</f>
        <v>0</v>
      </c>
      <c r="G10" s="151">
        <f>利润表粘贴!O8</f>
        <v>0</v>
      </c>
      <c r="H10" s="151">
        <f t="shared" si="1"/>
        <v>0</v>
      </c>
      <c r="I10" s="152">
        <f>利润表粘贴!AE8</f>
        <v>0</v>
      </c>
      <c r="J10" s="152">
        <f>利润表粘贴!AF8</f>
        <v>0</v>
      </c>
      <c r="K10" s="152">
        <f>利润表粘贴!AD8</f>
        <v>0</v>
      </c>
      <c r="L10" s="151">
        <f t="shared" si="2"/>
        <v>0</v>
      </c>
      <c r="M10" s="152">
        <f>利润表粘贴!T8</f>
        <v>0</v>
      </c>
      <c r="N10" s="152">
        <f>利润表粘贴!U8</f>
        <v>0</v>
      </c>
      <c r="O10" s="151">
        <f t="shared" si="3"/>
        <v>0</v>
      </c>
      <c r="P10" s="152">
        <f>利润表粘贴!V8</f>
        <v>0</v>
      </c>
      <c r="Q10" s="152">
        <f>利润表粘贴!W8</f>
        <v>0</v>
      </c>
      <c r="R10" s="151">
        <f t="shared" si="4"/>
        <v>14287735.83</v>
      </c>
      <c r="S10" s="152">
        <f>利润表粘贴!Z8</f>
        <v>4103773.57</v>
      </c>
      <c r="T10" s="152">
        <f>利润表粘贴!AA8</f>
        <v>283018.87</v>
      </c>
      <c r="U10" s="152">
        <f>利润表粘贴!AB8</f>
        <v>5183962.26</v>
      </c>
      <c r="V10" s="152">
        <f>利润表粘贴!AC8</f>
        <v>4716981.13</v>
      </c>
      <c r="W10" s="152">
        <f>利润表粘贴!Y8</f>
        <v>0</v>
      </c>
      <c r="X10" s="152">
        <f>利润表粘贴!X8</f>
        <v>0</v>
      </c>
    </row>
    <row r="11" ht="16.5" spans="1:24">
      <c r="A11" s="22" t="s">
        <v>32</v>
      </c>
      <c r="B11" s="150">
        <f t="shared" si="0"/>
        <v>10958573.15</v>
      </c>
      <c r="C11" s="152"/>
      <c r="D11" s="152">
        <f>利润表粘贴!I9+利润表粘贴!J9+利润表粘贴!K9+利润表粘贴!L9+利润表粘贴!M9</f>
        <v>0</v>
      </c>
      <c r="E11" s="152">
        <f>利润表粘贴!N9</f>
        <v>0</v>
      </c>
      <c r="F11" s="152">
        <f>利润表粘贴!S9</f>
        <v>0</v>
      </c>
      <c r="G11" s="151">
        <f>利润表粘贴!O9</f>
        <v>0</v>
      </c>
      <c r="H11" s="151">
        <f t="shared" si="1"/>
        <v>10958573.15</v>
      </c>
      <c r="I11" s="152">
        <f>利润表粘贴!AE9</f>
        <v>1273352.21</v>
      </c>
      <c r="J11" s="152">
        <f>利润表粘贴!AF9</f>
        <v>9624641.42</v>
      </c>
      <c r="K11" s="152">
        <f>利润表粘贴!AD9</f>
        <v>60579.52</v>
      </c>
      <c r="L11" s="151">
        <f t="shared" si="2"/>
        <v>0</v>
      </c>
      <c r="M11" s="152">
        <f>利润表粘贴!T9</f>
        <v>0</v>
      </c>
      <c r="N11" s="152">
        <f>利润表粘贴!U9</f>
        <v>0</v>
      </c>
      <c r="O11" s="151">
        <f t="shared" si="3"/>
        <v>0</v>
      </c>
      <c r="P11" s="152">
        <f>利润表粘贴!V9</f>
        <v>0</v>
      </c>
      <c r="Q11" s="152">
        <f>利润表粘贴!W9</f>
        <v>0</v>
      </c>
      <c r="R11" s="151">
        <f t="shared" si="4"/>
        <v>0</v>
      </c>
      <c r="S11" s="152">
        <f>利润表粘贴!Z9</f>
        <v>0</v>
      </c>
      <c r="T11" s="152">
        <f>利润表粘贴!AA9</f>
        <v>0</v>
      </c>
      <c r="U11" s="152">
        <f>利润表粘贴!AB9</f>
        <v>0</v>
      </c>
      <c r="V11" s="152">
        <f>利润表粘贴!AC9</f>
        <v>0</v>
      </c>
      <c r="W11" s="152">
        <f>利润表粘贴!Y9</f>
        <v>0</v>
      </c>
      <c r="X11" s="152">
        <f>利润表粘贴!X9</f>
        <v>0</v>
      </c>
    </row>
    <row r="12" ht="16.5" spans="1:24">
      <c r="A12" s="20" t="s">
        <v>33</v>
      </c>
      <c r="B12" s="150">
        <f t="shared" si="0"/>
        <v>37654267.48</v>
      </c>
      <c r="C12" s="152"/>
      <c r="D12" s="152">
        <f>利润表粘贴!I10+利润表粘贴!J10+利润表粘贴!K10+利润表粘贴!L10+利润表粘贴!M10</f>
        <v>0</v>
      </c>
      <c r="E12" s="152">
        <f>利润表粘贴!N10</f>
        <v>0</v>
      </c>
      <c r="F12" s="152">
        <f>利润表粘贴!S10</f>
        <v>0</v>
      </c>
      <c r="G12" s="151">
        <f>利润表粘贴!O10</f>
        <v>0</v>
      </c>
      <c r="H12" s="151">
        <f t="shared" si="1"/>
        <v>0</v>
      </c>
      <c r="I12" s="152">
        <f>利润表粘贴!AE10</f>
        <v>0</v>
      </c>
      <c r="J12" s="152">
        <f>利润表粘贴!AF10</f>
        <v>0</v>
      </c>
      <c r="K12" s="152">
        <f>利润表粘贴!AD10</f>
        <v>0</v>
      </c>
      <c r="L12" s="151">
        <f t="shared" si="2"/>
        <v>26950630.97</v>
      </c>
      <c r="M12" s="152">
        <f>利润表粘贴!T10</f>
        <v>26950630.97</v>
      </c>
      <c r="N12" s="152">
        <f>利润表粘贴!U10</f>
        <v>0</v>
      </c>
      <c r="O12" s="151">
        <f t="shared" si="3"/>
        <v>10703636.51</v>
      </c>
      <c r="P12" s="152">
        <f>利润表粘贴!V10</f>
        <v>10247060.26</v>
      </c>
      <c r="Q12" s="152">
        <f>利润表粘贴!W10</f>
        <v>456576.25</v>
      </c>
      <c r="R12" s="151">
        <f t="shared" si="4"/>
        <v>0</v>
      </c>
      <c r="S12" s="152">
        <f>利润表粘贴!Z10</f>
        <v>0</v>
      </c>
      <c r="T12" s="152">
        <f>利润表粘贴!AA10</f>
        <v>0</v>
      </c>
      <c r="U12" s="152">
        <f>利润表粘贴!AB10</f>
        <v>0</v>
      </c>
      <c r="V12" s="152">
        <f>利润表粘贴!AC10</f>
        <v>0</v>
      </c>
      <c r="W12" s="152">
        <f>利润表粘贴!Y10</f>
        <v>0</v>
      </c>
      <c r="X12" s="152">
        <f>利润表粘贴!X10</f>
        <v>0</v>
      </c>
    </row>
    <row r="13" ht="16.5" spans="1:24">
      <c r="A13" s="22" t="s">
        <v>34</v>
      </c>
      <c r="B13" s="150">
        <f t="shared" si="0"/>
        <v>0</v>
      </c>
      <c r="C13" s="152"/>
      <c r="D13" s="152">
        <f>利润表粘贴!I11+利润表粘贴!J11+利润表粘贴!K11+利润表粘贴!L11+利润表粘贴!M11</f>
        <v>0</v>
      </c>
      <c r="E13" s="152">
        <f>利润表粘贴!N11</f>
        <v>0</v>
      </c>
      <c r="F13" s="152">
        <f>利润表粘贴!S11</f>
        <v>0</v>
      </c>
      <c r="G13" s="151">
        <f>利润表粘贴!O11</f>
        <v>0</v>
      </c>
      <c r="H13" s="151">
        <f t="shared" si="1"/>
        <v>0</v>
      </c>
      <c r="I13" s="152">
        <f>利润表粘贴!AE11</f>
        <v>0</v>
      </c>
      <c r="J13" s="152">
        <f>利润表粘贴!AF11</f>
        <v>0</v>
      </c>
      <c r="K13" s="152">
        <f>利润表粘贴!AD11</f>
        <v>0</v>
      </c>
      <c r="L13" s="151">
        <f t="shared" si="2"/>
        <v>0</v>
      </c>
      <c r="M13" s="152">
        <f>利润表粘贴!T11</f>
        <v>0</v>
      </c>
      <c r="N13" s="152">
        <f>利润表粘贴!U11</f>
        <v>0</v>
      </c>
      <c r="O13" s="151">
        <f t="shared" si="3"/>
        <v>0</v>
      </c>
      <c r="P13" s="152">
        <f>利润表粘贴!V11</f>
        <v>0</v>
      </c>
      <c r="Q13" s="152">
        <f>利润表粘贴!W11</f>
        <v>0</v>
      </c>
      <c r="R13" s="151">
        <f t="shared" si="4"/>
        <v>0</v>
      </c>
      <c r="S13" s="152">
        <f>利润表粘贴!Z11</f>
        <v>0</v>
      </c>
      <c r="T13" s="152">
        <f>利润表粘贴!AA11</f>
        <v>0</v>
      </c>
      <c r="U13" s="152">
        <f>利润表粘贴!AB11</f>
        <v>0</v>
      </c>
      <c r="V13" s="152">
        <f>利润表粘贴!AC11</f>
        <v>0</v>
      </c>
      <c r="W13" s="152">
        <f>利润表粘贴!Y11</f>
        <v>0</v>
      </c>
      <c r="X13" s="152">
        <f>利润表粘贴!X11</f>
        <v>0</v>
      </c>
    </row>
    <row r="14" ht="16.5" spans="1:24">
      <c r="A14" s="20" t="s">
        <v>35</v>
      </c>
      <c r="B14" s="150">
        <f t="shared" si="0"/>
        <v>0</v>
      </c>
      <c r="C14" s="152"/>
      <c r="D14" s="152">
        <f>利润表粘贴!I12+利润表粘贴!J12+利润表粘贴!K12+利润表粘贴!L12+利润表粘贴!M12</f>
        <v>0</v>
      </c>
      <c r="E14" s="152">
        <f>利润表粘贴!N12</f>
        <v>0</v>
      </c>
      <c r="F14" s="152">
        <f>利润表粘贴!S12</f>
        <v>0</v>
      </c>
      <c r="G14" s="151">
        <f>利润表粘贴!O12</f>
        <v>0</v>
      </c>
      <c r="H14" s="151">
        <f t="shared" si="1"/>
        <v>0</v>
      </c>
      <c r="I14" s="152">
        <f>利润表粘贴!AE12</f>
        <v>0</v>
      </c>
      <c r="J14" s="152">
        <f>利润表粘贴!AF12</f>
        <v>0</v>
      </c>
      <c r="K14" s="152">
        <f>利润表粘贴!AD12</f>
        <v>0</v>
      </c>
      <c r="L14" s="151">
        <f t="shared" si="2"/>
        <v>0</v>
      </c>
      <c r="M14" s="152">
        <f>利润表粘贴!T12</f>
        <v>0</v>
      </c>
      <c r="N14" s="152">
        <f>利润表粘贴!U12</f>
        <v>0</v>
      </c>
      <c r="O14" s="151">
        <f t="shared" si="3"/>
        <v>0</v>
      </c>
      <c r="P14" s="152">
        <f>利润表粘贴!V12</f>
        <v>0</v>
      </c>
      <c r="Q14" s="152">
        <f>利润表粘贴!W12</f>
        <v>0</v>
      </c>
      <c r="R14" s="151">
        <f t="shared" si="4"/>
        <v>0</v>
      </c>
      <c r="S14" s="152">
        <f>利润表粘贴!Z12</f>
        <v>0</v>
      </c>
      <c r="T14" s="152">
        <f>利润表粘贴!AA12</f>
        <v>0</v>
      </c>
      <c r="U14" s="152">
        <f>利润表粘贴!AB12</f>
        <v>0</v>
      </c>
      <c r="V14" s="152">
        <f>利润表粘贴!AC12</f>
        <v>0</v>
      </c>
      <c r="W14" s="152">
        <f>利润表粘贴!Y12</f>
        <v>0</v>
      </c>
      <c r="X14" s="152">
        <f>利润表粘贴!X12</f>
        <v>0</v>
      </c>
    </row>
    <row r="15" ht="16.5" spans="1:24">
      <c r="A15" s="20" t="s">
        <v>36</v>
      </c>
      <c r="B15" s="150">
        <f t="shared" si="0"/>
        <v>0</v>
      </c>
      <c r="C15" s="152"/>
      <c r="D15" s="152">
        <f>利润表粘贴!I13+利润表粘贴!J13+利润表粘贴!K13+利润表粘贴!L13+利润表粘贴!M13</f>
        <v>0</v>
      </c>
      <c r="E15" s="152">
        <f>利润表粘贴!N13</f>
        <v>0</v>
      </c>
      <c r="F15" s="152">
        <f>利润表粘贴!S13</f>
        <v>0</v>
      </c>
      <c r="G15" s="151">
        <f>利润表粘贴!O13</f>
        <v>0</v>
      </c>
      <c r="H15" s="151">
        <f t="shared" si="1"/>
        <v>0</v>
      </c>
      <c r="I15" s="152">
        <f>利润表粘贴!AE13</f>
        <v>0</v>
      </c>
      <c r="J15" s="152">
        <f>利润表粘贴!AF13</f>
        <v>0</v>
      </c>
      <c r="K15" s="152">
        <f>利润表粘贴!AD13</f>
        <v>0</v>
      </c>
      <c r="L15" s="151">
        <f t="shared" si="2"/>
        <v>0</v>
      </c>
      <c r="M15" s="152">
        <f>利润表粘贴!T13</f>
        <v>0</v>
      </c>
      <c r="N15" s="152">
        <f>利润表粘贴!U13</f>
        <v>0</v>
      </c>
      <c r="O15" s="151">
        <f t="shared" si="3"/>
        <v>0</v>
      </c>
      <c r="P15" s="152">
        <f>利润表粘贴!V13</f>
        <v>0</v>
      </c>
      <c r="Q15" s="152">
        <f>利润表粘贴!W13</f>
        <v>0</v>
      </c>
      <c r="R15" s="151">
        <f t="shared" si="4"/>
        <v>0</v>
      </c>
      <c r="S15" s="152">
        <f>利润表粘贴!Z13</f>
        <v>0</v>
      </c>
      <c r="T15" s="152">
        <f>利润表粘贴!AA13</f>
        <v>0</v>
      </c>
      <c r="U15" s="152">
        <f>利润表粘贴!AB13</f>
        <v>0</v>
      </c>
      <c r="V15" s="152">
        <f>利润表粘贴!AC13</f>
        <v>0</v>
      </c>
      <c r="W15" s="152">
        <f>利润表粘贴!Y13</f>
        <v>0</v>
      </c>
      <c r="X15" s="152">
        <f>利润表粘贴!X13</f>
        <v>0</v>
      </c>
    </row>
    <row r="16" ht="16.5" spans="1:24">
      <c r="A16" s="20" t="s">
        <v>37</v>
      </c>
      <c r="B16" s="150">
        <f t="shared" si="0"/>
        <v>0</v>
      </c>
      <c r="C16" s="152"/>
      <c r="D16" s="152">
        <f>利润表粘贴!I14+利润表粘贴!J14+利润表粘贴!K14+利润表粘贴!L14+利润表粘贴!M14</f>
        <v>0</v>
      </c>
      <c r="E16" s="152">
        <f>利润表粘贴!N14</f>
        <v>0</v>
      </c>
      <c r="F16" s="152">
        <f>利润表粘贴!S14</f>
        <v>0</v>
      </c>
      <c r="G16" s="151">
        <f>利润表粘贴!O14</f>
        <v>0</v>
      </c>
      <c r="H16" s="151">
        <f t="shared" si="1"/>
        <v>0</v>
      </c>
      <c r="I16" s="152">
        <f>利润表粘贴!AE14</f>
        <v>0</v>
      </c>
      <c r="J16" s="152">
        <f>利润表粘贴!AF14</f>
        <v>0</v>
      </c>
      <c r="K16" s="152">
        <f>利润表粘贴!AD14</f>
        <v>0</v>
      </c>
      <c r="L16" s="151">
        <f t="shared" si="2"/>
        <v>0</v>
      </c>
      <c r="M16" s="152">
        <f>利润表粘贴!T14</f>
        <v>0</v>
      </c>
      <c r="N16" s="152">
        <f>利润表粘贴!U14</f>
        <v>0</v>
      </c>
      <c r="O16" s="151">
        <f t="shared" si="3"/>
        <v>0</v>
      </c>
      <c r="P16" s="152">
        <f>利润表粘贴!V14</f>
        <v>0</v>
      </c>
      <c r="Q16" s="152">
        <f>利润表粘贴!W14</f>
        <v>0</v>
      </c>
      <c r="R16" s="151">
        <f t="shared" si="4"/>
        <v>0</v>
      </c>
      <c r="S16" s="152">
        <f>利润表粘贴!Z14</f>
        <v>0</v>
      </c>
      <c r="T16" s="152">
        <f>利润表粘贴!AA14</f>
        <v>0</v>
      </c>
      <c r="U16" s="152">
        <f>利润表粘贴!AB14</f>
        <v>0</v>
      </c>
      <c r="V16" s="152">
        <f>利润表粘贴!AC14</f>
        <v>0</v>
      </c>
      <c r="W16" s="152">
        <f>利润表粘贴!Y14</f>
        <v>0</v>
      </c>
      <c r="X16" s="152">
        <f>利润表粘贴!X14</f>
        <v>0</v>
      </c>
    </row>
    <row r="17" ht="16.5" spans="1:24">
      <c r="A17" s="20" t="s">
        <v>38</v>
      </c>
      <c r="B17" s="150">
        <f t="shared" si="0"/>
        <v>-4916323.94</v>
      </c>
      <c r="C17" s="152"/>
      <c r="D17" s="152">
        <f>利润表粘贴!I15+利润表粘贴!J15+利润表粘贴!K15+利润表粘贴!L15+利润表粘贴!M15</f>
        <v>0</v>
      </c>
      <c r="E17" s="152">
        <f>利润表粘贴!N15</f>
        <v>0</v>
      </c>
      <c r="F17" s="152">
        <f>利润表粘贴!S15</f>
        <v>0</v>
      </c>
      <c r="G17" s="151">
        <f>利润表粘贴!O15</f>
        <v>-240000</v>
      </c>
      <c r="H17" s="151">
        <f t="shared" si="1"/>
        <v>731551.28</v>
      </c>
      <c r="I17" s="152">
        <f>利润表粘贴!AE15</f>
        <v>731551.28</v>
      </c>
      <c r="J17" s="152">
        <f>利润表粘贴!AF15</f>
        <v>0</v>
      </c>
      <c r="K17" s="152">
        <f>利润表粘贴!AD15</f>
        <v>0</v>
      </c>
      <c r="L17" s="151">
        <f t="shared" si="2"/>
        <v>-571676.64</v>
      </c>
      <c r="M17" s="152">
        <f>利润表粘贴!T15</f>
        <v>-571676.64</v>
      </c>
      <c r="N17" s="152">
        <f>利润表粘贴!U15</f>
        <v>0</v>
      </c>
      <c r="O17" s="151">
        <f t="shared" si="3"/>
        <v>-4836198.58</v>
      </c>
      <c r="P17" s="152">
        <f>利润表粘贴!V15</f>
        <v>-8234617.44</v>
      </c>
      <c r="Q17" s="152">
        <f>利润表粘贴!W15</f>
        <v>3398418.86</v>
      </c>
      <c r="R17" s="151">
        <f t="shared" si="4"/>
        <v>0</v>
      </c>
      <c r="S17" s="152">
        <f>利润表粘贴!Z15</f>
        <v>0</v>
      </c>
      <c r="T17" s="152">
        <f>利润表粘贴!AA15</f>
        <v>0</v>
      </c>
      <c r="U17" s="152">
        <f>利润表粘贴!AB15</f>
        <v>0</v>
      </c>
      <c r="V17" s="152">
        <f>利润表粘贴!AC15</f>
        <v>0</v>
      </c>
      <c r="W17" s="152">
        <f>利润表粘贴!Y15</f>
        <v>0</v>
      </c>
      <c r="X17" s="152">
        <f>利润表粘贴!X15</f>
        <v>0</v>
      </c>
    </row>
    <row r="18" ht="16.5" spans="1:24">
      <c r="A18" s="20" t="s">
        <v>39</v>
      </c>
      <c r="B18" s="150">
        <f t="shared" si="0"/>
        <v>-177562.36</v>
      </c>
      <c r="C18" s="152"/>
      <c r="D18" s="152">
        <f>利润表粘贴!I16+利润表粘贴!J16+利润表粘贴!K16+利润表粘贴!L16+利润表粘贴!M16</f>
        <v>19905.66</v>
      </c>
      <c r="E18" s="152">
        <f>利润表粘贴!N16</f>
        <v>0</v>
      </c>
      <c r="F18" s="152">
        <f>利润表粘贴!S16</f>
        <v>0</v>
      </c>
      <c r="G18" s="151">
        <f>利润表粘贴!O16</f>
        <v>-197468.02</v>
      </c>
      <c r="H18" s="151">
        <f t="shared" si="1"/>
        <v>0</v>
      </c>
      <c r="I18" s="152">
        <f>利润表粘贴!AE16</f>
        <v>0</v>
      </c>
      <c r="J18" s="152">
        <f>利润表粘贴!AF16</f>
        <v>0</v>
      </c>
      <c r="K18" s="152">
        <f>利润表粘贴!AD16</f>
        <v>0</v>
      </c>
      <c r="L18" s="151">
        <f t="shared" si="2"/>
        <v>0</v>
      </c>
      <c r="M18" s="152">
        <f>利润表粘贴!T16</f>
        <v>0</v>
      </c>
      <c r="N18" s="152">
        <f>利润表粘贴!U16</f>
        <v>0</v>
      </c>
      <c r="O18" s="151">
        <f t="shared" si="3"/>
        <v>0</v>
      </c>
      <c r="P18" s="152">
        <f>利润表粘贴!V16</f>
        <v>0</v>
      </c>
      <c r="Q18" s="152">
        <f>利润表粘贴!W16</f>
        <v>0</v>
      </c>
      <c r="R18" s="151">
        <f t="shared" si="4"/>
        <v>0</v>
      </c>
      <c r="S18" s="152">
        <f>利润表粘贴!Z16</f>
        <v>0</v>
      </c>
      <c r="T18" s="152">
        <f>利润表粘贴!AA16</f>
        <v>0</v>
      </c>
      <c r="U18" s="152">
        <f>利润表粘贴!AB16</f>
        <v>0</v>
      </c>
      <c r="V18" s="152">
        <f>利润表粘贴!AC16</f>
        <v>0</v>
      </c>
      <c r="W18" s="152">
        <f>利润表粘贴!Y16</f>
        <v>0</v>
      </c>
      <c r="X18" s="152">
        <f>利润表粘贴!X16</f>
        <v>0</v>
      </c>
    </row>
    <row r="19" ht="16.5" spans="1:24">
      <c r="A19" s="20" t="s">
        <v>40</v>
      </c>
      <c r="B19" s="150">
        <f t="shared" si="0"/>
        <v>140715</v>
      </c>
      <c r="C19" s="152"/>
      <c r="D19" s="152">
        <f>利润表粘贴!I17+利润表粘贴!J17+利润表粘贴!K17+利润表粘贴!L17+利润表粘贴!M17</f>
        <v>0</v>
      </c>
      <c r="E19" s="152">
        <f>利润表粘贴!N17</f>
        <v>0</v>
      </c>
      <c r="F19" s="152">
        <f>利润表粘贴!S17</f>
        <v>0</v>
      </c>
      <c r="G19" s="151">
        <f>利润表粘贴!O17</f>
        <v>140715</v>
      </c>
      <c r="H19" s="151">
        <f t="shared" si="1"/>
        <v>0</v>
      </c>
      <c r="I19" s="152">
        <f>利润表粘贴!AE17</f>
        <v>0</v>
      </c>
      <c r="J19" s="152">
        <f>利润表粘贴!AF17</f>
        <v>0</v>
      </c>
      <c r="K19" s="152">
        <f>利润表粘贴!AD17</f>
        <v>0</v>
      </c>
      <c r="L19" s="151">
        <f t="shared" si="2"/>
        <v>0</v>
      </c>
      <c r="M19" s="152">
        <f>利润表粘贴!T17</f>
        <v>0</v>
      </c>
      <c r="N19" s="152">
        <f>利润表粘贴!U17</f>
        <v>0</v>
      </c>
      <c r="O19" s="151">
        <f t="shared" si="3"/>
        <v>0</v>
      </c>
      <c r="P19" s="152">
        <f>利润表粘贴!V17</f>
        <v>0</v>
      </c>
      <c r="Q19" s="152">
        <f>利润表粘贴!W17</f>
        <v>0</v>
      </c>
      <c r="R19" s="151">
        <f t="shared" si="4"/>
        <v>0</v>
      </c>
      <c r="S19" s="152">
        <f>利润表粘贴!Z17</f>
        <v>0</v>
      </c>
      <c r="T19" s="152">
        <f>利润表粘贴!AA17</f>
        <v>0</v>
      </c>
      <c r="U19" s="152">
        <f>利润表粘贴!AB17</f>
        <v>0</v>
      </c>
      <c r="V19" s="152">
        <f>利润表粘贴!AC17</f>
        <v>0</v>
      </c>
      <c r="W19" s="152">
        <f>利润表粘贴!Y17</f>
        <v>0</v>
      </c>
      <c r="X19" s="152">
        <f>利润表粘贴!X17</f>
        <v>0</v>
      </c>
    </row>
    <row r="20" ht="16.5" spans="1:24">
      <c r="A20" s="20" t="s">
        <v>41</v>
      </c>
      <c r="B20" s="150">
        <f t="shared" si="0"/>
        <v>418.77</v>
      </c>
      <c r="C20" s="152"/>
      <c r="D20" s="152">
        <f>利润表粘贴!I18+利润表粘贴!J18+利润表粘贴!K18+利润表粘贴!L18+利润表粘贴!M18</f>
        <v>0</v>
      </c>
      <c r="E20" s="152">
        <f>利润表粘贴!N18</f>
        <v>0</v>
      </c>
      <c r="F20" s="152">
        <f>利润表粘贴!S18</f>
        <v>418.77</v>
      </c>
      <c r="G20" s="151">
        <f>利润表粘贴!O18</f>
        <v>0</v>
      </c>
      <c r="H20" s="151">
        <f t="shared" si="1"/>
        <v>0</v>
      </c>
      <c r="I20" s="152">
        <f>利润表粘贴!AE18</f>
        <v>0</v>
      </c>
      <c r="J20" s="152">
        <f>利润表粘贴!AF18</f>
        <v>0</v>
      </c>
      <c r="K20" s="152">
        <f>利润表粘贴!AD18</f>
        <v>0</v>
      </c>
      <c r="L20" s="151">
        <f t="shared" si="2"/>
        <v>0</v>
      </c>
      <c r="M20" s="152">
        <f>利润表粘贴!T18</f>
        <v>0</v>
      </c>
      <c r="N20" s="152">
        <f>利润表粘贴!U18</f>
        <v>0</v>
      </c>
      <c r="O20" s="151">
        <f t="shared" si="3"/>
        <v>0</v>
      </c>
      <c r="P20" s="152">
        <f>利润表粘贴!V18</f>
        <v>0</v>
      </c>
      <c r="Q20" s="152">
        <f>利润表粘贴!W18</f>
        <v>0</v>
      </c>
      <c r="R20" s="151">
        <f t="shared" si="4"/>
        <v>0</v>
      </c>
      <c r="S20" s="152">
        <f>利润表粘贴!Z18</f>
        <v>0</v>
      </c>
      <c r="T20" s="152">
        <f>利润表粘贴!AA18</f>
        <v>0</v>
      </c>
      <c r="U20" s="152">
        <f>利润表粘贴!AB18</f>
        <v>0</v>
      </c>
      <c r="V20" s="152">
        <f>利润表粘贴!AC18</f>
        <v>0</v>
      </c>
      <c r="W20" s="152">
        <f>利润表粘贴!Y18</f>
        <v>0</v>
      </c>
      <c r="X20" s="152">
        <f>利润表粘贴!X18</f>
        <v>0</v>
      </c>
    </row>
    <row r="21" s="145" customFormat="1" ht="16.5" spans="1:24">
      <c r="A21" s="18" t="s">
        <v>42</v>
      </c>
      <c r="B21" s="150">
        <f t="shared" si="0"/>
        <v>50425032.04</v>
      </c>
      <c r="C21" s="151"/>
      <c r="D21" s="151">
        <f>利润表粘贴!I19+利润表粘贴!J19+利润表粘贴!K19+利润表粘贴!L19+利润表粘贴!M19</f>
        <v>-1213550.81</v>
      </c>
      <c r="E21" s="151">
        <f>利润表粘贴!N19</f>
        <v>468417.52</v>
      </c>
      <c r="F21" s="151">
        <f>利润表粘贴!S19</f>
        <v>1081202.05</v>
      </c>
      <c r="G21" s="151">
        <f>利润表粘贴!O19</f>
        <v>33515689.51</v>
      </c>
      <c r="H21" s="151">
        <f t="shared" si="1"/>
        <v>2154415.63</v>
      </c>
      <c r="I21" s="151">
        <f>利润表粘贴!AE19</f>
        <v>661096.52</v>
      </c>
      <c r="J21" s="151">
        <f>利润表粘贴!AF19</f>
        <v>723032.31</v>
      </c>
      <c r="K21" s="151">
        <f>利润表粘贴!AD19</f>
        <v>770286.8</v>
      </c>
      <c r="L21" s="151">
        <f t="shared" si="2"/>
        <v>5805974.56</v>
      </c>
      <c r="M21" s="151">
        <f>利润表粘贴!T19</f>
        <v>5597927.18</v>
      </c>
      <c r="N21" s="151">
        <f>利润表粘贴!U19</f>
        <v>208047.38</v>
      </c>
      <c r="O21" s="151">
        <f t="shared" si="3"/>
        <v>1474804.33</v>
      </c>
      <c r="P21" s="151">
        <f>利润表粘贴!V19</f>
        <v>1067850.77</v>
      </c>
      <c r="Q21" s="151">
        <f>利润表粘贴!W19</f>
        <v>406953.56</v>
      </c>
      <c r="R21" s="151">
        <f t="shared" si="4"/>
        <v>7138079.25</v>
      </c>
      <c r="S21" s="151">
        <f>利润表粘贴!Z19</f>
        <v>1899324.81</v>
      </c>
      <c r="T21" s="151">
        <f>利润表粘贴!AA19</f>
        <v>2697880.15</v>
      </c>
      <c r="U21" s="151">
        <f>利润表粘贴!AB19</f>
        <v>766547.08</v>
      </c>
      <c r="V21" s="151">
        <f>利润表粘贴!AC19</f>
        <v>927297.56</v>
      </c>
      <c r="W21" s="151">
        <f>利润表粘贴!Y19</f>
        <v>289070.17</v>
      </c>
      <c r="X21" s="151">
        <f>利润表粘贴!X19</f>
        <v>557959.48</v>
      </c>
    </row>
    <row r="22" ht="16.5" spans="1:24">
      <c r="A22" s="22" t="s">
        <v>43</v>
      </c>
      <c r="B22" s="150">
        <f t="shared" si="0"/>
        <v>1132055.75</v>
      </c>
      <c r="C22" s="152"/>
      <c r="D22" s="152">
        <f>利润表粘贴!I20+利润表粘贴!J20+利润表粘贴!K20+利润表粘贴!L20+利润表粘贴!M20</f>
        <v>-21464.96</v>
      </c>
      <c r="E22" s="152">
        <f>利润表粘贴!N20</f>
        <v>3.4</v>
      </c>
      <c r="F22" s="152">
        <f>利润表粘贴!S20</f>
        <v>-69.2</v>
      </c>
      <c r="G22" s="151">
        <f>利润表粘贴!O20</f>
        <v>712555.52</v>
      </c>
      <c r="H22" s="151">
        <f t="shared" si="1"/>
        <v>78920.06</v>
      </c>
      <c r="I22" s="152">
        <f>利润表粘贴!AE20</f>
        <v>9168.14</v>
      </c>
      <c r="J22" s="152">
        <f>利润表粘贴!AF20</f>
        <v>69297.43</v>
      </c>
      <c r="K22" s="152">
        <f>利润表粘贴!AD20</f>
        <v>454.49</v>
      </c>
      <c r="L22" s="151">
        <f t="shared" si="2"/>
        <v>187565.23</v>
      </c>
      <c r="M22" s="152">
        <f>利润表粘贴!T20</f>
        <v>187565.23</v>
      </c>
      <c r="N22" s="152">
        <f>利润表粘贴!U20</f>
        <v>0</v>
      </c>
      <c r="O22" s="151">
        <f t="shared" si="3"/>
        <v>72254.97</v>
      </c>
      <c r="P22" s="152">
        <f>利润表粘贴!V20</f>
        <v>68967.62</v>
      </c>
      <c r="Q22" s="152">
        <f>利润表粘贴!W20</f>
        <v>3287.35</v>
      </c>
      <c r="R22" s="151">
        <f t="shared" si="4"/>
        <v>102290.73</v>
      </c>
      <c r="S22" s="152">
        <f>利润表粘贴!Z20</f>
        <v>29068.34</v>
      </c>
      <c r="T22" s="152">
        <f>利润表粘贴!AA20</f>
        <v>2009.26</v>
      </c>
      <c r="U22" s="152">
        <f>利润表粘贴!AB20</f>
        <v>37324.53</v>
      </c>
      <c r="V22" s="152">
        <f>利润表粘贴!AC20</f>
        <v>33888.6</v>
      </c>
      <c r="W22" s="152">
        <f>利润表粘贴!Y20</f>
        <v>0</v>
      </c>
      <c r="X22" s="152">
        <f>利润表粘贴!X20</f>
        <v>0</v>
      </c>
    </row>
    <row r="23" ht="16.5" spans="1:24">
      <c r="A23" s="22" t="s">
        <v>44</v>
      </c>
      <c r="B23" s="150">
        <f t="shared" si="0"/>
        <v>44724025.48</v>
      </c>
      <c r="C23" s="152"/>
      <c r="D23" s="152">
        <f>利润表粘贴!I21+利润表粘贴!J21+利润表粘贴!K21+利润表粘贴!L21+利润表粘贴!M21</f>
        <v>-1192085.85</v>
      </c>
      <c r="E23" s="152">
        <f>利润表粘贴!N21</f>
        <v>468414.12</v>
      </c>
      <c r="F23" s="152">
        <f>利润表粘贴!S21</f>
        <v>1081271.25</v>
      </c>
      <c r="G23" s="151">
        <f>利润表粘贴!O21</f>
        <v>32808520.91</v>
      </c>
      <c r="H23" s="151">
        <f t="shared" si="1"/>
        <v>2075495.57</v>
      </c>
      <c r="I23" s="152">
        <f>利润表粘贴!AE21</f>
        <v>651928.38</v>
      </c>
      <c r="J23" s="152">
        <f>利润表粘贴!AF21</f>
        <v>653734.88</v>
      </c>
      <c r="K23" s="152">
        <f>利润表粘贴!AD21</f>
        <v>769832.31</v>
      </c>
      <c r="L23" s="151">
        <f t="shared" si="2"/>
        <v>1044071.6</v>
      </c>
      <c r="M23" s="152">
        <f>利润表粘贴!T21</f>
        <v>836024.22</v>
      </c>
      <c r="N23" s="152">
        <f>利润表粘贴!U21</f>
        <v>208047.38</v>
      </c>
      <c r="O23" s="151">
        <f t="shared" si="3"/>
        <v>1402549.36</v>
      </c>
      <c r="P23" s="152">
        <f>利润表粘贴!V21</f>
        <v>998883.15</v>
      </c>
      <c r="Q23" s="152">
        <f>利润表粘贴!W21</f>
        <v>403666.21</v>
      </c>
      <c r="R23" s="151">
        <f t="shared" si="4"/>
        <v>7035788.52</v>
      </c>
      <c r="S23" s="152">
        <f>利润表粘贴!Z21</f>
        <v>1870256.47</v>
      </c>
      <c r="T23" s="152">
        <f>利润表粘贴!AA21</f>
        <v>2695870.89</v>
      </c>
      <c r="U23" s="152">
        <f>利润表粘贴!AB21</f>
        <v>729222.55</v>
      </c>
      <c r="V23" s="152">
        <f>利润表粘贴!AC21</f>
        <v>893408.96</v>
      </c>
      <c r="W23" s="152">
        <f>利润表粘贴!Y21</f>
        <v>289070.17</v>
      </c>
      <c r="X23" s="152">
        <f>利润表粘贴!X21</f>
        <v>557959.48</v>
      </c>
    </row>
    <row r="24" ht="16.5" spans="1:24">
      <c r="A24" s="22" t="s">
        <v>45</v>
      </c>
      <c r="B24" s="150">
        <f t="shared" si="0"/>
        <v>4385498.91</v>
      </c>
      <c r="C24" s="152"/>
      <c r="D24" s="152">
        <f>利润表粘贴!I22+利润表粘贴!J22+利润表粘贴!K22+利润表粘贴!L22+利润表粘贴!M22</f>
        <v>0</v>
      </c>
      <c r="E24" s="152">
        <f>利润表粘贴!N22</f>
        <v>0</v>
      </c>
      <c r="F24" s="152">
        <f>利润表粘贴!S22</f>
        <v>0</v>
      </c>
      <c r="G24" s="151">
        <f>利润表粘贴!O22</f>
        <v>-188838.82</v>
      </c>
      <c r="H24" s="151">
        <f t="shared" si="1"/>
        <v>0</v>
      </c>
      <c r="I24" s="152">
        <f>利润表粘贴!AE22</f>
        <v>0</v>
      </c>
      <c r="J24" s="152">
        <f>利润表粘贴!AF22</f>
        <v>0</v>
      </c>
      <c r="K24" s="152">
        <f>利润表粘贴!AD22</f>
        <v>0</v>
      </c>
      <c r="L24" s="151">
        <f t="shared" si="2"/>
        <v>4574337.73</v>
      </c>
      <c r="M24" s="152">
        <f>利润表粘贴!T22</f>
        <v>4574337.73</v>
      </c>
      <c r="N24" s="152">
        <f>利润表粘贴!U22</f>
        <v>0</v>
      </c>
      <c r="O24" s="151">
        <f t="shared" si="3"/>
        <v>0</v>
      </c>
      <c r="P24" s="152">
        <f>利润表粘贴!V22</f>
        <v>0</v>
      </c>
      <c r="Q24" s="152">
        <f>利润表粘贴!W22</f>
        <v>0</v>
      </c>
      <c r="R24" s="151">
        <f t="shared" si="4"/>
        <v>0</v>
      </c>
      <c r="S24" s="152">
        <f>利润表粘贴!Z22</f>
        <v>0</v>
      </c>
      <c r="T24" s="152">
        <f>利润表粘贴!AA22</f>
        <v>0</v>
      </c>
      <c r="U24" s="152">
        <f>利润表粘贴!AB22</f>
        <v>0</v>
      </c>
      <c r="V24" s="152">
        <f>利润表粘贴!AC22</f>
        <v>0</v>
      </c>
      <c r="W24" s="152">
        <f>利润表粘贴!Y22</f>
        <v>0</v>
      </c>
      <c r="X24" s="152">
        <f>利润表粘贴!X22</f>
        <v>0</v>
      </c>
    </row>
    <row r="25" ht="16.5" spans="1:24">
      <c r="A25" s="22" t="s">
        <v>46</v>
      </c>
      <c r="B25" s="150">
        <f t="shared" si="0"/>
        <v>0</v>
      </c>
      <c r="C25" s="152"/>
      <c r="D25" s="152">
        <f>利润表粘贴!I23+利润表粘贴!J23+利润表粘贴!K23+利润表粘贴!L23+利润表粘贴!M23</f>
        <v>0</v>
      </c>
      <c r="E25" s="152">
        <f>利润表粘贴!N23</f>
        <v>0</v>
      </c>
      <c r="F25" s="152">
        <f>利润表粘贴!S23</f>
        <v>0</v>
      </c>
      <c r="G25" s="151">
        <f>利润表粘贴!O23</f>
        <v>0</v>
      </c>
      <c r="H25" s="151">
        <f t="shared" si="1"/>
        <v>0</v>
      </c>
      <c r="I25" s="152">
        <f>利润表粘贴!AE23</f>
        <v>0</v>
      </c>
      <c r="J25" s="152">
        <f>利润表粘贴!AF23</f>
        <v>0</v>
      </c>
      <c r="K25" s="152">
        <f>利润表粘贴!AD23</f>
        <v>0</v>
      </c>
      <c r="L25" s="151">
        <f t="shared" si="2"/>
        <v>0</v>
      </c>
      <c r="M25" s="152">
        <f>利润表粘贴!T23</f>
        <v>0</v>
      </c>
      <c r="N25" s="152">
        <f>利润表粘贴!U23</f>
        <v>0</v>
      </c>
      <c r="O25" s="151">
        <f t="shared" si="3"/>
        <v>0</v>
      </c>
      <c r="P25" s="152">
        <f>利润表粘贴!V23</f>
        <v>0</v>
      </c>
      <c r="Q25" s="152">
        <f>利润表粘贴!W23</f>
        <v>0</v>
      </c>
      <c r="R25" s="151">
        <f t="shared" si="4"/>
        <v>0</v>
      </c>
      <c r="S25" s="152">
        <f>利润表粘贴!Z23</f>
        <v>0</v>
      </c>
      <c r="T25" s="152">
        <f>利润表粘贴!AA23</f>
        <v>0</v>
      </c>
      <c r="U25" s="152">
        <f>利润表粘贴!AB23</f>
        <v>0</v>
      </c>
      <c r="V25" s="152">
        <f>利润表粘贴!AC23</f>
        <v>0</v>
      </c>
      <c r="W25" s="152">
        <f>利润表粘贴!Y23</f>
        <v>0</v>
      </c>
      <c r="X25" s="152">
        <f>利润表粘贴!X23</f>
        <v>0</v>
      </c>
    </row>
    <row r="26" ht="16.5" spans="1:24">
      <c r="A26" s="22" t="s">
        <v>47</v>
      </c>
      <c r="B26" s="150">
        <f t="shared" si="0"/>
        <v>183451.9</v>
      </c>
      <c r="C26" s="152"/>
      <c r="D26" s="152">
        <f>利润表粘贴!I24+利润表粘贴!J24+利润表粘贴!K24+利润表粘贴!L24+利润表粘贴!M24</f>
        <v>0</v>
      </c>
      <c r="E26" s="152">
        <f>利润表粘贴!N24</f>
        <v>0</v>
      </c>
      <c r="F26" s="152">
        <f>利润表粘贴!S24</f>
        <v>0</v>
      </c>
      <c r="G26" s="151">
        <f>利润表粘贴!O24</f>
        <v>183451.9</v>
      </c>
      <c r="H26" s="151">
        <f t="shared" si="1"/>
        <v>0</v>
      </c>
      <c r="I26" s="152">
        <f>利润表粘贴!AE24</f>
        <v>0</v>
      </c>
      <c r="J26" s="152">
        <f>利润表粘贴!AF24</f>
        <v>0</v>
      </c>
      <c r="K26" s="152">
        <f>利润表粘贴!AD24</f>
        <v>0</v>
      </c>
      <c r="L26" s="151">
        <f t="shared" si="2"/>
        <v>0</v>
      </c>
      <c r="M26" s="152">
        <f>利润表粘贴!T24</f>
        <v>0</v>
      </c>
      <c r="N26" s="152">
        <f>利润表粘贴!U24</f>
        <v>0</v>
      </c>
      <c r="O26" s="151">
        <f t="shared" si="3"/>
        <v>0</v>
      </c>
      <c r="P26" s="152">
        <f>利润表粘贴!V24</f>
        <v>0</v>
      </c>
      <c r="Q26" s="152">
        <f>利润表粘贴!W24</f>
        <v>0</v>
      </c>
      <c r="R26" s="151">
        <f t="shared" si="4"/>
        <v>0</v>
      </c>
      <c r="S26" s="152">
        <f>利润表粘贴!Z24</f>
        <v>0</v>
      </c>
      <c r="T26" s="152">
        <f>利润表粘贴!AA24</f>
        <v>0</v>
      </c>
      <c r="U26" s="152">
        <f>利润表粘贴!AB24</f>
        <v>0</v>
      </c>
      <c r="V26" s="152">
        <f>利润表粘贴!AC24</f>
        <v>0</v>
      </c>
      <c r="W26" s="152">
        <f>利润表粘贴!Y24</f>
        <v>0</v>
      </c>
      <c r="X26" s="152">
        <f>利润表粘贴!X24</f>
        <v>0</v>
      </c>
    </row>
    <row r="27" s="145" customFormat="1" ht="16.5" spans="1:24">
      <c r="A27" s="18" t="s">
        <v>48</v>
      </c>
      <c r="B27" s="150">
        <f t="shared" si="0"/>
        <v>41521011.54</v>
      </c>
      <c r="C27" s="151"/>
      <c r="D27" s="151">
        <f>利润表粘贴!I25+利润表粘贴!J25+利润表粘贴!K25+利润表粘贴!L25+利润表粘贴!M25</f>
        <v>-17765299.83</v>
      </c>
      <c r="E27" s="151">
        <f>利润表粘贴!N25</f>
        <v>-467945.82</v>
      </c>
      <c r="F27" s="151">
        <f>利润表粘贴!S25</f>
        <v>-1080833.28</v>
      </c>
      <c r="G27" s="151">
        <f>利润表粘贴!O25</f>
        <v>27039889.37</v>
      </c>
      <c r="H27" s="151">
        <f t="shared" si="1"/>
        <v>9583235.47</v>
      </c>
      <c r="I27" s="151">
        <f>利润表粘贴!AE25</f>
        <v>1388789.65</v>
      </c>
      <c r="J27" s="151">
        <f>利润表粘贴!AF25</f>
        <v>8901609.11</v>
      </c>
      <c r="K27" s="151">
        <f>利润表粘贴!AD25</f>
        <v>-707163.29</v>
      </c>
      <c r="L27" s="151">
        <f t="shared" si="2"/>
        <v>11554492.46</v>
      </c>
      <c r="M27" s="151">
        <f>利润表粘贴!T25</f>
        <v>11762539.84</v>
      </c>
      <c r="N27" s="151">
        <f>利润表粘贴!U25</f>
        <v>-208047.38</v>
      </c>
      <c r="O27" s="151">
        <f t="shared" si="3"/>
        <v>5507816.59</v>
      </c>
      <c r="P27" s="151">
        <f>利润表粘贴!V25</f>
        <v>2059775.04</v>
      </c>
      <c r="Q27" s="151">
        <f>利润表粘贴!W25</f>
        <v>3448041.55</v>
      </c>
      <c r="R27" s="151">
        <f t="shared" si="4"/>
        <v>7149656.58</v>
      </c>
      <c r="S27" s="151">
        <f>利润表粘贴!Z25</f>
        <v>2204448.76</v>
      </c>
      <c r="T27" s="151">
        <f>利润表粘贴!AA25</f>
        <v>-2414861.28</v>
      </c>
      <c r="U27" s="151">
        <f>利润表粘贴!AB25</f>
        <v>4417415.18</v>
      </c>
      <c r="V27" s="151">
        <f>利润表粘贴!AC25</f>
        <v>3789683.57</v>
      </c>
      <c r="W27" s="151">
        <f>利润表粘贴!Y25</f>
        <v>-289070.17</v>
      </c>
      <c r="X27" s="151">
        <f>利润表粘贴!X25</f>
        <v>-557959.48</v>
      </c>
    </row>
    <row r="28" ht="16.5" spans="1:24">
      <c r="A28" s="22" t="s">
        <v>49</v>
      </c>
      <c r="B28" s="150">
        <f t="shared" si="0"/>
        <v>1463483.37</v>
      </c>
      <c r="C28" s="152"/>
      <c r="D28" s="152">
        <f>利润表粘贴!I26+利润表粘贴!J26+利润表粘贴!K26+利润表粘贴!L26+利润表粘贴!M26</f>
        <v>322.66</v>
      </c>
      <c r="E28" s="152">
        <f>利润表粘贴!N26</f>
        <v>0</v>
      </c>
      <c r="F28" s="152">
        <f>利润表粘贴!S26</f>
        <v>0</v>
      </c>
      <c r="G28" s="151">
        <f>利润表粘贴!O26</f>
        <v>1.67</v>
      </c>
      <c r="H28" s="151">
        <f t="shared" si="1"/>
        <v>0</v>
      </c>
      <c r="I28" s="152">
        <f>利润表粘贴!AE26</f>
        <v>0</v>
      </c>
      <c r="J28" s="152">
        <f>利润表粘贴!AF26</f>
        <v>0</v>
      </c>
      <c r="K28" s="152">
        <f>利润表粘贴!AD26</f>
        <v>0</v>
      </c>
      <c r="L28" s="151">
        <f t="shared" si="2"/>
        <v>1455159.04</v>
      </c>
      <c r="M28" s="152">
        <f>利润表粘贴!T26</f>
        <v>1455159.04</v>
      </c>
      <c r="N28" s="152">
        <f>利润表粘贴!U26</f>
        <v>0</v>
      </c>
      <c r="O28" s="151">
        <f t="shared" si="3"/>
        <v>0</v>
      </c>
      <c r="P28" s="152">
        <f>利润表粘贴!V26</f>
        <v>0</v>
      </c>
      <c r="Q28" s="152">
        <f>利润表粘贴!W26</f>
        <v>0</v>
      </c>
      <c r="R28" s="151">
        <f t="shared" si="4"/>
        <v>8000</v>
      </c>
      <c r="S28" s="152">
        <f>利润表粘贴!Z26</f>
        <v>8000</v>
      </c>
      <c r="T28" s="152">
        <f>利润表粘贴!AA26</f>
        <v>0</v>
      </c>
      <c r="U28" s="152">
        <f>利润表粘贴!AB26</f>
        <v>0</v>
      </c>
      <c r="V28" s="152">
        <f>利润表粘贴!AC26</f>
        <v>0</v>
      </c>
      <c r="W28" s="152">
        <f>利润表粘贴!Y26</f>
        <v>0</v>
      </c>
      <c r="X28" s="152">
        <f>利润表粘贴!X26</f>
        <v>0</v>
      </c>
    </row>
    <row r="29" ht="16.5" spans="1:24">
      <c r="A29" s="22" t="s">
        <v>50</v>
      </c>
      <c r="B29" s="150">
        <f t="shared" si="0"/>
        <v>18622.5</v>
      </c>
      <c r="C29" s="152"/>
      <c r="D29" s="152">
        <f>利润表粘贴!I27+利润表粘贴!J27+利润表粘贴!K27+利润表粘贴!L27+利润表粘贴!M27</f>
        <v>10000</v>
      </c>
      <c r="E29" s="152">
        <f>利润表粘贴!N27</f>
        <v>0</v>
      </c>
      <c r="F29" s="152">
        <f>利润表粘贴!S27</f>
        <v>0</v>
      </c>
      <c r="G29" s="151">
        <f>利润表粘贴!O27</f>
        <v>8622.5</v>
      </c>
      <c r="H29" s="151">
        <f t="shared" si="1"/>
        <v>0</v>
      </c>
      <c r="I29" s="152">
        <f>利润表粘贴!AE27</f>
        <v>0</v>
      </c>
      <c r="J29" s="152">
        <f>利润表粘贴!AF27</f>
        <v>0</v>
      </c>
      <c r="K29" s="152">
        <f>利润表粘贴!AD27</f>
        <v>0</v>
      </c>
      <c r="L29" s="151">
        <f t="shared" si="2"/>
        <v>0</v>
      </c>
      <c r="M29" s="152">
        <f>利润表粘贴!T27</f>
        <v>0</v>
      </c>
      <c r="N29" s="152">
        <f>利润表粘贴!U27</f>
        <v>0</v>
      </c>
      <c r="O29" s="151">
        <f t="shared" si="3"/>
        <v>0</v>
      </c>
      <c r="P29" s="152">
        <f>利润表粘贴!V27</f>
        <v>0</v>
      </c>
      <c r="Q29" s="152">
        <f>利润表粘贴!W27</f>
        <v>0</v>
      </c>
      <c r="R29" s="151">
        <f t="shared" si="4"/>
        <v>0</v>
      </c>
      <c r="S29" s="152">
        <f>利润表粘贴!Z27</f>
        <v>0</v>
      </c>
      <c r="T29" s="152">
        <f>利润表粘贴!AA27</f>
        <v>0</v>
      </c>
      <c r="U29" s="152">
        <f>利润表粘贴!AB27</f>
        <v>0</v>
      </c>
      <c r="V29" s="152">
        <f>利润表粘贴!AC27</f>
        <v>0</v>
      </c>
      <c r="W29" s="152">
        <f>利润表粘贴!Y27</f>
        <v>0</v>
      </c>
      <c r="X29" s="152">
        <f>利润表粘贴!X27</f>
        <v>0</v>
      </c>
    </row>
    <row r="30" s="145" customFormat="1" ht="16.5" spans="1:24">
      <c r="A30" s="18" t="s">
        <v>51</v>
      </c>
      <c r="B30" s="150">
        <f t="shared" si="0"/>
        <v>42965872.41</v>
      </c>
      <c r="C30" s="151"/>
      <c r="D30" s="151">
        <f>利润表粘贴!I28+利润表粘贴!J28+利润表粘贴!K28+利润表粘贴!L28+利润表粘贴!M28</f>
        <v>-17774977.17</v>
      </c>
      <c r="E30" s="151">
        <f>利润表粘贴!N28</f>
        <v>-467945.82</v>
      </c>
      <c r="F30" s="151">
        <f>利润表粘贴!S28</f>
        <v>-1080833.28</v>
      </c>
      <c r="G30" s="151">
        <f>利润表粘贴!O28</f>
        <v>27031268.54</v>
      </c>
      <c r="H30" s="151">
        <f t="shared" si="1"/>
        <v>9583235.47</v>
      </c>
      <c r="I30" s="151">
        <f>利润表粘贴!AE28</f>
        <v>1388789.65</v>
      </c>
      <c r="J30" s="151">
        <f>利润表粘贴!AF28</f>
        <v>8901609.11</v>
      </c>
      <c r="K30" s="151">
        <f>利润表粘贴!AD28</f>
        <v>-707163.29</v>
      </c>
      <c r="L30" s="151">
        <f t="shared" si="2"/>
        <v>13009651.5</v>
      </c>
      <c r="M30" s="151">
        <f>利润表粘贴!T28</f>
        <v>13217698.88</v>
      </c>
      <c r="N30" s="151">
        <f>利润表粘贴!U28</f>
        <v>-208047.38</v>
      </c>
      <c r="O30" s="151">
        <f t="shared" si="3"/>
        <v>5507816.59</v>
      </c>
      <c r="P30" s="151">
        <f>利润表粘贴!V28</f>
        <v>2059775.04</v>
      </c>
      <c r="Q30" s="151">
        <f>利润表粘贴!W28</f>
        <v>3448041.55</v>
      </c>
      <c r="R30" s="151">
        <f t="shared" si="4"/>
        <v>7157656.58</v>
      </c>
      <c r="S30" s="151">
        <f>利润表粘贴!Z28</f>
        <v>2212448.76</v>
      </c>
      <c r="T30" s="151">
        <f>利润表粘贴!AA28</f>
        <v>-2414861.28</v>
      </c>
      <c r="U30" s="151">
        <f>利润表粘贴!AB28</f>
        <v>4417415.18</v>
      </c>
      <c r="V30" s="151">
        <f>利润表粘贴!AC28</f>
        <v>3789683.57</v>
      </c>
      <c r="W30" s="151">
        <f>利润表粘贴!Y28</f>
        <v>-289070.17</v>
      </c>
      <c r="X30" s="151">
        <f>利润表粘贴!X28</f>
        <v>-557959.48</v>
      </c>
    </row>
    <row r="31" ht="16.5" spans="1:24">
      <c r="A31" s="22" t="s">
        <v>52</v>
      </c>
      <c r="B31" s="150">
        <f t="shared" si="0"/>
        <v>10863617.51</v>
      </c>
      <c r="C31" s="152"/>
      <c r="D31" s="152">
        <f>利润表粘贴!I29+利润表粘贴!J29+利润表粘贴!K29+利润表粘贴!L29+利润表粘贴!M29</f>
        <v>10863617.51</v>
      </c>
      <c r="E31" s="152">
        <f>利润表粘贴!N29</f>
        <v>0</v>
      </c>
      <c r="F31" s="152">
        <f>利润表粘贴!S29</f>
        <v>0</v>
      </c>
      <c r="G31" s="151">
        <f>利润表粘贴!O29</f>
        <v>0</v>
      </c>
      <c r="H31" s="151">
        <f t="shared" si="1"/>
        <v>0</v>
      </c>
      <c r="I31" s="152">
        <f>利润表粘贴!AE29</f>
        <v>0</v>
      </c>
      <c r="J31" s="152">
        <f>利润表粘贴!AF29</f>
        <v>0</v>
      </c>
      <c r="K31" s="152">
        <f>利润表粘贴!AD29</f>
        <v>0</v>
      </c>
      <c r="L31" s="151">
        <f t="shared" si="2"/>
        <v>0</v>
      </c>
      <c r="M31" s="152">
        <f>利润表粘贴!T29</f>
        <v>0</v>
      </c>
      <c r="N31" s="152">
        <f>利润表粘贴!U29</f>
        <v>0</v>
      </c>
      <c r="O31" s="151">
        <f t="shared" si="3"/>
        <v>0</v>
      </c>
      <c r="P31" s="152">
        <f>利润表粘贴!V29</f>
        <v>0</v>
      </c>
      <c r="Q31" s="152">
        <f>利润表粘贴!W29</f>
        <v>0</v>
      </c>
      <c r="R31" s="151">
        <f t="shared" si="4"/>
        <v>0</v>
      </c>
      <c r="S31" s="152">
        <f>利润表粘贴!Z29</f>
        <v>0</v>
      </c>
      <c r="T31" s="152">
        <f>利润表粘贴!AA29</f>
        <v>0</v>
      </c>
      <c r="U31" s="152">
        <f>利润表粘贴!AB29</f>
        <v>0</v>
      </c>
      <c r="V31" s="152">
        <f>利润表粘贴!AC29</f>
        <v>0</v>
      </c>
      <c r="W31" s="152">
        <f>利润表粘贴!Y29</f>
        <v>0</v>
      </c>
      <c r="X31" s="152">
        <f>利润表粘贴!X29</f>
        <v>0</v>
      </c>
    </row>
    <row r="32" s="145" customFormat="1" ht="16.5" spans="1:24">
      <c r="A32" s="18" t="s">
        <v>53</v>
      </c>
      <c r="B32" s="150">
        <f t="shared" si="0"/>
        <v>32102254.9</v>
      </c>
      <c r="C32" s="151"/>
      <c r="D32" s="151">
        <f>利润表粘贴!I30+利润表粘贴!J30+利润表粘贴!K30+利润表粘贴!L30+利润表粘贴!M30</f>
        <v>-28638594.68</v>
      </c>
      <c r="E32" s="151">
        <f>利润表粘贴!N30</f>
        <v>-467945.82</v>
      </c>
      <c r="F32" s="151">
        <f>利润表粘贴!S30</f>
        <v>-1080833.28</v>
      </c>
      <c r="G32" s="151">
        <f>利润表粘贴!O30</f>
        <v>27031268.54</v>
      </c>
      <c r="H32" s="151">
        <f t="shared" si="1"/>
        <v>9583235.47</v>
      </c>
      <c r="I32" s="151">
        <f>利润表粘贴!AE30</f>
        <v>1388789.65</v>
      </c>
      <c r="J32" s="151">
        <f>利润表粘贴!AF30</f>
        <v>8901609.11</v>
      </c>
      <c r="K32" s="151">
        <f>利润表粘贴!AD30</f>
        <v>-707163.29</v>
      </c>
      <c r="L32" s="151">
        <f t="shared" si="2"/>
        <v>13009651.5</v>
      </c>
      <c r="M32" s="151">
        <f>利润表粘贴!T30</f>
        <v>13217698.88</v>
      </c>
      <c r="N32" s="151">
        <f>利润表粘贴!U30</f>
        <v>-208047.38</v>
      </c>
      <c r="O32" s="151">
        <f t="shared" si="3"/>
        <v>5507816.59</v>
      </c>
      <c r="P32" s="151">
        <f>利润表粘贴!V30</f>
        <v>2059775.04</v>
      </c>
      <c r="Q32" s="151">
        <f>利润表粘贴!W30</f>
        <v>3448041.55</v>
      </c>
      <c r="R32" s="151">
        <f t="shared" si="4"/>
        <v>7157656.58</v>
      </c>
      <c r="S32" s="151">
        <f>利润表粘贴!Z30</f>
        <v>2212448.76</v>
      </c>
      <c r="T32" s="151">
        <f>利润表粘贴!AA30</f>
        <v>-2414861.28</v>
      </c>
      <c r="U32" s="151">
        <f>利润表粘贴!AB30</f>
        <v>4417415.18</v>
      </c>
      <c r="V32" s="151">
        <f>利润表粘贴!AC30</f>
        <v>3789683.57</v>
      </c>
      <c r="W32" s="151">
        <f>利润表粘贴!Y30</f>
        <v>-289070.17</v>
      </c>
      <c r="X32" s="151">
        <f>利润表粘贴!X30</f>
        <v>-557959.48</v>
      </c>
    </row>
    <row r="33" s="145" customFormat="1" ht="16.5" spans="1:24">
      <c r="A33" s="18" t="s">
        <v>54</v>
      </c>
      <c r="B33" s="150">
        <f t="shared" si="0"/>
        <v>5992011.18</v>
      </c>
      <c r="C33" s="151"/>
      <c r="D33" s="151">
        <f>利润表粘贴!I37+利润表粘贴!J37+利润表粘贴!K37+利润表粘贴!L37+利润表粘贴!M37</f>
        <v>0</v>
      </c>
      <c r="E33" s="151">
        <f>利润表粘贴!N37</f>
        <v>0</v>
      </c>
      <c r="F33" s="151">
        <f>利润表粘贴!S37</f>
        <v>0</v>
      </c>
      <c r="G33" s="151">
        <f>利润表粘贴!O37</f>
        <v>0</v>
      </c>
      <c r="H33" s="151">
        <f t="shared" si="1"/>
        <v>0</v>
      </c>
      <c r="I33" s="151">
        <f>利润表粘贴!AE37</f>
        <v>0</v>
      </c>
      <c r="J33" s="151">
        <f>利润表粘贴!AF37</f>
        <v>0</v>
      </c>
      <c r="K33" s="151">
        <f>利润表粘贴!AD37</f>
        <v>0</v>
      </c>
      <c r="L33" s="151">
        <f t="shared" si="2"/>
        <v>5583971.43</v>
      </c>
      <c r="M33" s="151">
        <f>利润表粘贴!T37</f>
        <v>5583971.43</v>
      </c>
      <c r="N33" s="151">
        <f>利润表粘贴!U37</f>
        <v>0</v>
      </c>
      <c r="O33" s="151">
        <f t="shared" si="3"/>
        <v>408039.75</v>
      </c>
      <c r="P33" s="151">
        <f>利润表粘贴!V37</f>
        <v>0</v>
      </c>
      <c r="Q33" s="151">
        <f>利润表粘贴!W37</f>
        <v>408039.75</v>
      </c>
      <c r="R33" s="151">
        <f t="shared" si="4"/>
        <v>0</v>
      </c>
      <c r="S33" s="151">
        <f>利润表粘贴!Z37</f>
        <v>0</v>
      </c>
      <c r="T33" s="151">
        <f>利润表粘贴!AA37</f>
        <v>0</v>
      </c>
      <c r="U33" s="151">
        <f>利润表粘贴!AB37</f>
        <v>0</v>
      </c>
      <c r="V33" s="151">
        <f>利润表粘贴!AC37</f>
        <v>0</v>
      </c>
      <c r="W33" s="151">
        <f>利润表粘贴!Y37</f>
        <v>0</v>
      </c>
      <c r="X33" s="151">
        <f>利润表粘贴!X37</f>
        <v>0</v>
      </c>
    </row>
    <row r="34" s="145" customFormat="1" ht="16.5" spans="1:24">
      <c r="A34" s="18" t="s">
        <v>55</v>
      </c>
      <c r="B34" s="150">
        <f t="shared" si="0"/>
        <v>38094266.08</v>
      </c>
      <c r="C34" s="151"/>
      <c r="D34" s="151">
        <f>利润表粘贴!I52+利润表粘贴!J52+利润表粘贴!K52+利润表粘贴!L52+利润表粘贴!M52</f>
        <v>-28638594.68</v>
      </c>
      <c r="E34" s="151">
        <f>利润表粘贴!N52</f>
        <v>-467945.82</v>
      </c>
      <c r="F34" s="151">
        <f>利润表粘贴!S52</f>
        <v>-1080833.28</v>
      </c>
      <c r="G34" s="151">
        <f>利润表粘贴!O52</f>
        <v>27031268.54</v>
      </c>
      <c r="H34" s="151">
        <f t="shared" si="1"/>
        <v>9583235.47</v>
      </c>
      <c r="I34" s="151">
        <f>利润表粘贴!AE52</f>
        <v>1388789.65</v>
      </c>
      <c r="J34" s="151">
        <f>利润表粘贴!AF52</f>
        <v>8901609.11</v>
      </c>
      <c r="K34" s="151">
        <f>利润表粘贴!AD52</f>
        <v>-707163.29</v>
      </c>
      <c r="L34" s="151">
        <f t="shared" si="2"/>
        <v>18593622.93</v>
      </c>
      <c r="M34" s="151">
        <f>利润表粘贴!T52</f>
        <v>18801670.31</v>
      </c>
      <c r="N34" s="151">
        <f>利润表粘贴!U52</f>
        <v>-208047.38</v>
      </c>
      <c r="O34" s="151">
        <f t="shared" si="3"/>
        <v>5915856.34</v>
      </c>
      <c r="P34" s="151">
        <f>利润表粘贴!V52</f>
        <v>2059775.04</v>
      </c>
      <c r="Q34" s="151">
        <f>利润表粘贴!W52</f>
        <v>3856081.3</v>
      </c>
      <c r="R34" s="151">
        <f t="shared" si="4"/>
        <v>7157656.58</v>
      </c>
      <c r="S34" s="151">
        <f>利润表粘贴!Z52</f>
        <v>2212448.76</v>
      </c>
      <c r="T34" s="151">
        <f>利润表粘贴!AA52</f>
        <v>-2414861.28</v>
      </c>
      <c r="U34" s="151">
        <f>利润表粘贴!AB52</f>
        <v>4417415.18</v>
      </c>
      <c r="V34" s="151">
        <f>利润表粘贴!AC52</f>
        <v>3789683.57</v>
      </c>
      <c r="W34" s="151">
        <f>利润表粘贴!Y52</f>
        <v>-289070.17</v>
      </c>
      <c r="X34" s="151">
        <f>利润表粘贴!X52</f>
        <v>-557959.48</v>
      </c>
    </row>
    <row r="35" spans="13:13">
      <c r="M35">
        <f>M34-[3]考核利润!$C$34</f>
        <v>3040555.971972</v>
      </c>
    </row>
    <row r="36" spans="1:1">
      <c r="A36" s="90" t="s">
        <v>56</v>
      </c>
    </row>
    <row r="37" ht="16.5" spans="1:24">
      <c r="A37" s="148" t="s">
        <v>1</v>
      </c>
      <c r="B37" s="148" t="s">
        <v>2</v>
      </c>
      <c r="C37" s="148" t="s">
        <v>3</v>
      </c>
      <c r="D37" s="148" t="s">
        <v>4</v>
      </c>
      <c r="E37" s="149" t="s">
        <v>5</v>
      </c>
      <c r="F37" s="149" t="s">
        <v>6</v>
      </c>
      <c r="G37" s="148" t="s">
        <v>7</v>
      </c>
      <c r="H37" s="148" t="s">
        <v>8</v>
      </c>
      <c r="I37" s="148" t="s">
        <v>9</v>
      </c>
      <c r="J37" s="148" t="s">
        <v>10</v>
      </c>
      <c r="K37" s="148" t="s">
        <v>11</v>
      </c>
      <c r="L37" s="148" t="s">
        <v>12</v>
      </c>
      <c r="M37" s="148" t="s">
        <v>13</v>
      </c>
      <c r="N37" s="148" t="s">
        <v>14</v>
      </c>
      <c r="O37" s="148" t="s">
        <v>15</v>
      </c>
      <c r="P37" s="148" t="s">
        <v>16</v>
      </c>
      <c r="Q37" s="148" t="s">
        <v>17</v>
      </c>
      <c r="R37" s="148" t="s">
        <v>18</v>
      </c>
      <c r="S37" s="148" t="s">
        <v>19</v>
      </c>
      <c r="T37" s="148" t="s">
        <v>20</v>
      </c>
      <c r="U37" s="148" t="s">
        <v>21</v>
      </c>
      <c r="V37" s="148" t="s">
        <v>22</v>
      </c>
      <c r="W37" s="148" t="s">
        <v>23</v>
      </c>
      <c r="X37" s="148" t="s">
        <v>24</v>
      </c>
    </row>
    <row r="38" s="145" customFormat="1" ht="16.5" spans="1:24">
      <c r="A38" s="18" t="s">
        <v>25</v>
      </c>
      <c r="B38" s="150">
        <f>C38+D38+E38+F38+G38+H38+L38+O38+R38</f>
        <v>0</v>
      </c>
      <c r="C38" s="11">
        <f>C39+C42+C46+C48+C49+C50+C51+C52+C53+C54</f>
        <v>-11787257.146576</v>
      </c>
      <c r="D38" s="11">
        <f>D39+D42+D46+D48+D49+D50+D51+D52+D53+D54</f>
        <v>-70586.85</v>
      </c>
      <c r="E38" s="11">
        <f>E39+E42+E46+E48+E49+E50+E51+E52+E53+E54</f>
        <v>42636.9399999999</v>
      </c>
      <c r="F38" s="11">
        <f>F39+F42+F46+F48+F49+F50+F51+F52+F53+F54</f>
        <v>0</v>
      </c>
      <c r="G38" s="11">
        <f t="shared" ref="G38:X38" si="5">G39+G42+G46+G48+G49+G50+G51+G52+G53+G54</f>
        <v>8581383.6073928</v>
      </c>
      <c r="H38" s="11">
        <f>I38+J38+K38</f>
        <v>189818.59</v>
      </c>
      <c r="I38" s="11">
        <f t="shared" si="5"/>
        <v>813377.15</v>
      </c>
      <c r="J38" s="11">
        <f t="shared" si="5"/>
        <v>-623558.56</v>
      </c>
      <c r="K38" s="11">
        <f t="shared" si="5"/>
        <v>0</v>
      </c>
      <c r="L38" s="11">
        <f>M38+N38</f>
        <v>2199565.23112686</v>
      </c>
      <c r="M38" s="11">
        <f>M39+M42+M46+M48+M49+M50+M51+M52+M53+M54</f>
        <v>2052295.93112686</v>
      </c>
      <c r="N38" s="11">
        <f t="shared" si="5"/>
        <v>147269.3</v>
      </c>
      <c r="O38" s="11">
        <f>P38+Q38</f>
        <v>-294402.45</v>
      </c>
      <c r="P38" s="11">
        <f t="shared" si="5"/>
        <v>-2282435.45</v>
      </c>
      <c r="Q38" s="11">
        <f t="shared" si="5"/>
        <v>1988033</v>
      </c>
      <c r="R38" s="11">
        <f>S38+T38+U38+V38+W38+X38</f>
        <v>1138842.07805635</v>
      </c>
      <c r="S38" s="11">
        <f t="shared" si="5"/>
        <v>424675.626776945</v>
      </c>
      <c r="T38" s="11">
        <f t="shared" si="5"/>
        <v>471698.113207547</v>
      </c>
      <c r="U38" s="11">
        <f t="shared" si="5"/>
        <v>242468.338071853</v>
      </c>
      <c r="V38" s="11">
        <f t="shared" si="5"/>
        <v>0</v>
      </c>
      <c r="W38" s="11">
        <f t="shared" si="5"/>
        <v>0</v>
      </c>
      <c r="X38" s="11">
        <f t="shared" si="5"/>
        <v>0</v>
      </c>
    </row>
    <row r="39" ht="16.5" spans="1:24">
      <c r="A39" s="20" t="s">
        <v>26</v>
      </c>
      <c r="B39" s="150">
        <f t="shared" ref="B39:B68" si="6">C39+D39+E39+F39+G39+H39+L39+O39+R39</f>
        <v>-2.91038304567337e-10</v>
      </c>
      <c r="C39" s="4">
        <f>C40-C41</f>
        <v>-7282681.00054349</v>
      </c>
      <c r="D39" s="4">
        <f>D40-D41</f>
        <v>-70586.85</v>
      </c>
      <c r="E39" s="4">
        <f>E40-E41</f>
        <v>0</v>
      </c>
      <c r="F39" s="4">
        <f>F40-F41</f>
        <v>0</v>
      </c>
      <c r="G39" s="11">
        <f t="shared" ref="G39:X39" si="7">G40-G41</f>
        <v>8126610.3673928</v>
      </c>
      <c r="H39" s="11">
        <f t="shared" ref="H39:H68" si="8">I39+J39+K39</f>
        <v>0</v>
      </c>
      <c r="I39" s="4">
        <f t="shared" si="7"/>
        <v>0</v>
      </c>
      <c r="J39" s="4">
        <f t="shared" si="7"/>
        <v>0</v>
      </c>
      <c r="K39" s="4">
        <f t="shared" si="7"/>
        <v>0</v>
      </c>
      <c r="L39" s="11">
        <f t="shared" ref="L39:L68" si="9">M39+N39</f>
        <v>-253820</v>
      </c>
      <c r="M39" s="4">
        <f t="shared" si="7"/>
        <v>-253820</v>
      </c>
      <c r="N39" s="4">
        <f t="shared" si="7"/>
        <v>0</v>
      </c>
      <c r="O39" s="11">
        <f t="shared" ref="O39:O68" si="10">P39+Q39</f>
        <v>-754591.01</v>
      </c>
      <c r="P39" s="4">
        <f t="shared" si="7"/>
        <v>-754591.01</v>
      </c>
      <c r="Q39" s="4">
        <f t="shared" si="7"/>
        <v>0</v>
      </c>
      <c r="R39" s="11">
        <f t="shared" ref="R39:R68" si="11">S39+T39+U39+V39+W39+X39</f>
        <v>235068.493150685</v>
      </c>
      <c r="S39" s="4">
        <f t="shared" si="7"/>
        <v>134109.589041096</v>
      </c>
      <c r="T39" s="4">
        <f t="shared" si="7"/>
        <v>0</v>
      </c>
      <c r="U39" s="4">
        <f t="shared" si="7"/>
        <v>100958.904109589</v>
      </c>
      <c r="V39" s="4">
        <f t="shared" si="7"/>
        <v>0</v>
      </c>
      <c r="W39" s="4">
        <f t="shared" si="7"/>
        <v>0</v>
      </c>
      <c r="X39" s="4">
        <f t="shared" si="7"/>
        <v>0</v>
      </c>
    </row>
    <row r="40" ht="16.5" spans="1:24">
      <c r="A40" s="22" t="s">
        <v>27</v>
      </c>
      <c r="B40" s="150">
        <f t="shared" si="6"/>
        <v>-2.91038304567337e-10</v>
      </c>
      <c r="C40" s="4">
        <f>SUMIFS(调整区域!$F:$F,调整区域!$D:$D,$A40,调整区域!$E:$E,C37)+SUMIFS(调整区域!$H:$H,调整区域!$D:$D,$A40,调整区域!$G:$G,C37)</f>
        <v>-7282681.00054349</v>
      </c>
      <c r="D40" s="4">
        <f>SUMIFS(调整区域!$F:$F,调整区域!$D:$D,$A40,调整区域!$E:$E,D37)+SUMIFS(调整区域!$H:$H,调整区域!$D:$D,$A40,调整区域!$G:$G,D37)</f>
        <v>-70586.85</v>
      </c>
      <c r="E40" s="4">
        <f>SUMIFS(调整区域!$F:$F,调整区域!$D:$D,$A40,调整区域!$E:$E,E37)+SUMIFS(调整区域!$H:$H,调整区域!$D:$D,$A40,调整区域!$G:$G,E37)</f>
        <v>0</v>
      </c>
      <c r="F40" s="4">
        <f>SUMIFS(调整区域!$F:$F,调整区域!$D:$D,$A40,调整区域!$E:$E,F37)+SUMIFS(调整区域!$H:$H,调整区域!$D:$D,$A40,调整区域!$G:$G,F37)</f>
        <v>0</v>
      </c>
      <c r="G40" s="11">
        <f>SUMIFS(调整区域!$F:$F,调整区域!$D:$D,$A40,调整区域!$E:$E,G37)+SUMIFS(调整区域!$H:$H,调整区域!$D:$D,$A40,调整区域!$G:$G,G37)</f>
        <v>8126610.3673928</v>
      </c>
      <c r="H40" s="11">
        <f t="shared" si="8"/>
        <v>0</v>
      </c>
      <c r="I40" s="4">
        <f>SUMIFS(调整区域!$F:$F,调整区域!$D:$D,$A40,调整区域!$E:$E,I37)+SUMIFS(调整区域!$H:$H,调整区域!$D:$D,$A40,调整区域!$G:$G,I37)</f>
        <v>0</v>
      </c>
      <c r="J40" s="4">
        <f>SUMIFS(调整区域!$F:$F,调整区域!$D:$D,$A40,调整区域!$E:$E,J37)+SUMIFS(调整区域!$H:$H,调整区域!$D:$D,$A40,调整区域!$G:$G,J37)</f>
        <v>0</v>
      </c>
      <c r="K40" s="4">
        <f>SUMIFS(调整区域!$F:$F,调整区域!$D:$D,$A40,调整区域!$E:$E,K37)+SUMIFS(调整区域!$H:$H,调整区域!$D:$D,$A40,调整区域!$G:$G,K37)</f>
        <v>0</v>
      </c>
      <c r="L40" s="11">
        <f t="shared" si="9"/>
        <v>-253820</v>
      </c>
      <c r="M40" s="4">
        <f>SUMIFS(调整区域!$F:$F,调整区域!$D:$D,$A40,调整区域!$E:$E,M37)+SUMIFS(调整区域!$H:$H,调整区域!$D:$D,$A40,调整区域!$G:$G,M37)</f>
        <v>-253820</v>
      </c>
      <c r="N40" s="4">
        <f>SUMIFS(调整区域!$F:$F,调整区域!$D:$D,$A40,调整区域!$E:$E,N37)+SUMIFS(调整区域!$H:$H,调整区域!$D:$D,$A40,调整区域!$G:$G,N37)</f>
        <v>0</v>
      </c>
      <c r="O40" s="11">
        <f t="shared" si="10"/>
        <v>-754591.01</v>
      </c>
      <c r="P40" s="4">
        <f>SUMIFS(调整区域!$F:$F,调整区域!$D:$D,$A40,调整区域!$E:$E,P37)+SUMIFS(调整区域!$H:$H,调整区域!$D:$D,$A40,调整区域!$G:$G,P37)</f>
        <v>-754591.01</v>
      </c>
      <c r="Q40" s="4">
        <f>SUMIFS(调整区域!$F:$F,调整区域!$D:$D,$A40,调整区域!$E:$E,Q37)+SUMIFS(调整区域!$H:$H,调整区域!$D:$D,$A40,调整区域!$G:$G,Q37)</f>
        <v>0</v>
      </c>
      <c r="R40" s="11">
        <f t="shared" si="11"/>
        <v>235068.493150685</v>
      </c>
      <c r="S40" s="4">
        <f>SUMIFS(调整区域!$F:$F,调整区域!$D:$D,$A40,调整区域!$E:$E,S37)+SUMIFS(调整区域!$H:$H,调整区域!$D:$D,$A40,调整区域!$G:$G,S37)</f>
        <v>134109.589041096</v>
      </c>
      <c r="T40" s="4">
        <f>SUMIFS(调整区域!$F:$F,调整区域!$D:$D,$A40,调整区域!$E:$E,T37)+SUMIFS(调整区域!$H:$H,调整区域!$D:$D,$A40,调整区域!$G:$G,T37)</f>
        <v>0</v>
      </c>
      <c r="U40" s="4">
        <f>SUMIFS(调整区域!$F:$F,调整区域!$D:$D,$A40,调整区域!$E:$E,U37)+SUMIFS(调整区域!$H:$H,调整区域!$D:$D,$A40,调整区域!$G:$G,U37)</f>
        <v>100958.904109589</v>
      </c>
      <c r="V40" s="4">
        <f>SUMIFS(调整区域!$F:$F,调整区域!$D:$D,$A40,调整区域!$E:$E,V37)+SUMIFS(调整区域!$H:$H,调整区域!$D:$D,$A40,调整区域!$G:$G,V37)</f>
        <v>0</v>
      </c>
      <c r="W40" s="4">
        <f>SUMIFS(调整区域!$F:$F,调整区域!$D:$D,$A40,调整区域!$E:$E,W37)+SUMIFS(调整区域!$H:$H,调整区域!$D:$D,$A40,调整区域!$G:$G,W37)</f>
        <v>0</v>
      </c>
      <c r="X40" s="4">
        <f>SUMIFS(调整区域!$F:$F,调整区域!$D:$D,$A40,调整区域!$E:$E,X37)+SUMIFS(调整区域!$H:$H,调整区域!$D:$D,$A40,调整区域!$G:$G,X37)</f>
        <v>0</v>
      </c>
    </row>
    <row r="41" ht="16.5" spans="1:24">
      <c r="A41" s="22" t="s">
        <v>28</v>
      </c>
      <c r="B41" s="150">
        <f t="shared" si="6"/>
        <v>0</v>
      </c>
      <c r="C41" s="4">
        <f>SUMIFS(调整区域!$F:$F,调整区域!$D:$D,$A41,调整区域!$E:$E,C37)+SUMIFS(调整区域!$H:$H,调整区域!$D:$D,$A41,调整区域!$G:$G,C37)</f>
        <v>0</v>
      </c>
      <c r="D41" s="4">
        <f>SUMIFS(调整区域!$F:$F,调整区域!$D:$D,$A41,调整区域!$E:$E,D37)+SUMIFS(调整区域!$H:$H,调整区域!$D:$D,$A41,调整区域!$G:$G,D37)</f>
        <v>0</v>
      </c>
      <c r="E41" s="4">
        <f>SUMIFS(调整区域!$F:$F,调整区域!$D:$D,$A41,调整区域!$E:$E,E37)+SUMIFS(调整区域!$H:$H,调整区域!$D:$D,$A41,调整区域!$G:$G,E37)</f>
        <v>0</v>
      </c>
      <c r="F41" s="4">
        <f>SUMIFS(调整区域!$F:$F,调整区域!$D:$D,$A41,调整区域!$E:$E,F37)+SUMIFS(调整区域!$H:$H,调整区域!$D:$D,$A41,调整区域!$G:$G,F37)</f>
        <v>0</v>
      </c>
      <c r="G41" s="11">
        <f>SUMIFS(调整区域!$F:$F,调整区域!$D:$D,$A41,调整区域!$E:$E,G37)+SUMIFS(调整区域!$H:$H,调整区域!$D:$D,$A41,调整区域!$G:$G,G37)</f>
        <v>0</v>
      </c>
      <c r="H41" s="11">
        <f t="shared" si="8"/>
        <v>0</v>
      </c>
      <c r="I41" s="4">
        <f>SUMIFS(调整区域!$F:$F,调整区域!$D:$D,$A41,调整区域!$E:$E,I37)+SUMIFS(调整区域!$H:$H,调整区域!$D:$D,$A41,调整区域!$G:$G,I37)</f>
        <v>0</v>
      </c>
      <c r="J41" s="4">
        <f>SUMIFS(调整区域!$F:$F,调整区域!$D:$D,$A41,调整区域!$E:$E,J37)+SUMIFS(调整区域!$H:$H,调整区域!$D:$D,$A41,调整区域!$G:$G,J37)</f>
        <v>0</v>
      </c>
      <c r="K41" s="4">
        <f>SUMIFS(调整区域!$F:$F,调整区域!$D:$D,$A41,调整区域!$E:$E,K37)+SUMIFS(调整区域!$H:$H,调整区域!$D:$D,$A41,调整区域!$G:$G,K37)</f>
        <v>0</v>
      </c>
      <c r="L41" s="11">
        <f t="shared" si="9"/>
        <v>0</v>
      </c>
      <c r="M41" s="4">
        <f>SUMIFS(调整区域!$F:$F,调整区域!$D:$D,$A41,调整区域!$E:$E,M37)+SUMIFS(调整区域!$H:$H,调整区域!$D:$D,$A41,调整区域!$G:$G,M37)</f>
        <v>0</v>
      </c>
      <c r="N41" s="4">
        <f>SUMIFS(调整区域!$F:$F,调整区域!$D:$D,$A41,调整区域!$E:$E,N37)+SUMIFS(调整区域!$H:$H,调整区域!$D:$D,$A41,调整区域!$G:$G,N37)</f>
        <v>0</v>
      </c>
      <c r="O41" s="11">
        <f t="shared" si="10"/>
        <v>0</v>
      </c>
      <c r="P41" s="4">
        <f>SUMIFS(调整区域!$F:$F,调整区域!$D:$D,$A41,调整区域!$E:$E,P37)+SUMIFS(调整区域!$H:$H,调整区域!$D:$D,$A41,调整区域!$G:$G,P37)</f>
        <v>0</v>
      </c>
      <c r="Q41" s="4">
        <f>SUMIFS(调整区域!$F:$F,调整区域!$D:$D,$A41,调整区域!$E:$E,Q37)+SUMIFS(调整区域!$H:$H,调整区域!$D:$D,$A41,调整区域!$G:$G,Q37)</f>
        <v>0</v>
      </c>
      <c r="R41" s="11">
        <f t="shared" si="11"/>
        <v>0</v>
      </c>
      <c r="S41" s="4">
        <f>SUMIFS(调整区域!$F:$F,调整区域!$D:$D,$A41,调整区域!$E:$E,S37)+SUMIFS(调整区域!$H:$H,调整区域!$D:$D,$A41,调整区域!$G:$G,S37)</f>
        <v>0</v>
      </c>
      <c r="T41" s="4">
        <f>SUMIFS(调整区域!$F:$F,调整区域!$D:$D,$A41,调整区域!$E:$E,T37)+SUMIFS(调整区域!$H:$H,调整区域!$D:$D,$A41,调整区域!$G:$G,T37)</f>
        <v>0</v>
      </c>
      <c r="U41" s="4">
        <f>SUMIFS(调整区域!$F:$F,调整区域!$D:$D,$A41,调整区域!$E:$E,U37)+SUMIFS(调整区域!$H:$H,调整区域!$D:$D,$A41,调整区域!$G:$G,U37)</f>
        <v>0</v>
      </c>
      <c r="V41" s="4">
        <f>SUMIFS(调整区域!$F:$F,调整区域!$D:$D,$A41,调整区域!$E:$E,V37)+SUMIFS(调整区域!$H:$H,调整区域!$D:$D,$A41,调整区域!$G:$G,V37)</f>
        <v>0</v>
      </c>
      <c r="W41" s="4">
        <f>SUMIFS(调整区域!$F:$F,调整区域!$D:$D,$A41,调整区域!$E:$E,W37)+SUMIFS(调整区域!$H:$H,调整区域!$D:$D,$A41,调整区域!$G:$G,W37)</f>
        <v>0</v>
      </c>
      <c r="X41" s="4">
        <f>SUMIFS(调整区域!$F:$F,调整区域!$D:$D,$A41,调整区域!$E:$E,X37)+SUMIFS(调整区域!$H:$H,调整区域!$D:$D,$A41,调整区域!$G:$G,X37)</f>
        <v>0</v>
      </c>
    </row>
    <row r="42" ht="16.5" spans="1:24">
      <c r="A42" s="20" t="s">
        <v>29</v>
      </c>
      <c r="B42" s="150">
        <f t="shared" si="6"/>
        <v>0</v>
      </c>
      <c r="C42" s="4">
        <f>C43+C44+C45</f>
        <v>-903773.58490566</v>
      </c>
      <c r="D42" s="4">
        <f>D43+D44+D45</f>
        <v>0</v>
      </c>
      <c r="E42" s="4">
        <f>E43+E44+E45</f>
        <v>42636.9399999999</v>
      </c>
      <c r="F42" s="4">
        <f>F43+F44+F45</f>
        <v>0</v>
      </c>
      <c r="G42" s="11">
        <f t="shared" ref="G42:X42" si="12">G43+G44+G45</f>
        <v>431116.11</v>
      </c>
      <c r="H42" s="11">
        <f t="shared" si="8"/>
        <v>-623558.56</v>
      </c>
      <c r="I42" s="4">
        <f t="shared" si="12"/>
        <v>0</v>
      </c>
      <c r="J42" s="4">
        <f t="shared" si="12"/>
        <v>-623558.56</v>
      </c>
      <c r="K42" s="4">
        <f t="shared" si="12"/>
        <v>0</v>
      </c>
      <c r="L42" s="11">
        <f t="shared" si="9"/>
        <v>149805.51</v>
      </c>
      <c r="M42" s="4">
        <f t="shared" si="12"/>
        <v>0</v>
      </c>
      <c r="N42" s="4">
        <f t="shared" si="12"/>
        <v>149805.51</v>
      </c>
      <c r="O42" s="11">
        <f t="shared" si="10"/>
        <v>0</v>
      </c>
      <c r="P42" s="4">
        <f t="shared" si="12"/>
        <v>0</v>
      </c>
      <c r="Q42" s="4">
        <f t="shared" si="12"/>
        <v>0</v>
      </c>
      <c r="R42" s="11">
        <f t="shared" si="11"/>
        <v>903773.58490566</v>
      </c>
      <c r="S42" s="4">
        <f t="shared" si="12"/>
        <v>290566.037735849</v>
      </c>
      <c r="T42" s="4">
        <f t="shared" si="12"/>
        <v>471698.113207547</v>
      </c>
      <c r="U42" s="4">
        <f t="shared" si="12"/>
        <v>141509.433962264</v>
      </c>
      <c r="V42" s="4">
        <f t="shared" si="12"/>
        <v>0</v>
      </c>
      <c r="W42" s="4">
        <f t="shared" si="12"/>
        <v>0</v>
      </c>
      <c r="X42" s="4">
        <f t="shared" si="12"/>
        <v>0</v>
      </c>
    </row>
    <row r="43" ht="16.5" spans="1:24">
      <c r="A43" s="22" t="s">
        <v>30</v>
      </c>
      <c r="B43" s="150">
        <f t="shared" si="6"/>
        <v>0</v>
      </c>
      <c r="C43" s="4">
        <f>SUMIFS(调整区域!$F:$F,调整区域!$D:$D,$A43,调整区域!$E:$E,C37)+SUMIFS(调整区域!$H:$H,调整区域!$D:$D,$A43,调整区域!$G:$G,C37)</f>
        <v>0</v>
      </c>
      <c r="D43" s="4">
        <f>SUMIFS(调整区域!$F:$F,调整区域!$D:$D,$A43,调整区域!$E:$E,D37)+SUMIFS(调整区域!$H:$H,调整区域!$D:$D,$A43,调整区域!$G:$G,D37)</f>
        <v>0</v>
      </c>
      <c r="E43" s="4">
        <f>SUMIFS(调整区域!$F:$F,调整区域!$D:$D,$A43,调整区域!$E:$E,E37)+SUMIFS(调整区域!$H:$H,调整区域!$D:$D,$A43,调整区域!$G:$G,E37)</f>
        <v>42636.9399999999</v>
      </c>
      <c r="F43" s="4">
        <f>SUMIFS(调整区域!$F:$F,调整区域!$D:$D,$A43,调整区域!$E:$E,F37)+SUMIFS(调整区域!$H:$H,调整区域!$D:$D,$A43,调整区域!$G:$G,F37)</f>
        <v>0</v>
      </c>
      <c r="G43" s="11">
        <f>SUMIFS(调整区域!$F:$F,调整区域!$D:$D,$A43,调整区域!$E:$E,G37)+SUMIFS(调整区域!$H:$H,调整区域!$D:$D,$A43,调整区域!$G:$G,G37)</f>
        <v>-42636.9399999999</v>
      </c>
      <c r="H43" s="11">
        <f t="shared" si="8"/>
        <v>0</v>
      </c>
      <c r="I43" s="4">
        <f>SUMIFS(调整区域!$F:$F,调整区域!$D:$D,$A43,调整区域!$E:$E,I37)+SUMIFS(调整区域!$H:$H,调整区域!$D:$D,$A43,调整区域!$G:$G,I37)</f>
        <v>0</v>
      </c>
      <c r="J43" s="4">
        <f>SUMIFS(调整区域!$F:$F,调整区域!$D:$D,$A43,调整区域!$E:$E,J37)+SUMIFS(调整区域!$H:$H,调整区域!$D:$D,$A43,调整区域!$G:$G,J37)</f>
        <v>0</v>
      </c>
      <c r="K43" s="4">
        <f>SUMIFS(调整区域!$F:$F,调整区域!$D:$D,$A43,调整区域!$E:$E,K37)+SUMIFS(调整区域!$H:$H,调整区域!$D:$D,$A43,调整区域!$G:$G,K37)</f>
        <v>0</v>
      </c>
      <c r="L43" s="11">
        <f t="shared" si="9"/>
        <v>0</v>
      </c>
      <c r="M43" s="4">
        <f>SUMIFS(调整区域!$F:$F,调整区域!$D:$D,$A43,调整区域!$E:$E,M37)+SUMIFS(调整区域!$H:$H,调整区域!$D:$D,$A43,调整区域!$G:$G,M37)</f>
        <v>0</v>
      </c>
      <c r="N43" s="4">
        <f>SUMIFS(调整区域!$F:$F,调整区域!$D:$D,$A43,调整区域!$E:$E,N37)+SUMIFS(调整区域!$H:$H,调整区域!$D:$D,$A43,调整区域!$G:$G,N37)</f>
        <v>0</v>
      </c>
      <c r="O43" s="11">
        <f t="shared" si="10"/>
        <v>0</v>
      </c>
      <c r="P43" s="4">
        <f>SUMIFS(调整区域!$F:$F,调整区域!$D:$D,$A43,调整区域!$E:$E,P37)+SUMIFS(调整区域!$H:$H,调整区域!$D:$D,$A43,调整区域!$G:$G,P37)</f>
        <v>0</v>
      </c>
      <c r="Q43" s="4">
        <f>SUMIFS(调整区域!$F:$F,调整区域!$D:$D,$A43,调整区域!$E:$E,Q37)+SUMIFS(调整区域!$H:$H,调整区域!$D:$D,$A43,调整区域!$G:$G,Q37)</f>
        <v>0</v>
      </c>
      <c r="R43" s="11">
        <f t="shared" si="11"/>
        <v>0</v>
      </c>
      <c r="S43" s="4">
        <f>SUMIFS(调整区域!$F:$F,调整区域!$D:$D,$A43,调整区域!$E:$E,S37)+SUMIFS(调整区域!$H:$H,调整区域!$D:$D,$A43,调整区域!$G:$G,S37)</f>
        <v>0</v>
      </c>
      <c r="T43" s="4">
        <f>SUMIFS(调整区域!$F:$F,调整区域!$D:$D,$A43,调整区域!$E:$E,T37)+SUMIFS(调整区域!$H:$H,调整区域!$D:$D,$A43,调整区域!$G:$G,T37)</f>
        <v>0</v>
      </c>
      <c r="U43" s="4">
        <f>SUMIFS(调整区域!$F:$F,调整区域!$D:$D,$A43,调整区域!$E:$E,U37)+SUMIFS(调整区域!$H:$H,调整区域!$D:$D,$A43,调整区域!$G:$G,U37)</f>
        <v>0</v>
      </c>
      <c r="V43" s="4">
        <f>SUMIFS(调整区域!$F:$F,调整区域!$D:$D,$A43,调整区域!$E:$E,V37)+SUMIFS(调整区域!$H:$H,调整区域!$D:$D,$A43,调整区域!$G:$G,V37)</f>
        <v>0</v>
      </c>
      <c r="W43" s="4">
        <f>SUMIFS(调整区域!$F:$F,调整区域!$D:$D,$A43,调整区域!$E:$E,W37)+SUMIFS(调整区域!$H:$H,调整区域!$D:$D,$A43,调整区域!$G:$G,W37)</f>
        <v>0</v>
      </c>
      <c r="X43" s="4">
        <f>SUMIFS(调整区域!$F:$F,调整区域!$D:$D,$A43,调整区域!$E:$E,X37)+SUMIFS(调整区域!$H:$H,调整区域!$D:$D,$A43,调整区域!$G:$G,X37)</f>
        <v>0</v>
      </c>
    </row>
    <row r="44" ht="16.5" spans="1:24">
      <c r="A44" s="22" t="s">
        <v>31</v>
      </c>
      <c r="B44" s="150">
        <f t="shared" si="6"/>
        <v>0</v>
      </c>
      <c r="C44" s="4">
        <f>SUMIFS(调整区域!$F:$F,调整区域!$D:$D,$A44,调整区域!$E:$E,C37)+SUMIFS(调整区域!$H:$H,调整区域!$D:$D,$A44,调整区域!$G:$G,C37)</f>
        <v>-903773.58490566</v>
      </c>
      <c r="D44" s="4">
        <f>SUMIFS(调整区域!$F:$F,调整区域!$D:$D,$A44,调整区域!$E:$E,D37)+SUMIFS(调整区域!$H:$H,调整区域!$D:$D,$A44,调整区域!$G:$G,D37)</f>
        <v>0</v>
      </c>
      <c r="E44" s="4">
        <f>SUMIFS(调整区域!$F:$F,调整区域!$D:$D,$A44,调整区域!$E:$E,E37)+SUMIFS(调整区域!$H:$H,调整区域!$D:$D,$A44,调整区域!$G:$G,E37)</f>
        <v>0</v>
      </c>
      <c r="F44" s="4">
        <f>SUMIFS(调整区域!$F:$F,调整区域!$D:$D,$A44,调整区域!$E:$E,F37)+SUMIFS(调整区域!$H:$H,调整区域!$D:$D,$A44,调整区域!$G:$G,F37)</f>
        <v>0</v>
      </c>
      <c r="G44" s="11">
        <f>SUMIFS(调整区域!$F:$F,调整区域!$D:$D,$A44,调整区域!$E:$E,G37)+SUMIFS(调整区域!$H:$H,调整区域!$D:$D,$A44,调整区域!$G:$G,G37)</f>
        <v>0</v>
      </c>
      <c r="H44" s="11">
        <f t="shared" si="8"/>
        <v>0</v>
      </c>
      <c r="I44" s="4">
        <f>SUMIFS(调整区域!$F:$F,调整区域!$D:$D,$A44,调整区域!$E:$E,I37)+SUMIFS(调整区域!$H:$H,调整区域!$D:$D,$A44,调整区域!$G:$G,I37)</f>
        <v>0</v>
      </c>
      <c r="J44" s="4">
        <f>SUMIFS(调整区域!$F:$F,调整区域!$D:$D,$A44,调整区域!$E:$E,J37)+SUMIFS(调整区域!$H:$H,调整区域!$D:$D,$A44,调整区域!$G:$G,J37)</f>
        <v>0</v>
      </c>
      <c r="K44" s="4">
        <f>SUMIFS(调整区域!$F:$F,调整区域!$D:$D,$A44,调整区域!$E:$E,K37)+SUMIFS(调整区域!$H:$H,调整区域!$D:$D,$A44,调整区域!$G:$G,K37)</f>
        <v>0</v>
      </c>
      <c r="L44" s="11">
        <f t="shared" si="9"/>
        <v>0</v>
      </c>
      <c r="M44" s="4">
        <f>SUMIFS(调整区域!$F:$F,调整区域!$D:$D,$A44,调整区域!$E:$E,M37)+SUMIFS(调整区域!$H:$H,调整区域!$D:$D,$A44,调整区域!$G:$G,M37)</f>
        <v>0</v>
      </c>
      <c r="N44" s="4">
        <f>SUMIFS(调整区域!$F:$F,调整区域!$D:$D,$A44,调整区域!$E:$E,N37)+SUMIFS(调整区域!$H:$H,调整区域!$D:$D,$A44,调整区域!$G:$G,N37)</f>
        <v>0</v>
      </c>
      <c r="O44" s="11">
        <f t="shared" si="10"/>
        <v>0</v>
      </c>
      <c r="P44" s="4">
        <f>SUMIFS(调整区域!$F:$F,调整区域!$D:$D,$A44,调整区域!$E:$E,P37)+SUMIFS(调整区域!$H:$H,调整区域!$D:$D,$A44,调整区域!$G:$G,P37)</f>
        <v>0</v>
      </c>
      <c r="Q44" s="4">
        <f>SUMIFS(调整区域!$F:$F,调整区域!$D:$D,$A44,调整区域!$E:$E,Q37)+SUMIFS(调整区域!$H:$H,调整区域!$D:$D,$A44,调整区域!$G:$G,Q37)</f>
        <v>0</v>
      </c>
      <c r="R44" s="11">
        <f t="shared" si="11"/>
        <v>903773.58490566</v>
      </c>
      <c r="S44" s="4">
        <f>SUMIFS(调整区域!$F:$F,调整区域!$D:$D,$A44,调整区域!$E:$E,S37)+SUMIFS(调整区域!$H:$H,调整区域!$D:$D,$A44,调整区域!$G:$G,S37)</f>
        <v>290566.037735849</v>
      </c>
      <c r="T44" s="4">
        <f>SUMIFS(调整区域!$F:$F,调整区域!$D:$D,$A44,调整区域!$E:$E,T37)+SUMIFS(调整区域!$H:$H,调整区域!$D:$D,$A44,调整区域!$G:$G,T37)</f>
        <v>471698.113207547</v>
      </c>
      <c r="U44" s="4">
        <f>SUMIFS(调整区域!$F:$F,调整区域!$D:$D,$A44,调整区域!$E:$E,U37)+SUMIFS(调整区域!$H:$H,调整区域!$D:$D,$A44,调整区域!$G:$G,U37)</f>
        <v>141509.433962264</v>
      </c>
      <c r="V44" s="4">
        <f>SUMIFS(调整区域!$F:$F,调整区域!$D:$D,$A44,调整区域!$E:$E,V37)+SUMIFS(调整区域!$H:$H,调整区域!$D:$D,$A44,调整区域!$G:$G,V37)</f>
        <v>0</v>
      </c>
      <c r="W44" s="4">
        <f>SUMIFS(调整区域!$F:$F,调整区域!$D:$D,$A44,调整区域!$E:$E,W37)+SUMIFS(调整区域!$H:$H,调整区域!$D:$D,$A44,调整区域!$G:$G,W37)</f>
        <v>0</v>
      </c>
      <c r="X44" s="4">
        <f>SUMIFS(调整区域!$F:$F,调整区域!$D:$D,$A44,调整区域!$E:$E,X37)+SUMIFS(调整区域!$H:$H,调整区域!$D:$D,$A44,调整区域!$G:$G,X37)</f>
        <v>0</v>
      </c>
    </row>
    <row r="45" ht="16.5" spans="1:24">
      <c r="A45" s="22" t="s">
        <v>32</v>
      </c>
      <c r="B45" s="150">
        <f t="shared" si="6"/>
        <v>0</v>
      </c>
      <c r="C45" s="4">
        <f>SUMIFS(调整区域!$F:$F,调整区域!$D:$D,$A45,调整区域!$E:$E,C37)+SUMIFS(调整区域!$H:$H,调整区域!$D:$D,$A45,调整区域!$G:$G,C37)</f>
        <v>0</v>
      </c>
      <c r="D45" s="4">
        <f>SUMIFS(调整区域!$F:$F,调整区域!$D:$D,$A45,调整区域!$E:$E,D37)+SUMIFS(调整区域!$H:$H,调整区域!$D:$D,$A45,调整区域!$G:$G,D37)</f>
        <v>0</v>
      </c>
      <c r="E45" s="4">
        <f>SUMIFS(调整区域!$F:$F,调整区域!$D:$D,$A45,调整区域!$E:$E,E37)+SUMIFS(调整区域!$H:$H,调整区域!$D:$D,$A45,调整区域!$G:$G,E37)</f>
        <v>0</v>
      </c>
      <c r="F45" s="4">
        <f>SUMIFS(调整区域!$F:$F,调整区域!$D:$D,$A45,调整区域!$E:$E,F37)+SUMIFS(调整区域!$H:$H,调整区域!$D:$D,$A45,调整区域!$G:$G,F37)</f>
        <v>0</v>
      </c>
      <c r="G45" s="11">
        <f>SUMIFS(调整区域!$F:$F,调整区域!$D:$D,$A45,调整区域!$E:$E,G37)+SUMIFS(调整区域!$H:$H,调整区域!$D:$D,$A45,调整区域!$G:$G,G37)</f>
        <v>473753.05</v>
      </c>
      <c r="H45" s="11">
        <f t="shared" si="8"/>
        <v>-623558.56</v>
      </c>
      <c r="I45" s="4">
        <f>SUMIFS(调整区域!$F:$F,调整区域!$D:$D,$A45,调整区域!$E:$E,I37)+SUMIFS(调整区域!$H:$H,调整区域!$D:$D,$A45,调整区域!$G:$G,I37)</f>
        <v>0</v>
      </c>
      <c r="J45" s="4">
        <f>SUMIFS(调整区域!$F:$F,调整区域!$D:$D,$A45,调整区域!$E:$E,J37)+SUMIFS(调整区域!$H:$H,调整区域!$D:$D,$A45,调整区域!$G:$G,J37)</f>
        <v>-623558.56</v>
      </c>
      <c r="K45" s="4">
        <f>SUMIFS(调整区域!$F:$F,调整区域!$D:$D,$A45,调整区域!$E:$E,K37)+SUMIFS(调整区域!$H:$H,调整区域!$D:$D,$A45,调整区域!$G:$G,K37)</f>
        <v>0</v>
      </c>
      <c r="L45" s="11">
        <f t="shared" si="9"/>
        <v>149805.51</v>
      </c>
      <c r="M45" s="4">
        <f>SUMIFS(调整区域!$F:$F,调整区域!$D:$D,$A45,调整区域!$E:$E,M37)+SUMIFS(调整区域!$H:$H,调整区域!$D:$D,$A45,调整区域!$G:$G,M37)</f>
        <v>0</v>
      </c>
      <c r="N45" s="4">
        <f>SUMIFS(调整区域!$F:$F,调整区域!$D:$D,$A45,调整区域!$E:$E,N37)+SUMIFS(调整区域!$H:$H,调整区域!$D:$D,$A45,调整区域!$G:$G,N37)</f>
        <v>149805.51</v>
      </c>
      <c r="O45" s="11">
        <f t="shared" si="10"/>
        <v>0</v>
      </c>
      <c r="P45" s="4">
        <f>SUMIFS(调整区域!$F:$F,调整区域!$D:$D,$A45,调整区域!$E:$E,P37)+SUMIFS(调整区域!$H:$H,调整区域!$D:$D,$A45,调整区域!$G:$G,P37)</f>
        <v>0</v>
      </c>
      <c r="Q45" s="4">
        <f>SUMIFS(调整区域!$F:$F,调整区域!$D:$D,$A45,调整区域!$E:$E,Q37)+SUMIFS(调整区域!$H:$H,调整区域!$D:$D,$A45,调整区域!$G:$G,Q37)</f>
        <v>0</v>
      </c>
      <c r="R45" s="11">
        <f t="shared" si="11"/>
        <v>0</v>
      </c>
      <c r="S45" s="4">
        <f>SUMIFS(调整区域!$F:$F,调整区域!$D:$D,$A45,调整区域!$E:$E,S37)+SUMIFS(调整区域!$H:$H,调整区域!$D:$D,$A45,调整区域!$G:$G,S37)</f>
        <v>0</v>
      </c>
      <c r="T45" s="4">
        <f>SUMIFS(调整区域!$F:$F,调整区域!$D:$D,$A45,调整区域!$E:$E,T37)+SUMIFS(调整区域!$H:$H,调整区域!$D:$D,$A45,调整区域!$G:$G,T37)</f>
        <v>0</v>
      </c>
      <c r="U45" s="4">
        <f>SUMIFS(调整区域!$F:$F,调整区域!$D:$D,$A45,调整区域!$E:$E,U37)+SUMIFS(调整区域!$H:$H,调整区域!$D:$D,$A45,调整区域!$G:$G,U37)</f>
        <v>0</v>
      </c>
      <c r="V45" s="4">
        <f>SUMIFS(调整区域!$F:$F,调整区域!$D:$D,$A45,调整区域!$E:$E,V37)+SUMIFS(调整区域!$H:$H,调整区域!$D:$D,$A45,调整区域!$G:$G,V37)</f>
        <v>0</v>
      </c>
      <c r="W45" s="4">
        <f>SUMIFS(调整区域!$F:$F,调整区域!$D:$D,$A45,调整区域!$E:$E,W37)+SUMIFS(调整区域!$H:$H,调整区域!$D:$D,$A45,调整区域!$G:$G,W37)</f>
        <v>0</v>
      </c>
      <c r="X45" s="4">
        <f>SUMIFS(调整区域!$F:$F,调整区域!$D:$D,$A45,调整区域!$E:$E,X37)+SUMIFS(调整区域!$H:$H,调整区域!$D:$D,$A45,调整区域!$G:$G,X37)</f>
        <v>0</v>
      </c>
    </row>
    <row r="46" ht="16.5" spans="1:24">
      <c r="A46" s="20" t="s">
        <v>33</v>
      </c>
      <c r="B46" s="150">
        <f t="shared" si="6"/>
        <v>0</v>
      </c>
      <c r="C46" s="4">
        <f>SUMIFS(调整区域!$F:$F,调整区域!$D:$D,$A46,调整区域!$E:$E,C37)+SUMIFS(调整区域!$H:$H,调整区域!$D:$D,$A46,调整区域!$G:$G,C37)</f>
        <v>169844.44</v>
      </c>
      <c r="D46" s="4">
        <f>SUMIFS(调整区域!$F:$F,调整区域!$D:$D,$A46,调整区域!$E:$E,D37)+SUMIFS(调整区域!$H:$H,调整区域!$D:$D,$A46,调整区域!$G:$G,D37)</f>
        <v>0</v>
      </c>
      <c r="E46" s="4">
        <f>SUMIFS(调整区域!$F:$F,调整区域!$D:$D,$A46,调整区域!$E:$E,E37)+SUMIFS(调整区域!$H:$H,调整区域!$D:$D,$A46,调整区域!$G:$G,E37)</f>
        <v>0</v>
      </c>
      <c r="F46" s="4">
        <f>SUMIFS(调整区域!$F:$F,调整区域!$D:$D,$A46,调整区域!$E:$E,F37)+SUMIFS(调整区域!$H:$H,调整区域!$D:$D,$A46,调整区域!$G:$G,F37)</f>
        <v>0</v>
      </c>
      <c r="G46" s="11">
        <f>SUMIFS(调整区域!$F:$F,调整区域!$D:$D,$A46,调整区域!$E:$E,G37)+SUMIFS(调整区域!$H:$H,调整区域!$D:$D,$A46,调整区域!$G:$G,G37)</f>
        <v>0</v>
      </c>
      <c r="H46" s="11">
        <f t="shared" si="8"/>
        <v>0</v>
      </c>
      <c r="I46" s="4">
        <f>SUMIFS(调整区域!$F:$F,调整区域!$D:$D,$A46,调整区域!$E:$E,I37)+SUMIFS(调整区域!$H:$H,调整区域!$D:$D,$A46,调整区域!$G:$G,I37)</f>
        <v>0</v>
      </c>
      <c r="J46" s="4">
        <f>SUMIFS(调整区域!$F:$F,调整区域!$D:$D,$A46,调整区域!$E:$E,J37)+SUMIFS(调整区域!$H:$H,调整区域!$D:$D,$A46,调整区域!$G:$G,J37)</f>
        <v>0</v>
      </c>
      <c r="K46" s="4">
        <f>SUMIFS(调整区域!$F:$F,调整区域!$D:$D,$A46,调整区域!$E:$E,K37)+SUMIFS(调整区域!$H:$H,调整区域!$D:$D,$A46,调整区域!$G:$G,K37)</f>
        <v>0</v>
      </c>
      <c r="L46" s="11">
        <f t="shared" si="9"/>
        <v>-169844.44</v>
      </c>
      <c r="M46" s="4">
        <f>SUMIFS(调整区域!$F:$F,调整区域!$D:$D,$A46,调整区域!$E:$E,M37)+SUMIFS(调整区域!$H:$H,调整区域!$D:$D,$A46,调整区域!$G:$G,M37)</f>
        <v>-169844.44</v>
      </c>
      <c r="N46" s="4">
        <f>SUMIFS(调整区域!$F:$F,调整区域!$D:$D,$A46,调整区域!$E:$E,N37)+SUMIFS(调整区域!$H:$H,调整区域!$D:$D,$A46,调整区域!$G:$G,N37)</f>
        <v>0</v>
      </c>
      <c r="O46" s="11">
        <f t="shared" si="10"/>
        <v>0</v>
      </c>
      <c r="P46" s="4">
        <f>SUMIFS(调整区域!$F:$F,调整区域!$D:$D,$A46,调整区域!$E:$E,P37)+SUMIFS(调整区域!$H:$H,调整区域!$D:$D,$A46,调整区域!$G:$G,P37)</f>
        <v>0</v>
      </c>
      <c r="Q46" s="4">
        <f>SUMIFS(调整区域!$F:$F,调整区域!$D:$D,$A46,调整区域!$E:$E,Q37)+SUMIFS(调整区域!$H:$H,调整区域!$D:$D,$A46,调整区域!$G:$G,Q37)</f>
        <v>0</v>
      </c>
      <c r="R46" s="11">
        <f t="shared" si="11"/>
        <v>0</v>
      </c>
      <c r="S46" s="4">
        <f>SUMIFS(调整区域!$F:$F,调整区域!$D:$D,$A46,调整区域!$E:$E,S37)+SUMIFS(调整区域!$H:$H,调整区域!$D:$D,$A46,调整区域!$G:$G,S37)</f>
        <v>0</v>
      </c>
      <c r="T46" s="4">
        <f>SUMIFS(调整区域!$F:$F,调整区域!$D:$D,$A46,调整区域!$E:$E,T37)+SUMIFS(调整区域!$H:$H,调整区域!$D:$D,$A46,调整区域!$G:$G,T37)</f>
        <v>0</v>
      </c>
      <c r="U46" s="4">
        <f>SUMIFS(调整区域!$F:$F,调整区域!$D:$D,$A46,调整区域!$E:$E,U37)+SUMIFS(调整区域!$H:$H,调整区域!$D:$D,$A46,调整区域!$G:$G,U37)</f>
        <v>0</v>
      </c>
      <c r="V46" s="4">
        <f>SUMIFS(调整区域!$F:$F,调整区域!$D:$D,$A46,调整区域!$E:$E,V37)+SUMIFS(调整区域!$H:$H,调整区域!$D:$D,$A46,调整区域!$G:$G,V37)</f>
        <v>0</v>
      </c>
      <c r="W46" s="4">
        <f>SUMIFS(调整区域!$F:$F,调整区域!$D:$D,$A46,调整区域!$E:$E,W37)+SUMIFS(调整区域!$H:$H,调整区域!$D:$D,$A46,调整区域!$G:$G,W37)</f>
        <v>0</v>
      </c>
      <c r="X46" s="4">
        <f>SUMIFS(调整区域!$F:$F,调整区域!$D:$D,$A46,调整区域!$E:$E,X37)+SUMIFS(调整区域!$H:$H,调整区域!$D:$D,$A46,调整区域!$G:$G,X37)</f>
        <v>0</v>
      </c>
    </row>
    <row r="47" ht="16.5" spans="1:24">
      <c r="A47" s="22" t="s">
        <v>34</v>
      </c>
      <c r="B47" s="150">
        <f t="shared" si="6"/>
        <v>0</v>
      </c>
      <c r="C47" s="4">
        <f>SUMIFS(调整区域!$F:$F,调整区域!$D:$D,$A47,调整区域!$E:$E,C37)+SUMIFS(调整区域!$H:$H,调整区域!$D:$D,$A47,调整区域!$G:$G,C37)</f>
        <v>0</v>
      </c>
      <c r="D47" s="4">
        <f>SUMIFS(调整区域!$F:$F,调整区域!$D:$D,$A47,调整区域!$E:$E,D37)+SUMIFS(调整区域!$H:$H,调整区域!$D:$D,$A47,调整区域!$G:$G,D37)</f>
        <v>0</v>
      </c>
      <c r="E47" s="4">
        <f>SUMIFS(调整区域!$F:$F,调整区域!$D:$D,$A47,调整区域!$E:$E,E37)+SUMIFS(调整区域!$H:$H,调整区域!$D:$D,$A47,调整区域!$G:$G,E37)</f>
        <v>0</v>
      </c>
      <c r="F47" s="4">
        <f>SUMIFS(调整区域!$F:$F,调整区域!$D:$D,$A47,调整区域!$E:$E,F37)+SUMIFS(调整区域!$H:$H,调整区域!$D:$D,$A47,调整区域!$G:$G,F37)</f>
        <v>0</v>
      </c>
      <c r="G47" s="11">
        <f>SUMIFS(调整区域!$F:$F,调整区域!$D:$D,$A47,调整区域!$E:$E,G37)+SUMIFS(调整区域!$H:$H,调整区域!$D:$D,$A47,调整区域!$G:$G,G37)</f>
        <v>0</v>
      </c>
      <c r="H47" s="11">
        <f t="shared" si="8"/>
        <v>0</v>
      </c>
      <c r="I47" s="4">
        <f>SUMIFS(调整区域!$F:$F,调整区域!$D:$D,$A47,调整区域!$E:$E,I37)+SUMIFS(调整区域!$H:$H,调整区域!$D:$D,$A47,调整区域!$G:$G,I37)</f>
        <v>0</v>
      </c>
      <c r="J47" s="4">
        <f>SUMIFS(调整区域!$F:$F,调整区域!$D:$D,$A47,调整区域!$E:$E,J37)+SUMIFS(调整区域!$H:$H,调整区域!$D:$D,$A47,调整区域!$G:$G,J37)</f>
        <v>0</v>
      </c>
      <c r="K47" s="4">
        <f>SUMIFS(调整区域!$F:$F,调整区域!$D:$D,$A47,调整区域!$E:$E,K37)+SUMIFS(调整区域!$H:$H,调整区域!$D:$D,$A47,调整区域!$G:$G,K37)</f>
        <v>0</v>
      </c>
      <c r="L47" s="11">
        <f t="shared" si="9"/>
        <v>0</v>
      </c>
      <c r="M47" s="4">
        <f>SUMIFS(调整区域!$F:$F,调整区域!$D:$D,$A47,调整区域!$E:$E,M37)+SUMIFS(调整区域!$H:$H,调整区域!$D:$D,$A47,调整区域!$G:$G,M37)</f>
        <v>0</v>
      </c>
      <c r="N47" s="4">
        <f>SUMIFS(调整区域!$F:$F,调整区域!$D:$D,$A47,调整区域!$E:$E,N37)+SUMIFS(调整区域!$H:$H,调整区域!$D:$D,$A47,调整区域!$G:$G,N37)</f>
        <v>0</v>
      </c>
      <c r="O47" s="11">
        <f t="shared" si="10"/>
        <v>0</v>
      </c>
      <c r="P47" s="4">
        <f>SUMIFS(调整区域!$F:$F,调整区域!$D:$D,$A47,调整区域!$E:$E,P37)+SUMIFS(调整区域!$H:$H,调整区域!$D:$D,$A47,调整区域!$G:$G,P37)</f>
        <v>0</v>
      </c>
      <c r="Q47" s="4">
        <f>SUMIFS(调整区域!$F:$F,调整区域!$D:$D,$A47,调整区域!$E:$E,Q37)+SUMIFS(调整区域!$H:$H,调整区域!$D:$D,$A47,调整区域!$G:$G,Q37)</f>
        <v>0</v>
      </c>
      <c r="R47" s="11">
        <f t="shared" si="11"/>
        <v>0</v>
      </c>
      <c r="S47" s="4">
        <f>SUMIFS(调整区域!$F:$F,调整区域!$D:$D,$A47,调整区域!$E:$E,S37)+SUMIFS(调整区域!$H:$H,调整区域!$D:$D,$A47,调整区域!$G:$G,S37)</f>
        <v>0</v>
      </c>
      <c r="T47" s="4">
        <f>SUMIFS(调整区域!$F:$F,调整区域!$D:$D,$A47,调整区域!$E:$E,T37)+SUMIFS(调整区域!$H:$H,调整区域!$D:$D,$A47,调整区域!$G:$G,T37)</f>
        <v>0</v>
      </c>
      <c r="U47" s="4">
        <f>SUMIFS(调整区域!$F:$F,调整区域!$D:$D,$A47,调整区域!$E:$E,U37)+SUMIFS(调整区域!$H:$H,调整区域!$D:$D,$A47,调整区域!$G:$G,U37)</f>
        <v>0</v>
      </c>
      <c r="V47" s="4">
        <f>SUMIFS(调整区域!$F:$F,调整区域!$D:$D,$A47,调整区域!$E:$E,V37)+SUMIFS(调整区域!$H:$H,调整区域!$D:$D,$A47,调整区域!$G:$G,V37)</f>
        <v>0</v>
      </c>
      <c r="W47" s="4">
        <f>SUMIFS(调整区域!$F:$F,调整区域!$D:$D,$A47,调整区域!$E:$E,W37)+SUMIFS(调整区域!$H:$H,调整区域!$D:$D,$A47,调整区域!$G:$G,W37)</f>
        <v>0</v>
      </c>
      <c r="X47" s="4">
        <f>SUMIFS(调整区域!$F:$F,调整区域!$D:$D,$A47,调整区域!$E:$E,X37)+SUMIFS(调整区域!$H:$H,调整区域!$D:$D,$A47,调整区域!$G:$G,X37)</f>
        <v>0</v>
      </c>
    </row>
    <row r="48" ht="16.5" spans="1:24">
      <c r="A48" s="20" t="s">
        <v>35</v>
      </c>
      <c r="B48" s="150">
        <f t="shared" si="6"/>
        <v>0</v>
      </c>
      <c r="C48" s="4">
        <f>SUMIFS(调整区域!$F:$F,调整区域!$D:$D,$A48,调整区域!$E:$E,C37)+SUMIFS(调整区域!$H:$H,调整区域!$D:$D,$A48,调整区域!$G:$G,C37)</f>
        <v>0</v>
      </c>
      <c r="D48" s="4">
        <f>SUMIFS(调整区域!$F:$F,调整区域!$D:$D,$A48,调整区域!$E:$E,D37)+SUMIFS(调整区域!$H:$H,调整区域!$D:$D,$A48,调整区域!$G:$G,D37)</f>
        <v>0</v>
      </c>
      <c r="E48" s="4">
        <f>SUMIFS(调整区域!$F:$F,调整区域!$D:$D,$A48,调整区域!$E:$E,E37)+SUMIFS(调整区域!$H:$H,调整区域!$D:$D,$A48,调整区域!$G:$G,E37)</f>
        <v>0</v>
      </c>
      <c r="F48" s="4">
        <f>SUMIFS(调整区域!$F:$F,调整区域!$D:$D,$A48,调整区域!$E:$E,F37)+SUMIFS(调整区域!$H:$H,调整区域!$D:$D,$A48,调整区域!$G:$G,F37)</f>
        <v>0</v>
      </c>
      <c r="G48" s="11">
        <f>SUMIFS(调整区域!$F:$F,调整区域!$D:$D,$A48,调整区域!$E:$E,G37)+SUMIFS(调整区域!$H:$H,调整区域!$D:$D,$A48,调整区域!$G:$G,G37)</f>
        <v>0</v>
      </c>
      <c r="H48" s="11">
        <f t="shared" si="8"/>
        <v>0</v>
      </c>
      <c r="I48" s="4">
        <f>SUMIFS(调整区域!$F:$F,调整区域!$D:$D,$A48,调整区域!$E:$E,I37)+SUMIFS(调整区域!$H:$H,调整区域!$D:$D,$A48,调整区域!$G:$G,I37)</f>
        <v>0</v>
      </c>
      <c r="J48" s="4">
        <f>SUMIFS(调整区域!$F:$F,调整区域!$D:$D,$A48,调整区域!$E:$E,J37)+SUMIFS(调整区域!$H:$H,调整区域!$D:$D,$A48,调整区域!$G:$G,J37)</f>
        <v>0</v>
      </c>
      <c r="K48" s="4">
        <f>SUMIFS(调整区域!$F:$F,调整区域!$D:$D,$A48,调整区域!$E:$E,K37)+SUMIFS(调整区域!$H:$H,调整区域!$D:$D,$A48,调整区域!$G:$G,K37)</f>
        <v>0</v>
      </c>
      <c r="L48" s="11">
        <f t="shared" si="9"/>
        <v>0</v>
      </c>
      <c r="M48" s="4">
        <f>SUMIFS(调整区域!$F:$F,调整区域!$D:$D,$A48,调整区域!$E:$E,M37)+SUMIFS(调整区域!$H:$H,调整区域!$D:$D,$A48,调整区域!$G:$G,M37)</f>
        <v>0</v>
      </c>
      <c r="N48" s="4">
        <f>SUMIFS(调整区域!$F:$F,调整区域!$D:$D,$A48,调整区域!$E:$E,N37)+SUMIFS(调整区域!$H:$H,调整区域!$D:$D,$A48,调整区域!$G:$G,N37)</f>
        <v>0</v>
      </c>
      <c r="O48" s="11">
        <f t="shared" si="10"/>
        <v>0</v>
      </c>
      <c r="P48" s="4">
        <f>SUMIFS(调整区域!$F:$F,调整区域!$D:$D,$A48,调整区域!$E:$E,P37)+SUMIFS(调整区域!$H:$H,调整区域!$D:$D,$A48,调整区域!$G:$G,P37)</f>
        <v>0</v>
      </c>
      <c r="Q48" s="4">
        <f>SUMIFS(调整区域!$F:$F,调整区域!$D:$D,$A48,调整区域!$E:$E,Q37)+SUMIFS(调整区域!$H:$H,调整区域!$D:$D,$A48,调整区域!$G:$G,Q37)</f>
        <v>0</v>
      </c>
      <c r="R48" s="11">
        <f t="shared" si="11"/>
        <v>0</v>
      </c>
      <c r="S48" s="4">
        <f>SUMIFS(调整区域!$F:$F,调整区域!$D:$D,$A48,调整区域!$E:$E,S37)+SUMIFS(调整区域!$H:$H,调整区域!$D:$D,$A48,调整区域!$G:$G,S37)</f>
        <v>0</v>
      </c>
      <c r="T48" s="4">
        <f>SUMIFS(调整区域!$F:$F,调整区域!$D:$D,$A48,调整区域!$E:$E,T37)+SUMIFS(调整区域!$H:$H,调整区域!$D:$D,$A48,调整区域!$G:$G,T37)</f>
        <v>0</v>
      </c>
      <c r="U48" s="4">
        <f>SUMIFS(调整区域!$F:$F,调整区域!$D:$D,$A48,调整区域!$E:$E,U37)+SUMIFS(调整区域!$H:$H,调整区域!$D:$D,$A48,调整区域!$G:$G,U37)</f>
        <v>0</v>
      </c>
      <c r="V48" s="4">
        <f>SUMIFS(调整区域!$F:$F,调整区域!$D:$D,$A48,调整区域!$E:$E,V37)+SUMIFS(调整区域!$H:$H,调整区域!$D:$D,$A48,调整区域!$G:$G,V37)</f>
        <v>0</v>
      </c>
      <c r="W48" s="4">
        <f>SUMIFS(调整区域!$F:$F,调整区域!$D:$D,$A48,调整区域!$E:$E,W37)+SUMIFS(调整区域!$H:$H,调整区域!$D:$D,$A48,调整区域!$G:$G,W37)</f>
        <v>0</v>
      </c>
      <c r="X48" s="4">
        <f>SUMIFS(调整区域!$F:$F,调整区域!$D:$D,$A48,调整区域!$E:$E,X37)+SUMIFS(调整区域!$H:$H,调整区域!$D:$D,$A48,调整区域!$G:$G,X37)</f>
        <v>0</v>
      </c>
    </row>
    <row r="49" ht="16.5" spans="1:24">
      <c r="A49" s="20" t="s">
        <v>36</v>
      </c>
      <c r="B49" s="150">
        <f t="shared" si="6"/>
        <v>0</v>
      </c>
      <c r="C49" s="4">
        <f>SUMIFS(调整区域!$F:$F,调整区域!$D:$D,$A49,调整区域!$E:$E,C37)+SUMIFS(调整区域!$H:$H,调整区域!$D:$D,$A49,调整区域!$G:$G,C37)</f>
        <v>0</v>
      </c>
      <c r="D49" s="4">
        <f>SUMIFS(调整区域!$F:$F,调整区域!$D:$D,$A49,调整区域!$E:$E,D37)+SUMIFS(调整区域!$H:$H,调整区域!$D:$D,$A49,调整区域!$G:$G,D37)</f>
        <v>0</v>
      </c>
      <c r="E49" s="4">
        <f>SUMIFS(调整区域!$F:$F,调整区域!$D:$D,$A49,调整区域!$E:$E,E37)+SUMIFS(调整区域!$H:$H,调整区域!$D:$D,$A49,调整区域!$G:$G,E37)</f>
        <v>0</v>
      </c>
      <c r="F49" s="4">
        <f>SUMIFS(调整区域!$F:$F,调整区域!$D:$D,$A49,调整区域!$E:$E,F37)+SUMIFS(调整区域!$H:$H,调整区域!$D:$D,$A49,调整区域!$G:$G,F37)</f>
        <v>0</v>
      </c>
      <c r="G49" s="11">
        <f>SUMIFS(调整区域!$F:$F,调整区域!$D:$D,$A49,调整区域!$E:$E,G37)+SUMIFS(调整区域!$H:$H,调整区域!$D:$D,$A49,调整区域!$G:$G,G37)</f>
        <v>0</v>
      </c>
      <c r="H49" s="11">
        <f t="shared" si="8"/>
        <v>0</v>
      </c>
      <c r="I49" s="4">
        <f>SUMIFS(调整区域!$F:$F,调整区域!$D:$D,$A49,调整区域!$E:$E,I37)+SUMIFS(调整区域!$H:$H,调整区域!$D:$D,$A49,调整区域!$G:$G,I37)</f>
        <v>0</v>
      </c>
      <c r="J49" s="4">
        <f>SUMIFS(调整区域!$F:$F,调整区域!$D:$D,$A49,调整区域!$E:$E,J37)+SUMIFS(调整区域!$H:$H,调整区域!$D:$D,$A49,调整区域!$G:$G,J37)</f>
        <v>0</v>
      </c>
      <c r="K49" s="4">
        <f>SUMIFS(调整区域!$F:$F,调整区域!$D:$D,$A49,调整区域!$E:$E,K37)+SUMIFS(调整区域!$H:$H,调整区域!$D:$D,$A49,调整区域!$G:$G,K37)</f>
        <v>0</v>
      </c>
      <c r="L49" s="11">
        <f t="shared" si="9"/>
        <v>0</v>
      </c>
      <c r="M49" s="4">
        <f>SUMIFS(调整区域!$F:$F,调整区域!$D:$D,$A49,调整区域!$E:$E,M37)+SUMIFS(调整区域!$H:$H,调整区域!$D:$D,$A49,调整区域!$G:$G,M37)</f>
        <v>0</v>
      </c>
      <c r="N49" s="4">
        <f>SUMIFS(调整区域!$F:$F,调整区域!$D:$D,$A49,调整区域!$E:$E,N37)+SUMIFS(调整区域!$H:$H,调整区域!$D:$D,$A49,调整区域!$G:$G,N37)</f>
        <v>0</v>
      </c>
      <c r="O49" s="11">
        <f t="shared" si="10"/>
        <v>0</v>
      </c>
      <c r="P49" s="4">
        <f>SUMIFS(调整区域!$F:$F,调整区域!$D:$D,$A49,调整区域!$E:$E,P37)+SUMIFS(调整区域!$H:$H,调整区域!$D:$D,$A49,调整区域!$G:$G,P37)</f>
        <v>0</v>
      </c>
      <c r="Q49" s="4">
        <f>SUMIFS(调整区域!$F:$F,调整区域!$D:$D,$A49,调整区域!$E:$E,Q37)+SUMIFS(调整区域!$H:$H,调整区域!$D:$D,$A49,调整区域!$G:$G,Q37)</f>
        <v>0</v>
      </c>
      <c r="R49" s="11">
        <f t="shared" si="11"/>
        <v>0</v>
      </c>
      <c r="S49" s="4">
        <f>SUMIFS(调整区域!$F:$F,调整区域!$D:$D,$A49,调整区域!$E:$E,S37)+SUMIFS(调整区域!$H:$H,调整区域!$D:$D,$A49,调整区域!$G:$G,S37)</f>
        <v>0</v>
      </c>
      <c r="T49" s="4">
        <f>SUMIFS(调整区域!$F:$F,调整区域!$D:$D,$A49,调整区域!$E:$E,T37)+SUMIFS(调整区域!$H:$H,调整区域!$D:$D,$A49,调整区域!$G:$G,T37)</f>
        <v>0</v>
      </c>
      <c r="U49" s="4">
        <f>SUMIFS(调整区域!$F:$F,调整区域!$D:$D,$A49,调整区域!$E:$E,U37)+SUMIFS(调整区域!$H:$H,调整区域!$D:$D,$A49,调整区域!$G:$G,U37)</f>
        <v>0</v>
      </c>
      <c r="V49" s="4">
        <f>SUMIFS(调整区域!$F:$F,调整区域!$D:$D,$A49,调整区域!$E:$E,V37)+SUMIFS(调整区域!$H:$H,调整区域!$D:$D,$A49,调整区域!$G:$G,V37)</f>
        <v>0</v>
      </c>
      <c r="W49" s="4">
        <f>SUMIFS(调整区域!$F:$F,调整区域!$D:$D,$A49,调整区域!$E:$E,W37)+SUMIFS(调整区域!$H:$H,调整区域!$D:$D,$A49,调整区域!$G:$G,W37)</f>
        <v>0</v>
      </c>
      <c r="X49" s="4">
        <f>SUMIFS(调整区域!$F:$F,调整区域!$D:$D,$A49,调整区域!$E:$E,X37)+SUMIFS(调整区域!$H:$H,调整区域!$D:$D,$A49,调整区域!$G:$G,X37)</f>
        <v>0</v>
      </c>
    </row>
    <row r="50" ht="16.5" spans="1:24">
      <c r="A50" s="20" t="s">
        <v>37</v>
      </c>
      <c r="B50" s="150">
        <f t="shared" si="6"/>
        <v>0</v>
      </c>
      <c r="C50" s="4">
        <f>SUMIFS(调整区域!$F:$F,调整区域!$D:$D,$A50,调整区域!$E:$E,$D37)+SUMIFS(调整区域!$H:$H,调整区域!$D:$D,$A50,调整区域!$G:$G,$D37)</f>
        <v>0</v>
      </c>
      <c r="D50" s="4">
        <f>SUMIFS(调整区域!$F:$F,调整区域!$D:$D,$A50,调整区域!$E:$E,$D37)+SUMIFS(调整区域!$H:$H,调整区域!$D:$D,$A50,调整区域!$G:$G,$D37)</f>
        <v>0</v>
      </c>
      <c r="E50" s="4">
        <f>SUMIFS(调整区域!$F:$F,调整区域!$D:$D,$A50,调整区域!$E:$E,$D37)+SUMIFS(调整区域!$H:$H,调整区域!$D:$D,$A50,调整区域!$G:$G,$D37)</f>
        <v>0</v>
      </c>
      <c r="F50" s="4">
        <f>SUMIFS(调整区域!$F:$F,调整区域!$D:$D,$A50,调整区域!$E:$E,$D37)+SUMIFS(调整区域!$H:$H,调整区域!$D:$D,$A50,调整区域!$G:$G,$D37)</f>
        <v>0</v>
      </c>
      <c r="G50" s="11">
        <f>SUMIFS(调整区域!$F:$F,调整区域!$D:$D,$A50,调整区域!$E:$E,$D37)+SUMIFS(调整区域!$H:$H,调整区域!$D:$D,$A50,调整区域!$G:$G,$D37)</f>
        <v>0</v>
      </c>
      <c r="H50" s="11">
        <f t="shared" si="8"/>
        <v>0</v>
      </c>
      <c r="I50" s="4">
        <f>SUMIFS(调整区域!$F:$F,调整区域!$D:$D,$A50,调整区域!$E:$E,$D37)+SUMIFS(调整区域!$H:$H,调整区域!$D:$D,$A50,调整区域!$G:$G,$D37)</f>
        <v>0</v>
      </c>
      <c r="J50" s="4">
        <f>SUMIFS(调整区域!$F:$F,调整区域!$D:$D,$A50,调整区域!$E:$E,$D37)+SUMIFS(调整区域!$H:$H,调整区域!$D:$D,$A50,调整区域!$G:$G,$D37)</f>
        <v>0</v>
      </c>
      <c r="K50" s="4">
        <f>SUMIFS(调整区域!$F:$F,调整区域!$D:$D,$A50,调整区域!$E:$E,$D37)+SUMIFS(调整区域!$H:$H,调整区域!$D:$D,$A50,调整区域!$G:$G,$D37)</f>
        <v>0</v>
      </c>
      <c r="L50" s="11">
        <f t="shared" si="9"/>
        <v>0</v>
      </c>
      <c r="M50" s="4">
        <f>SUMIFS(调整区域!$F:$F,调整区域!$D:$D,$A50,调整区域!$E:$E,$D37)+SUMIFS(调整区域!$H:$H,调整区域!$D:$D,$A50,调整区域!$G:$G,$D37)</f>
        <v>0</v>
      </c>
      <c r="N50" s="4">
        <f>SUMIFS(调整区域!$F:$F,调整区域!$D:$D,$A50,调整区域!$E:$E,$D37)+SUMIFS(调整区域!$H:$H,调整区域!$D:$D,$A50,调整区域!$G:$G,$D37)</f>
        <v>0</v>
      </c>
      <c r="O50" s="11">
        <f t="shared" si="10"/>
        <v>0</v>
      </c>
      <c r="P50" s="4">
        <f>SUMIFS(调整区域!$F:$F,调整区域!$D:$D,$A50,调整区域!$E:$E,$D37)+SUMIFS(调整区域!$H:$H,调整区域!$D:$D,$A50,调整区域!$G:$G,$D37)</f>
        <v>0</v>
      </c>
      <c r="Q50" s="4">
        <f>SUMIFS(调整区域!$F:$F,调整区域!$D:$D,$A50,调整区域!$E:$E,$D37)+SUMIFS(调整区域!$H:$H,调整区域!$D:$D,$A50,调整区域!$G:$G,$D37)</f>
        <v>0</v>
      </c>
      <c r="R50" s="11">
        <f t="shared" si="11"/>
        <v>0</v>
      </c>
      <c r="S50" s="4">
        <f>SUMIFS(调整区域!$F:$F,调整区域!$D:$D,$A50,调整区域!$E:$E,$D37)+SUMIFS(调整区域!$H:$H,调整区域!$D:$D,$A50,调整区域!$G:$G,$D37)</f>
        <v>0</v>
      </c>
      <c r="T50" s="4">
        <f>SUMIFS(调整区域!$F:$F,调整区域!$D:$D,$A50,调整区域!$E:$E,$D37)+SUMIFS(调整区域!$H:$H,调整区域!$D:$D,$A50,调整区域!$G:$G,$D37)</f>
        <v>0</v>
      </c>
      <c r="U50" s="4">
        <f>SUMIFS(调整区域!$F:$F,调整区域!$D:$D,$A50,调整区域!$E:$E,$D37)+SUMIFS(调整区域!$H:$H,调整区域!$D:$D,$A50,调整区域!$G:$G,$D37)</f>
        <v>0</v>
      </c>
      <c r="V50" s="4">
        <f>SUMIFS(调整区域!$F:$F,调整区域!$D:$D,$A50,调整区域!$E:$E,$D37)+SUMIFS(调整区域!$H:$H,调整区域!$D:$D,$A50,调整区域!$G:$G,$D37)</f>
        <v>0</v>
      </c>
      <c r="W50" s="4">
        <f>SUMIFS(调整区域!$F:$F,调整区域!$D:$D,$A50,调整区域!$E:$E,$D37)+SUMIFS(调整区域!$H:$H,调整区域!$D:$D,$A50,调整区域!$G:$G,$D37)</f>
        <v>0</v>
      </c>
      <c r="X50" s="4">
        <f>SUMIFS(调整区域!$F:$F,调整区域!$D:$D,$A50,调整区域!$E:$E,$D37)+SUMIFS(调整区域!$H:$H,调整区域!$D:$D,$A50,调整区域!$G:$G,$D37)</f>
        <v>0</v>
      </c>
    </row>
    <row r="51" ht="16.5" spans="1:24">
      <c r="A51" s="20" t="s">
        <v>38</v>
      </c>
      <c r="B51" s="150">
        <f t="shared" si="6"/>
        <v>4.65661287307739e-10</v>
      </c>
      <c r="C51" s="4">
        <f>SUMIFS(调整区域!$F:$F,调整区域!$D:$D,$A51,调整区域!$E:$E,C37)+SUMIFS(调整区域!$H:$H,调整区域!$D:$D,$A51,调整区域!$G:$G,C37)-B33/0.75-E106</f>
        <v>-3830854.31112686</v>
      </c>
      <c r="D51" s="4">
        <f>SUMIFS(调整区域!$F:$F,调整区域!$D:$D,$A51,调整区域!$E:$E,D37)+SUMIFS(调整区域!$H:$H,调整区域!$D:$D,$A51,调整区域!$G:$G,D37)+D33</f>
        <v>0</v>
      </c>
      <c r="E51" s="4">
        <f>SUMIFS(调整区域!$F:$F,调整区域!$D:$D,$A51,调整区域!$E:$E,E37)+SUMIFS(调整区域!$H:$H,调整区域!$D:$D,$A51,调整区域!$G:$G,E37)+E33</f>
        <v>0</v>
      </c>
      <c r="F51" s="4">
        <f>SUMIFS(调整区域!$F:$F,调整区域!$D:$D,$A51,调整区域!$E:$E,F37)+SUMIFS(调整区域!$H:$H,调整区域!$D:$D,$A51,调整区域!$G:$G,F37)+F33</f>
        <v>0</v>
      </c>
      <c r="G51" s="11">
        <f>SUMIFS(调整区域!$F:$F,调整区域!$D:$D,$A51,调整区域!$E:$E,G37)+SUMIFS(调整区域!$H:$H,调整区域!$D:$D,$A51,调整区域!$G:$G,G37)+G33</f>
        <v>83864.44</v>
      </c>
      <c r="H51" s="11">
        <f t="shared" si="8"/>
        <v>813377.15</v>
      </c>
      <c r="I51" s="4">
        <f>SUMIFS(调整区域!$F:$F,调整区域!$D:$D,$A51,调整区域!$E:$E,I37)+SUMIFS(调整区域!$H:$H,调整区域!$D:$D,$A51,调整区域!$G:$G,I37)+I33/0.75</f>
        <v>813377.15</v>
      </c>
      <c r="J51" s="4">
        <f>SUMIFS(调整区域!$F:$F,调整区域!$D:$D,$A51,调整区域!$E:$E,J37)+SUMIFS(调整区域!$H:$H,调整区域!$D:$D,$A51,调整区域!$G:$G,J37)+J33/0.75</f>
        <v>0</v>
      </c>
      <c r="K51" s="4">
        <f>SUMIFS(调整区域!$F:$F,调整区域!$D:$D,$A51,调整区域!$E:$E,K37)+SUMIFS(调整区域!$H:$H,调整区域!$D:$D,$A51,调整区域!$G:$G,K37)+K33/0.75</f>
        <v>0</v>
      </c>
      <c r="L51" s="11">
        <f t="shared" si="9"/>
        <v>2473424.16112686</v>
      </c>
      <c r="M51" s="4">
        <f>SUMIFS(调整区域!$F:$F,调整区域!$D:$D,$A51,调整区域!$E:$E,M37)+SUMIFS(调整区域!$H:$H,调整区域!$D:$D,$A51,调整区域!$G:$G,M37)+M33/0.75+E106</f>
        <v>2475960.37112686</v>
      </c>
      <c r="N51" s="4">
        <f>SUMIFS(调整区域!$F:$F,调整区域!$D:$D,$A51,调整区域!$E:$E,N37)+SUMIFS(调整区域!$H:$H,调整区域!$D:$D,$A51,调整区域!$G:$G,N37)+N33/0.75</f>
        <v>-2536.21</v>
      </c>
      <c r="O51" s="11">
        <f t="shared" si="10"/>
        <v>460188.56</v>
      </c>
      <c r="P51" s="4">
        <f>SUMIFS(调整区域!$F:$F,调整区域!$D:$D,$A51,调整区域!$E:$E,P37)+SUMIFS(调整区域!$H:$H,调整区域!$D:$D,$A51,调整区域!$G:$G,P37)+P33/0.75</f>
        <v>-1527844.44</v>
      </c>
      <c r="Q51" s="4">
        <f>SUMIFS(调整区域!$F:$F,调整区域!$D:$D,$A51,调整区域!$E:$E,Q37)+SUMIFS(调整区域!$H:$H,调整区域!$D:$D,$A51,调整区域!$G:$G,Q37)+Q33/0.75</f>
        <v>1988033</v>
      </c>
      <c r="R51" s="11">
        <f t="shared" si="11"/>
        <v>0</v>
      </c>
      <c r="S51" s="4">
        <f>SUMIFS(调整区域!$F:$F,调整区域!$D:$D,$A51,调整区域!$E:$E,S37)+SUMIFS(调整区域!$H:$H,调整区域!$D:$D,$A51,调整区域!$G:$G,S37)+S33/0.75</f>
        <v>0</v>
      </c>
      <c r="T51" s="4">
        <f>SUMIFS(调整区域!$F:$F,调整区域!$D:$D,$A51,调整区域!$E:$E,T37)+SUMIFS(调整区域!$H:$H,调整区域!$D:$D,$A51,调整区域!$G:$G,T37)+T33/0.75</f>
        <v>0</v>
      </c>
      <c r="U51" s="4">
        <f>SUMIFS(调整区域!$F:$F,调整区域!$D:$D,$A51,调整区域!$E:$E,U37)+SUMIFS(调整区域!$H:$H,调整区域!$D:$D,$A51,调整区域!$G:$G,U37)+U33/0.75</f>
        <v>0</v>
      </c>
      <c r="V51" s="4">
        <f>SUMIFS(调整区域!$F:$F,调整区域!$D:$D,$A51,调整区域!$E:$E,V37)+SUMIFS(调整区域!$H:$H,调整区域!$D:$D,$A51,调整区域!$G:$G,V37)+V33/0.75</f>
        <v>0</v>
      </c>
      <c r="W51" s="4">
        <f>SUMIFS(调整区域!$F:$F,调整区域!$D:$D,$A51,调整区域!$E:$E,W37)+SUMIFS(调整区域!$H:$H,调整区域!$D:$D,$A51,调整区域!$G:$G,W37)+W33/0.75</f>
        <v>0</v>
      </c>
      <c r="X51" s="4">
        <f>SUMIFS(调整区域!$F:$F,调整区域!$D:$D,$A51,调整区域!$E:$E,X37)+SUMIFS(调整区域!$H:$H,调整区域!$D:$D,$A51,调整区域!$G:$G,X37)+X33/0.75</f>
        <v>0</v>
      </c>
    </row>
    <row r="52" ht="16.5" spans="1:24">
      <c r="A52" s="20" t="s">
        <v>39</v>
      </c>
      <c r="B52" s="150">
        <f t="shared" si="6"/>
        <v>0</v>
      </c>
      <c r="C52" s="4">
        <f>SUMIFS(调整区域!$F:$F,调整区域!$D:$D,$A52,调整区域!$E:$E,C37)+SUMIFS(调整区域!$H:$H,调整区域!$D:$D,$A52,调整区域!$G:$G,$D37)</f>
        <v>0</v>
      </c>
      <c r="D52" s="4">
        <f>SUMIFS(调整区域!$F:$F,调整区域!$D:$D,$A52,调整区域!$E:$E,D37)+SUMIFS(调整区域!$H:$H,调整区域!$D:$D,$A52,调整区域!$G:$G,$D37)</f>
        <v>0</v>
      </c>
      <c r="E52" s="4">
        <f>SUMIFS(调整区域!$F:$F,调整区域!$D:$D,$A52,调整区域!$E:$E,E37)+SUMIFS(调整区域!$H:$H,调整区域!$D:$D,$A52,调整区域!$G:$G,$D37)</f>
        <v>0</v>
      </c>
      <c r="F52" s="4">
        <f>SUMIFS(调整区域!$F:$F,调整区域!$D:$D,$A52,调整区域!$E:$E,F37)+SUMIFS(调整区域!$H:$H,调整区域!$D:$D,$A52,调整区域!$G:$G,$D37)</f>
        <v>0</v>
      </c>
      <c r="G52" s="11">
        <f>SUMIFS(调整区域!$F:$F,调整区域!$D:$D,$A52,调整区域!$E:$E,G37)+SUMIFS(调整区域!$H:$H,调整区域!$D:$D,$A52,调整区域!$G:$G,$D37)</f>
        <v>0</v>
      </c>
      <c r="H52" s="11">
        <f t="shared" si="8"/>
        <v>0</v>
      </c>
      <c r="I52" s="4">
        <f>SUMIFS(调整区域!$F:$F,调整区域!$D:$D,$A52,调整区域!$E:$E,I37)+SUMIFS(调整区域!$H:$H,调整区域!$D:$D,$A52,调整区域!$G:$G,$D37)</f>
        <v>0</v>
      </c>
      <c r="J52" s="4">
        <f>SUMIFS(调整区域!$F:$F,调整区域!$D:$D,$A52,调整区域!$E:$E,J37)+SUMIFS(调整区域!$H:$H,调整区域!$D:$D,$A52,调整区域!$G:$G,$D37)</f>
        <v>0</v>
      </c>
      <c r="K52" s="4">
        <f>SUMIFS(调整区域!$F:$F,调整区域!$D:$D,$A52,调整区域!$E:$E,K37)+SUMIFS(调整区域!$H:$H,调整区域!$D:$D,$A52,调整区域!$G:$G,$D37)</f>
        <v>0</v>
      </c>
      <c r="L52" s="11">
        <f t="shared" si="9"/>
        <v>0</v>
      </c>
      <c r="M52" s="4">
        <f>SUMIFS(调整区域!$F:$F,调整区域!$D:$D,$A52,调整区域!$E:$E,M37)+SUMIFS(调整区域!$H:$H,调整区域!$D:$D,$A52,调整区域!$G:$G,$D37)</f>
        <v>0</v>
      </c>
      <c r="N52" s="4">
        <f>SUMIFS(调整区域!$F:$F,调整区域!$D:$D,$A52,调整区域!$E:$E,N37)+SUMIFS(调整区域!$H:$H,调整区域!$D:$D,$A52,调整区域!$G:$G,$D37)</f>
        <v>0</v>
      </c>
      <c r="O52" s="11">
        <f t="shared" si="10"/>
        <v>0</v>
      </c>
      <c r="P52" s="4">
        <f>SUMIFS(调整区域!$F:$F,调整区域!$D:$D,$A52,调整区域!$E:$E,P37)+SUMIFS(调整区域!$H:$H,调整区域!$D:$D,$A52,调整区域!$G:$G,$D37)</f>
        <v>0</v>
      </c>
      <c r="Q52" s="4">
        <f>SUMIFS(调整区域!$F:$F,调整区域!$D:$D,$A52,调整区域!$E:$E,Q37)+SUMIFS(调整区域!$H:$H,调整区域!$D:$D,$A52,调整区域!$G:$G,$D37)</f>
        <v>0</v>
      </c>
      <c r="R52" s="11">
        <f t="shared" si="11"/>
        <v>0</v>
      </c>
      <c r="S52" s="4">
        <f>SUMIFS(调整区域!$F:$F,调整区域!$D:$D,$A52,调整区域!$E:$E,S37)+SUMIFS(调整区域!$H:$H,调整区域!$D:$D,$A52,调整区域!$G:$G,$D37)</f>
        <v>0</v>
      </c>
      <c r="T52" s="4">
        <f>SUMIFS(调整区域!$F:$F,调整区域!$D:$D,$A52,调整区域!$E:$E,T37)+SUMIFS(调整区域!$H:$H,调整区域!$D:$D,$A52,调整区域!$G:$G,$D37)</f>
        <v>0</v>
      </c>
      <c r="U52" s="4">
        <f>SUMIFS(调整区域!$F:$F,调整区域!$D:$D,$A52,调整区域!$E:$E,U37)+SUMIFS(调整区域!$H:$H,调整区域!$D:$D,$A52,调整区域!$G:$G,$D37)</f>
        <v>0</v>
      </c>
      <c r="V52" s="4">
        <f>SUMIFS(调整区域!$F:$F,调整区域!$D:$D,$A52,调整区域!$E:$E,V37)+SUMIFS(调整区域!$H:$H,调整区域!$D:$D,$A52,调整区域!$G:$G,$D37)</f>
        <v>0</v>
      </c>
      <c r="W52" s="4">
        <f>SUMIFS(调整区域!$F:$F,调整区域!$D:$D,$A52,调整区域!$E:$E,W37)+SUMIFS(调整区域!$H:$H,调整区域!$D:$D,$A52,调整区域!$G:$G,$D37)</f>
        <v>0</v>
      </c>
      <c r="X52" s="4">
        <f>SUMIFS(调整区域!$F:$F,调整区域!$D:$D,$A52,调整区域!$E:$E,X37)+SUMIFS(调整区域!$H:$H,调整区域!$D:$D,$A52,调整区域!$G:$G,$D37)</f>
        <v>0</v>
      </c>
    </row>
    <row r="53" ht="16.5" spans="1:24">
      <c r="A53" s="20" t="s">
        <v>40</v>
      </c>
      <c r="B53" s="150">
        <f t="shared" si="6"/>
        <v>0</v>
      </c>
      <c r="C53" s="4">
        <f>SUMIFS(调整区域!$F:$F,调整区域!$D:$D,$A53,调整区域!$E:$E,C37)+SUMIFS(调整区域!$H:$H,调整区域!$D:$D,$A53,调整区域!$G:$G,C37)</f>
        <v>60207.31</v>
      </c>
      <c r="D53" s="4">
        <f>SUMIFS(调整区域!$F:$F,调整区域!$D:$D,$A53,调整区域!$E:$E,D37)+SUMIFS(调整区域!$H:$H,调整区域!$D:$D,$A53,调整区域!$G:$G,D37)</f>
        <v>0</v>
      </c>
      <c r="E53" s="4">
        <f>SUMIFS(调整区域!$F:$F,调整区域!$D:$D,$A53,调整区域!$E:$E,E37)+SUMIFS(调整区域!$H:$H,调整区域!$D:$D,$A53,调整区域!$G:$G,E37)</f>
        <v>0</v>
      </c>
      <c r="F53" s="4">
        <f>SUMIFS(调整区域!$F:$F,调整区域!$D:$D,$A53,调整区域!$E:$E,F37)+SUMIFS(调整区域!$H:$H,调整区域!$D:$D,$A53,调整区域!$G:$G,F37)</f>
        <v>0</v>
      </c>
      <c r="G53" s="11">
        <f>SUMIFS(调整区域!$F:$F,调整区域!$D:$D,$A53,调整区域!$E:$E,$G37)+SUMIFS(调整区域!$H:$H,调整区域!$D:$D,$A53,调整区域!$G:$G,$D37)</f>
        <v>-60207.31</v>
      </c>
      <c r="H53" s="11">
        <f t="shared" si="8"/>
        <v>0</v>
      </c>
      <c r="I53" s="4">
        <f>SUMIFS(调整区域!$F:$F,调整区域!$D:$D,$A53,调整区域!$E:$E,I37)+SUMIFS(调整区域!$H:$H,调整区域!$D:$D,$A53,调整区域!$G:$G,I37)</f>
        <v>0</v>
      </c>
      <c r="J53" s="4">
        <f>SUMIFS(调整区域!$F:$F,调整区域!$D:$D,$A53,调整区域!$E:$E,J37)+SUMIFS(调整区域!$H:$H,调整区域!$D:$D,$A53,调整区域!$G:$G,J37)</f>
        <v>0</v>
      </c>
      <c r="K53" s="4">
        <f>SUMIFS(调整区域!$F:$F,调整区域!$D:$D,$A53,调整区域!$E:$E,K37)+SUMIFS(调整区域!$H:$H,调整区域!$D:$D,$A53,调整区域!$G:$G,K37)</f>
        <v>0</v>
      </c>
      <c r="L53" s="11">
        <f t="shared" si="9"/>
        <v>0</v>
      </c>
      <c r="M53" s="4">
        <f>SUMIFS(调整区域!$F:$F,调整区域!$D:$D,$A53,调整区域!$E:$E,M37)+SUMIFS(调整区域!$H:$H,调整区域!$D:$D,$A53,调整区域!$G:$G,M37)</f>
        <v>0</v>
      </c>
      <c r="N53" s="4">
        <f>SUMIFS(调整区域!$F:$F,调整区域!$D:$D,$A53,调整区域!$E:$E,N37)+SUMIFS(调整区域!$H:$H,调整区域!$D:$D,$A53,调整区域!$G:$G,N37)</f>
        <v>0</v>
      </c>
      <c r="O53" s="11">
        <f t="shared" si="10"/>
        <v>0</v>
      </c>
      <c r="P53" s="4">
        <f>SUMIFS(调整区域!$F:$F,调整区域!$D:$D,$A53,调整区域!$E:$E,P37)+SUMIFS(调整区域!$H:$H,调整区域!$D:$D,$A53,调整区域!$G:$G,P37)</f>
        <v>0</v>
      </c>
      <c r="Q53" s="4">
        <f>SUMIFS(调整区域!$F:$F,调整区域!$D:$D,$A53,调整区域!$E:$E,Q37)+SUMIFS(调整区域!$H:$H,调整区域!$D:$D,$A53,调整区域!$G:$G,Q37)</f>
        <v>0</v>
      </c>
      <c r="R53" s="11">
        <f t="shared" si="11"/>
        <v>0</v>
      </c>
      <c r="S53" s="4">
        <f>SUMIFS(调整区域!$F:$F,调整区域!$D:$D,$A53,调整区域!$E:$E,S37)+SUMIFS(调整区域!$H:$H,调整区域!$D:$D,$A53,调整区域!$G:$G,S37)</f>
        <v>0</v>
      </c>
      <c r="T53" s="4">
        <f>SUMIFS(调整区域!$F:$F,调整区域!$D:$D,$A53,调整区域!$E:$E,T37)+SUMIFS(调整区域!$H:$H,调整区域!$D:$D,$A53,调整区域!$G:$G,T37)</f>
        <v>0</v>
      </c>
      <c r="U53" s="4">
        <f>SUMIFS(调整区域!$F:$F,调整区域!$D:$D,$A53,调整区域!$E:$E,U37)+SUMIFS(调整区域!$H:$H,调整区域!$D:$D,$A53,调整区域!$G:$G,U37)</f>
        <v>0</v>
      </c>
      <c r="V53" s="4">
        <f>SUMIFS(调整区域!$F:$F,调整区域!$D:$D,$A53,调整区域!$E:$E,V37)+SUMIFS(调整区域!$H:$H,调整区域!$D:$D,$A53,调整区域!$G:$G,V37)</f>
        <v>0</v>
      </c>
      <c r="W53" s="4">
        <f>SUMIFS(调整区域!$F:$F,调整区域!$D:$D,$A53,调整区域!$E:$E,W37)+SUMIFS(调整区域!$H:$H,调整区域!$D:$D,$A53,调整区域!$G:$G,W37)</f>
        <v>0</v>
      </c>
      <c r="X53" s="4">
        <f>SUMIFS(调整区域!$F:$F,调整区域!$D:$D,$A53,调整区域!$E:$E,X37)+SUMIFS(调整区域!$H:$H,调整区域!$D:$D,$A53,调整区域!$G:$G,X37)</f>
        <v>0</v>
      </c>
    </row>
    <row r="54" ht="16.5" spans="1:24">
      <c r="A54" s="20" t="s">
        <v>41</v>
      </c>
      <c r="B54" s="150">
        <f t="shared" si="6"/>
        <v>0</v>
      </c>
      <c r="C54" s="4">
        <f>SUMIFS(调整区域!$F:$F,调整区域!$D:$D,$A54,调整区域!$E:$E,$D37)+SUMIFS(调整区域!$H:$H,调整区域!$D:$D,$A54,调整区域!$G:$G,$D37)</f>
        <v>0</v>
      </c>
      <c r="D54" s="4">
        <f>SUMIFS(调整区域!$F:$F,调整区域!$D:$D,$A54,调整区域!$E:$E,$D37)+SUMIFS(调整区域!$H:$H,调整区域!$D:$D,$A54,调整区域!$G:$G,$D37)</f>
        <v>0</v>
      </c>
      <c r="E54" s="4">
        <f>SUMIFS(调整区域!$F:$F,调整区域!$D:$D,$A54,调整区域!$E:$E,$D37)+SUMIFS(调整区域!$H:$H,调整区域!$D:$D,$A54,调整区域!$G:$G,$D37)</f>
        <v>0</v>
      </c>
      <c r="F54" s="4">
        <f>SUMIFS(调整区域!$F:$F,调整区域!$D:$D,$A54,调整区域!$E:$E,$D37)+SUMIFS(调整区域!$H:$H,调整区域!$D:$D,$A54,调整区域!$G:$G,$D37)</f>
        <v>0</v>
      </c>
      <c r="G54" s="11">
        <f>SUMIFS(调整区域!$F:$F,调整区域!$D:$D,$A54,调整区域!$E:$E,$G37)+SUMIFS(调整区域!$H:$H,调整区域!$D:$D,$A54,调整区域!$G:$G,$D37)</f>
        <v>0</v>
      </c>
      <c r="H54" s="11">
        <f t="shared" si="8"/>
        <v>0</v>
      </c>
      <c r="I54" s="4">
        <f>SUMIFS(调整区域!$F:$F,调整区域!$D:$D,$A54,调整区域!$E:$E,$D37)+SUMIFS(调整区域!$H:$H,调整区域!$D:$D,$A54,调整区域!$G:$G,$D37)</f>
        <v>0</v>
      </c>
      <c r="J54" s="4">
        <f>SUMIFS(调整区域!$F:$F,调整区域!$D:$D,$A54,调整区域!$E:$E,$D37)+SUMIFS(调整区域!$H:$H,调整区域!$D:$D,$A54,调整区域!$G:$G,$D37)</f>
        <v>0</v>
      </c>
      <c r="K54" s="4">
        <f>SUMIFS(调整区域!$F:$F,调整区域!$D:$D,$A54,调整区域!$E:$E,$D37)+SUMIFS(调整区域!$H:$H,调整区域!$D:$D,$A54,调整区域!$G:$G,$D37)</f>
        <v>0</v>
      </c>
      <c r="L54" s="11">
        <f t="shared" si="9"/>
        <v>0</v>
      </c>
      <c r="M54" s="4">
        <f>SUMIFS(调整区域!$F:$F,调整区域!$D:$D,$A54,调整区域!$E:$E,$D37)+SUMIFS(调整区域!$H:$H,调整区域!$D:$D,$A54,调整区域!$G:$G,$D37)</f>
        <v>0</v>
      </c>
      <c r="N54" s="4">
        <f>SUMIFS(调整区域!$F:$F,调整区域!$D:$D,$A54,调整区域!$E:$E,$D37)+SUMIFS(调整区域!$H:$H,调整区域!$D:$D,$A54,调整区域!$G:$G,$D37)</f>
        <v>0</v>
      </c>
      <c r="O54" s="11">
        <f t="shared" si="10"/>
        <v>0</v>
      </c>
      <c r="P54" s="4">
        <f>SUMIFS(调整区域!$F:$F,调整区域!$D:$D,$A54,调整区域!$E:$E,$D37)+SUMIFS(调整区域!$H:$H,调整区域!$D:$D,$A54,调整区域!$G:$G,$D37)</f>
        <v>0</v>
      </c>
      <c r="Q54" s="4">
        <f>SUMIFS(调整区域!$F:$F,调整区域!$D:$D,$A54,调整区域!$E:$E,$D37)+SUMIFS(调整区域!$H:$H,调整区域!$D:$D,$A54,调整区域!$G:$G,$D37)</f>
        <v>0</v>
      </c>
      <c r="R54" s="11">
        <f t="shared" si="11"/>
        <v>0</v>
      </c>
      <c r="S54" s="4">
        <f>SUMIFS(调整区域!$F:$F,调整区域!$D:$D,$A54,调整区域!$E:$E,$D37)+SUMIFS(调整区域!$H:$H,调整区域!$D:$D,$A54,调整区域!$G:$G,$D37)</f>
        <v>0</v>
      </c>
      <c r="T54" s="4">
        <f>SUMIFS(调整区域!$F:$F,调整区域!$D:$D,$A54,调整区域!$E:$E,$D37)+SUMIFS(调整区域!$H:$H,调整区域!$D:$D,$A54,调整区域!$G:$G,$D37)</f>
        <v>0</v>
      </c>
      <c r="U54" s="4">
        <f>SUMIFS(调整区域!$F:$F,调整区域!$D:$D,$A54,调整区域!$E:$E,$D37)+SUMIFS(调整区域!$H:$H,调整区域!$D:$D,$A54,调整区域!$G:$G,$D37)</f>
        <v>0</v>
      </c>
      <c r="V54" s="4">
        <f>SUMIFS(调整区域!$F:$F,调整区域!$D:$D,$A54,调整区域!$E:$E,$D37)+SUMIFS(调整区域!$H:$H,调整区域!$D:$D,$A54,调整区域!$G:$G,$D37)</f>
        <v>0</v>
      </c>
      <c r="W54" s="4">
        <f>SUMIFS(调整区域!$F:$F,调整区域!$D:$D,$A54,调整区域!$E:$E,$D37)+SUMIFS(调整区域!$H:$H,调整区域!$D:$D,$A54,调整区域!$G:$G,$D37)</f>
        <v>0</v>
      </c>
      <c r="X54" s="4">
        <f>SUMIFS(调整区域!$F:$F,调整区域!$D:$D,$A54,调整区域!$E:$E,$D37)+SUMIFS(调整区域!$H:$H,调整区域!$D:$D,$A54,调整区域!$G:$G,$D37)</f>
        <v>0</v>
      </c>
    </row>
    <row r="55" s="145" customFormat="1" ht="16.5" spans="1:24">
      <c r="A55" s="18" t="s">
        <v>42</v>
      </c>
      <c r="B55" s="150">
        <f t="shared" si="6"/>
        <v>-1.71530700754374e-9</v>
      </c>
      <c r="C55" s="11">
        <f>C56+C57+C58+C59+C60</f>
        <v>4283596.87545993</v>
      </c>
      <c r="D55" s="11">
        <f>D56+D57+D58+D59+D60</f>
        <v>-529.4</v>
      </c>
      <c r="E55" s="11">
        <f>E56+E57+E58+E59+E60</f>
        <v>626.77</v>
      </c>
      <c r="F55" s="11">
        <f>F56+F57+F58+F59+F60</f>
        <v>0</v>
      </c>
      <c r="G55" s="11">
        <f t="shared" ref="G55:X55" si="13">G56+G57+G58+G59+G60</f>
        <v>359488.323413213</v>
      </c>
      <c r="H55" s="11">
        <f t="shared" si="8"/>
        <v>-3065.98</v>
      </c>
      <c r="I55" s="11">
        <f t="shared" si="13"/>
        <v>6100.33</v>
      </c>
      <c r="J55" s="11">
        <f t="shared" si="13"/>
        <v>-9166.31</v>
      </c>
      <c r="K55" s="11">
        <f t="shared" si="13"/>
        <v>0</v>
      </c>
      <c r="L55" s="11">
        <f t="shared" si="9"/>
        <v>-4648876.67887314</v>
      </c>
      <c r="M55" s="11">
        <f>M56+M57+M58+M59+M60</f>
        <v>-4651059.79887314</v>
      </c>
      <c r="N55" s="11">
        <f t="shared" si="13"/>
        <v>2183.12</v>
      </c>
      <c r="O55" s="11">
        <f t="shared" si="10"/>
        <v>-6288.41</v>
      </c>
      <c r="P55" s="11">
        <f t="shared" si="13"/>
        <v>-17118.26</v>
      </c>
      <c r="Q55" s="11">
        <f t="shared" si="13"/>
        <v>10829.85</v>
      </c>
      <c r="R55" s="11">
        <f t="shared" si="11"/>
        <v>15048.5</v>
      </c>
      <c r="S55" s="11">
        <f t="shared" si="13"/>
        <v>5277.15</v>
      </c>
      <c r="T55" s="11">
        <f t="shared" si="13"/>
        <v>6933.97</v>
      </c>
      <c r="U55" s="11">
        <f t="shared" si="13"/>
        <v>2837.38</v>
      </c>
      <c r="V55" s="11">
        <f t="shared" si="13"/>
        <v>0</v>
      </c>
      <c r="W55" s="11">
        <f t="shared" si="13"/>
        <v>0</v>
      </c>
      <c r="X55" s="11">
        <f t="shared" si="13"/>
        <v>0</v>
      </c>
    </row>
    <row r="56" ht="16.5" spans="1:24">
      <c r="A56" s="22" t="s">
        <v>43</v>
      </c>
      <c r="B56" s="150">
        <f t="shared" si="6"/>
        <v>0</v>
      </c>
      <c r="C56" s="4">
        <f>SUMIFS(调整区域!$F:$F,调整区域!$D:$D,$A56,调整区域!$E:$E,C37)+SUMIFS(调整区域!$H:$H,调整区域!$D:$D,$A56,调整区域!$G:$G,C37)</f>
        <v>-62854.18</v>
      </c>
      <c r="D56" s="4">
        <f>SUMIFS(调整区域!$F:$F,调整区域!$D:$D,$A56,调整区域!$E:$E,D37)+SUMIFS(调整区域!$H:$H,调整区域!$D:$D,$A56,调整区域!$G:$G,D37)</f>
        <v>0</v>
      </c>
      <c r="E56" s="4">
        <f>SUMIFS(调整区域!$F:$F,调整区域!$D:$D,$A56,调整区域!$E:$E,E37)+SUMIFS(调整区域!$H:$H,调整区域!$D:$D,$A56,调整区域!$G:$G,E37)</f>
        <v>306.99</v>
      </c>
      <c r="F56" s="4">
        <f>SUMIFS(调整区域!$F:$F,调整区域!$D:$D,$A56,调整区域!$E:$E,F37)+SUMIFS(调整区域!$H:$H,调整区域!$D:$D,$A56,调整区域!$G:$G,F37)</f>
        <v>0</v>
      </c>
      <c r="G56" s="11">
        <f>SUMIFS(调整区域!$F:$F,调整区域!$D:$D,$A56,调整区域!$E:$E,G37)+SUMIFS(调整区域!$H:$H,调整区域!$D:$D,$A56,调整区域!$G:$G,G37)</f>
        <v>60673.91</v>
      </c>
      <c r="H56" s="11">
        <f t="shared" si="8"/>
        <v>-4489.62</v>
      </c>
      <c r="I56" s="4">
        <f>SUMIFS(调整区域!$F:$F,调整区域!$D:$D,$A56,调整区域!$E:$E,I37)+SUMIFS(调整区域!$H:$H,调整区域!$D:$D,$A56,调整区域!$G:$G,I37)</f>
        <v>0</v>
      </c>
      <c r="J56" s="4">
        <f>SUMIFS(调整区域!$F:$F,调整区域!$D:$D,$A56,调整区域!$E:$E,J37)+SUMIFS(调整区域!$H:$H,调整区域!$D:$D,$A56,调整区域!$G:$G,J37)</f>
        <v>-4489.62</v>
      </c>
      <c r="K56" s="4">
        <f>SUMIFS(调整区域!$F:$F,调整区域!$D:$D,$A56,调整区域!$E:$E,K37)+SUMIFS(调整区域!$H:$H,调整区域!$D:$D,$A56,调整区域!$G:$G,K37)</f>
        <v>0</v>
      </c>
      <c r="L56" s="11">
        <f t="shared" si="9"/>
        <v>-144.28</v>
      </c>
      <c r="M56" s="4">
        <f>SUMIFS(调整区域!$F:$F,调整区域!$D:$D,$A56,调整区域!$E:$E,M37)+SUMIFS(调整区域!$H:$H,调整区域!$D:$D,$A56,调整区域!$G:$G,M37)</f>
        <v>-1222.88</v>
      </c>
      <c r="N56" s="4">
        <f>SUMIFS(调整区域!$F:$F,调整区域!$D:$D,$A56,调整区域!$E:$E,N37)+SUMIFS(调整区域!$H:$H,调整区域!$D:$D,$A56,调整区域!$G:$G,N37)</f>
        <v>1078.6</v>
      </c>
      <c r="O56" s="11">
        <f t="shared" si="10"/>
        <v>0</v>
      </c>
      <c r="P56" s="4">
        <f>SUMIFS(调整区域!$F:$F,调整区域!$D:$D,$A56,调整区域!$E:$E,P37)+SUMIFS(调整区域!$H:$H,调整区域!$D:$D,$A56,调整区域!$G:$G,P37)</f>
        <v>0</v>
      </c>
      <c r="Q56" s="4">
        <f>SUMIFS(调整区域!$F:$F,调整区域!$D:$D,$A56,调整区域!$E:$E,Q37)+SUMIFS(调整区域!$H:$H,调整区域!$D:$D,$A56,调整区域!$G:$G,Q37)</f>
        <v>0</v>
      </c>
      <c r="R56" s="11">
        <f t="shared" si="11"/>
        <v>6507.18</v>
      </c>
      <c r="S56" s="4">
        <f>SUMIFS(调整区域!$F:$F,调整区域!$D:$D,$A56,调整区域!$E:$E,S37)+SUMIFS(调整区域!$H:$H,调整区域!$D:$D,$A56,调整区域!$G:$G,S37)</f>
        <v>2092.08</v>
      </c>
      <c r="T56" s="4">
        <f>SUMIFS(调整区域!$F:$F,调整区域!$D:$D,$A56,调整区域!$E:$E,T37)+SUMIFS(调整区域!$H:$H,调整区域!$D:$D,$A56,调整区域!$G:$G,T37)</f>
        <v>3396.23</v>
      </c>
      <c r="U56" s="4">
        <f>SUMIFS(调整区域!$F:$F,调整区域!$D:$D,$A56,调整区域!$E:$E,U37)+SUMIFS(调整区域!$H:$H,调整区域!$D:$D,$A56,调整区域!$G:$G,U37)</f>
        <v>1018.87</v>
      </c>
      <c r="V56" s="4">
        <f>SUMIFS(调整区域!$F:$F,调整区域!$D:$D,$A56,调整区域!$E:$E,V37)+SUMIFS(调整区域!$H:$H,调整区域!$D:$D,$A56,调整区域!$G:$G,V37)</f>
        <v>0</v>
      </c>
      <c r="W56" s="4">
        <f>SUMIFS(调整区域!$F:$F,调整区域!$D:$D,$A56,调整区域!$E:$E,W37)+SUMIFS(调整区域!$H:$H,调整区域!$D:$D,$A56,调整区域!$G:$G,W37)</f>
        <v>0</v>
      </c>
      <c r="X56" s="4">
        <f>SUMIFS(调整区域!$F:$F,调整区域!$D:$D,$A56,调整区域!$E:$E,X37)+SUMIFS(调整区域!$H:$H,调整区域!$D:$D,$A56,调整区域!$G:$G,X37)</f>
        <v>0</v>
      </c>
    </row>
    <row r="57" ht="16.5" spans="1:24">
      <c r="A57" s="22" t="s">
        <v>44</v>
      </c>
      <c r="B57" s="150">
        <f t="shared" si="6"/>
        <v>1.81898940354586e-11</v>
      </c>
      <c r="C57" s="4">
        <f>SUMIFS(调整区域!$F:$F,调整区域!$K:$K,$A57,调整区域!$E:$E,C37)+SUMIFS(调整区域!$H:$H,调整区域!$K:$K,$A57,调整区域!$G:$G,C37)</f>
        <v>142680.376586787</v>
      </c>
      <c r="D57" s="4">
        <f>SUMIFS(调整区域!$F:$F,调整区域!$K:$K,$A57,调整区域!$E:$E,D37)+SUMIFS(调整区域!$H:$H,调整区域!$K:$K,$A57,调整区域!$G:$G,D37)</f>
        <v>-529.4</v>
      </c>
      <c r="E57" s="4">
        <f>SUMIFS(调整区域!$F:$F,调整区域!$K:$K,$A57,调整区域!$E:$E,E37)+SUMIFS(调整区域!$H:$H,调整区域!$K:$K,$A57,调整区域!$G:$G,E37)</f>
        <v>319.78</v>
      </c>
      <c r="F57" s="4">
        <f>SUMIFS(调整区域!$F:$F,调整区域!$K:$K,$A57,调整区域!$E:$E,F37)+SUMIFS(调整区域!$H:$H,调整区域!$K:$K,$A57,调整区域!$G:$G,F37)</f>
        <v>0</v>
      </c>
      <c r="G57" s="11">
        <f>SUMIFS(调整区域!$F:$F,调整区域!$K:$K,$A57,调整区域!$E:$E,G37)+SUMIFS(调整区域!$H:$H,调整区域!$K:$K,$A57,调整区域!$G:$G,G37)</f>
        <v>-141635.986586787</v>
      </c>
      <c r="H57" s="11">
        <f t="shared" si="8"/>
        <v>1423.64</v>
      </c>
      <c r="I57" s="4">
        <f>SUMIFS(调整区域!$F:$F,调整区域!$K:$K,$A57,调整区域!$E:$E,I37)+SUMIFS(调整区域!$H:$H,调整区域!$K:$K,$A57,调整区域!$G:$G,I37)</f>
        <v>6100.33</v>
      </c>
      <c r="J57" s="4">
        <f>SUMIFS(调整区域!$F:$F,调整区域!$K:$K,$A57,调整区域!$E:$E,J37)+SUMIFS(调整区域!$H:$H,调整区域!$K:$K,$A57,调整区域!$G:$G,J37)</f>
        <v>-4676.69</v>
      </c>
      <c r="K57" s="4">
        <f>SUMIFS(调整区域!$F:$F,调整区域!$K:$K,$A57,调整区域!$E:$E,K37)+SUMIFS(调整区域!$H:$H,调整区域!$K:$K,$A57,调整区域!$G:$G,K37)</f>
        <v>0</v>
      </c>
      <c r="L57" s="11">
        <f t="shared" si="9"/>
        <v>-4511.32</v>
      </c>
      <c r="M57" s="4">
        <f>SUMIFS(调整区域!$F:$F,调整区域!$K:$K,$A57,调整区域!$E:$E,M37)+SUMIFS(调整区域!$H:$H,调整区域!$K:$K,$A57,调整区域!$G:$G,M37)</f>
        <v>-5615.84</v>
      </c>
      <c r="N57" s="4">
        <f>SUMIFS(调整区域!$F:$F,调整区域!$K:$K,$A57,调整区域!$E:$E,N37)+SUMIFS(调整区域!$H:$H,调整区域!$K:$K,$A57,调整区域!$G:$G,N37)</f>
        <v>1104.52</v>
      </c>
      <c r="O57" s="11">
        <f t="shared" si="10"/>
        <v>-6288.41</v>
      </c>
      <c r="P57" s="4">
        <f>SUMIFS(调整区域!$F:$F,调整区域!$K:$K,$A57,调整区域!$E:$E,P37)+SUMIFS(调整区域!$H:$H,调整区域!$K:$K,$A57,调整区域!$G:$G,P37)</f>
        <v>-17118.26</v>
      </c>
      <c r="Q57" s="4">
        <f>SUMIFS(调整区域!$F:$F,调整区域!$K:$K,$A57,调整区域!$E:$E,Q37)+SUMIFS(调整区域!$H:$H,调整区域!$K:$K,$A57,调整区域!$G:$G,Q37)</f>
        <v>10829.85</v>
      </c>
      <c r="R57" s="11">
        <f t="shared" si="11"/>
        <v>8541.32</v>
      </c>
      <c r="S57" s="4">
        <f>SUMIFS(调整区域!$F:$F,调整区域!$K:$K,$A57,调整区域!$E:$E,S37)+SUMIFS(调整区域!$H:$H,调整区域!$K:$K,$A57,调整区域!$G:$G,S37)</f>
        <v>3185.07</v>
      </c>
      <c r="T57" s="4">
        <f>SUMIFS(调整区域!$F:$F,调整区域!$K:$K,$A57,调整区域!$E:$E,T37)+SUMIFS(调整区域!$H:$H,调整区域!$K:$K,$A57,调整区域!$G:$G,T37)</f>
        <v>3537.74</v>
      </c>
      <c r="U57" s="4">
        <f>SUMIFS(调整区域!$F:$F,调整区域!$K:$K,$A57,调整区域!$E:$E,U37)+SUMIFS(调整区域!$H:$H,调整区域!$K:$K,$A57,调整区域!$G:$G,U37)</f>
        <v>1818.51</v>
      </c>
      <c r="V57" s="4">
        <f>SUMIFS(调整区域!$F:$F,调整区域!$K:$K,$A57,调整区域!$E:$E,V37)+SUMIFS(调整区域!$H:$H,调整区域!$K:$K,$A57,调整区域!$G:$G,V37)</f>
        <v>0</v>
      </c>
      <c r="W57" s="4">
        <f>SUMIFS(调整区域!$F:$F,调整区域!$K:$K,$A57,调整区域!$E:$E,W37)+SUMIFS(调整区域!$H:$H,调整区域!$K:$K,$A57,调整区域!$G:$G,W37)</f>
        <v>0</v>
      </c>
      <c r="X57" s="4">
        <f>SUMIFS(调整区域!$F:$F,调整区域!$K:$K,$A57,调整区域!$E:$E,X37)+SUMIFS(调整区域!$H:$H,调整区域!$K:$K,$A57,调整区域!$G:$G,X37)</f>
        <v>0</v>
      </c>
    </row>
    <row r="58" ht="16.5" spans="1:24">
      <c r="A58" s="22" t="s">
        <v>45</v>
      </c>
      <c r="B58" s="150">
        <f t="shared" si="6"/>
        <v>0</v>
      </c>
      <c r="C58" s="4">
        <f>SUMIFS(调整区域!$F:$F,调整区域!$D:$D,$A58,调整区域!$E:$E,C37)+SUMIFS(调整区域!$H:$H,调整区域!$D:$D,$A58,调整区域!$G:$G,C37)-E106</f>
        <v>4203770.67887314</v>
      </c>
      <c r="D58" s="4">
        <f>SUMIFS(调整区域!$F:$F,调整区域!$D:$D,$A58,调整区域!$E:$E,D37)+SUMIFS(调整区域!$H:$H,调整区域!$D:$D,$A58,调整区域!$G:$G,D37)</f>
        <v>0</v>
      </c>
      <c r="E58" s="4">
        <f>SUMIFS(调整区域!$F:$F,调整区域!$D:$D,$A58,调整区域!$E:$E,E37)+SUMIFS(调整区域!$H:$H,调整区域!$D:$D,$A58,调整区域!$G:$G,E37)</f>
        <v>0</v>
      </c>
      <c r="F58" s="4">
        <f>SUMIFS(调整区域!$F:$F,调整区域!$D:$D,$A58,调整区域!$E:$E,F37)+SUMIFS(调整区域!$H:$H,调整区域!$D:$D,$A58,调整区域!$G:$G,F37)</f>
        <v>0</v>
      </c>
      <c r="G58" s="11">
        <f>SUMIFS(调整区域!$F:$F,调整区域!$D:$D,$A58,调整区域!$E:$E,G37)+SUMIFS(调整区域!$H:$H,调整区域!$D:$D,$A58,调整区域!$G:$G,G37)</f>
        <v>440450.4</v>
      </c>
      <c r="H58" s="11">
        <f t="shared" si="8"/>
        <v>0</v>
      </c>
      <c r="I58" s="4">
        <f>SUMIFS(调整区域!$F:$F,调整区域!$D:$D,$A58,调整区域!$E:$E,I37)+SUMIFS(调整区域!$H:$H,调整区域!$D:$D,$A58,调整区域!$G:$G,I37)</f>
        <v>0</v>
      </c>
      <c r="J58" s="4">
        <f>SUMIFS(调整区域!$F:$F,调整区域!$D:$D,$A58,调整区域!$E:$E,J37)+SUMIFS(调整区域!$H:$H,调整区域!$D:$D,$A58,调整区域!$G:$G,J37)</f>
        <v>0</v>
      </c>
      <c r="K58" s="4">
        <f>SUMIFS(调整区域!$F:$F,调整区域!$D:$D,$A58,调整区域!$E:$E,K37)+SUMIFS(调整区域!$H:$H,调整区域!$D:$D,$A58,调整区域!$G:$G,K37)</f>
        <v>0</v>
      </c>
      <c r="L58" s="11">
        <f t="shared" si="9"/>
        <v>-4644221.07887314</v>
      </c>
      <c r="M58" s="4">
        <f>SUMIFS(调整区域!$F:$F,调整区域!$D:$D,$A58,调整区域!$E:$E,M37)+SUMIFS(调整区域!$H:$H,调整区域!$D:$D,$A58,调整区域!$G:$G,M37)+E106</f>
        <v>-4644221.07887314</v>
      </c>
      <c r="N58" s="4">
        <f>SUMIFS(调整区域!$F:$F,调整区域!$D:$D,$A58,调整区域!$E:$E,N37)+SUMIFS(调整区域!$H:$H,调整区域!$D:$D,$A58,调整区域!$G:$G,N37)</f>
        <v>0</v>
      </c>
      <c r="O58" s="11">
        <f t="shared" si="10"/>
        <v>0</v>
      </c>
      <c r="P58" s="4">
        <f>SUMIFS(调整区域!$F:$F,调整区域!$D:$D,$A58,调整区域!$E:$E,P37)+SUMIFS(调整区域!$H:$H,调整区域!$D:$D,$A58,调整区域!$G:$G,P37)</f>
        <v>0</v>
      </c>
      <c r="Q58" s="4">
        <f>SUMIFS(调整区域!$F:$F,调整区域!$D:$D,$A58,调整区域!$E:$E,Q37)+SUMIFS(调整区域!$H:$H,调整区域!$D:$D,$A58,调整区域!$G:$G,Q37)</f>
        <v>0</v>
      </c>
      <c r="R58" s="11">
        <f t="shared" si="11"/>
        <v>0</v>
      </c>
      <c r="S58" s="4">
        <f>SUMIFS(调整区域!$F:$F,调整区域!$D:$D,$A58,调整区域!$E:$E,S37)+SUMIFS(调整区域!$H:$H,调整区域!$D:$D,$A58,调整区域!$G:$G,S37)</f>
        <v>0</v>
      </c>
      <c r="T58" s="4">
        <f>SUMIFS(调整区域!$F:$F,调整区域!$D:$D,$A58,调整区域!$E:$E,T37)+SUMIFS(调整区域!$H:$H,调整区域!$D:$D,$A58,调整区域!$G:$G,T37)</f>
        <v>0</v>
      </c>
      <c r="U58" s="4">
        <f>SUMIFS(调整区域!$F:$F,调整区域!$D:$D,$A58,调整区域!$E:$E,U37)+SUMIFS(调整区域!$H:$H,调整区域!$D:$D,$A58,调整区域!$G:$G,U37)</f>
        <v>0</v>
      </c>
      <c r="V58" s="4">
        <f>SUMIFS(调整区域!$F:$F,调整区域!$D:$D,$A58,调整区域!$E:$E,V37)+SUMIFS(调整区域!$H:$H,调整区域!$D:$D,$A58,调整区域!$G:$G,V37)</f>
        <v>0</v>
      </c>
      <c r="W58" s="4">
        <f>SUMIFS(调整区域!$F:$F,调整区域!$D:$D,$A58,调整区域!$E:$E,W37)+SUMIFS(调整区域!$H:$H,调整区域!$D:$D,$A58,调整区域!$G:$G,W37)</f>
        <v>0</v>
      </c>
      <c r="X58" s="4">
        <f>SUMIFS(调整区域!$F:$F,调整区域!$D:$D,$A58,调整区域!$E:$E,X37)+SUMIFS(调整区域!$H:$H,调整区域!$D:$D,$A58,调整区域!$G:$G,X37)</f>
        <v>0</v>
      </c>
    </row>
    <row r="59" ht="16.5" spans="1:24">
      <c r="A59" s="22" t="s">
        <v>46</v>
      </c>
      <c r="B59" s="150">
        <f t="shared" si="6"/>
        <v>0</v>
      </c>
      <c r="C59" s="4">
        <f>SUMIFS(调整区域!$F:$F,调整区域!$D:$D,$A59,调整区域!$E:$E,C37)+SUMIFS(调整区域!$H:$H,调整区域!$D:$D,$A59,调整区域!$G:$G,C37)</f>
        <v>0</v>
      </c>
      <c r="D59" s="4">
        <f>SUMIFS(调整区域!$F:$F,调整区域!$D:$D,$A59,调整区域!$E:$E,D37)+SUMIFS(调整区域!$H:$H,调整区域!$D:$D,$A59,调整区域!$G:$G,D37)</f>
        <v>0</v>
      </c>
      <c r="E59" s="4">
        <f>SUMIFS(调整区域!$F:$F,调整区域!$D:$D,$A59,调整区域!$E:$E,E37)+SUMIFS(调整区域!$H:$H,调整区域!$D:$D,$A59,调整区域!$G:$G,E37)</f>
        <v>0</v>
      </c>
      <c r="F59" s="4">
        <f>SUMIFS(调整区域!$F:$F,调整区域!$D:$D,$A59,调整区域!$E:$E,F37)+SUMIFS(调整区域!$H:$H,调整区域!$D:$D,$A59,调整区域!$G:$G,F37)</f>
        <v>0</v>
      </c>
      <c r="G59" s="11">
        <f>SUMIFS(调整区域!$F:$F,调整区域!$D:$D,$A59,调整区域!$E:$E,G37)+SUMIFS(调整区域!$H:$H,调整区域!$D:$D,$A59,调整区域!$G:$G,G37)</f>
        <v>0</v>
      </c>
      <c r="H59" s="11">
        <f t="shared" si="8"/>
        <v>0</v>
      </c>
      <c r="I59" s="4">
        <f>SUMIFS(调整区域!$F:$F,调整区域!$D:$D,$A59,调整区域!$E:$E,I37)+SUMIFS(调整区域!$H:$H,调整区域!$D:$D,$A59,调整区域!$G:$G,I37)</f>
        <v>0</v>
      </c>
      <c r="J59" s="4">
        <f>SUMIFS(调整区域!$F:$F,调整区域!$D:$D,$A59,调整区域!$E:$E,J37)+SUMIFS(调整区域!$H:$H,调整区域!$D:$D,$A59,调整区域!$G:$G,J37)</f>
        <v>0</v>
      </c>
      <c r="K59" s="4">
        <f>SUMIFS(调整区域!$F:$F,调整区域!$D:$D,$A59,调整区域!$E:$E,K37)+SUMIFS(调整区域!$H:$H,调整区域!$D:$D,$A59,调整区域!$G:$G,K37)</f>
        <v>0</v>
      </c>
      <c r="L59" s="11">
        <f t="shared" si="9"/>
        <v>0</v>
      </c>
      <c r="M59" s="4">
        <f>SUMIFS(调整区域!$F:$F,调整区域!$D:$D,$A59,调整区域!$E:$E,M37)+SUMIFS(调整区域!$H:$H,调整区域!$D:$D,$A59,调整区域!$G:$G,M37)</f>
        <v>0</v>
      </c>
      <c r="N59" s="4">
        <f>SUMIFS(调整区域!$F:$F,调整区域!$D:$D,$A59,调整区域!$E:$E,N37)+SUMIFS(调整区域!$H:$H,调整区域!$D:$D,$A59,调整区域!$G:$G,N37)</f>
        <v>0</v>
      </c>
      <c r="O59" s="11">
        <f t="shared" si="10"/>
        <v>0</v>
      </c>
      <c r="P59" s="4">
        <f>SUMIFS(调整区域!$F:$F,调整区域!$D:$D,$A59,调整区域!$E:$E,P37)+SUMIFS(调整区域!$H:$H,调整区域!$D:$D,$A59,调整区域!$G:$G,P37)</f>
        <v>0</v>
      </c>
      <c r="Q59" s="4">
        <f>SUMIFS(调整区域!$F:$F,调整区域!$D:$D,$A59,调整区域!$E:$E,Q37)+SUMIFS(调整区域!$H:$H,调整区域!$D:$D,$A59,调整区域!$G:$G,Q37)</f>
        <v>0</v>
      </c>
      <c r="R59" s="11">
        <f t="shared" si="11"/>
        <v>0</v>
      </c>
      <c r="S59" s="4">
        <f>SUMIFS(调整区域!$F:$F,调整区域!$D:$D,$A59,调整区域!$E:$E,S37)+SUMIFS(调整区域!$H:$H,调整区域!$D:$D,$A59,调整区域!$G:$G,S37)</f>
        <v>0</v>
      </c>
      <c r="T59" s="4">
        <f>SUMIFS(调整区域!$F:$F,调整区域!$D:$D,$A59,调整区域!$E:$E,T37)+SUMIFS(调整区域!$H:$H,调整区域!$D:$D,$A59,调整区域!$G:$G,T37)</f>
        <v>0</v>
      </c>
      <c r="U59" s="4">
        <f>SUMIFS(调整区域!$F:$F,调整区域!$D:$D,$A59,调整区域!$E:$E,U37)+SUMIFS(调整区域!$H:$H,调整区域!$D:$D,$A59,调整区域!$G:$G,U37)</f>
        <v>0</v>
      </c>
      <c r="V59" s="4">
        <f>SUMIFS(调整区域!$F:$F,调整区域!$D:$D,$A59,调整区域!$E:$E,V37)+SUMIFS(调整区域!$H:$H,调整区域!$D:$D,$A59,调整区域!$G:$G,V37)</f>
        <v>0</v>
      </c>
      <c r="W59" s="4">
        <f>SUMIFS(调整区域!$F:$F,调整区域!$D:$D,$A59,调整区域!$E:$E,W37)+SUMIFS(调整区域!$H:$H,调整区域!$D:$D,$A59,调整区域!$G:$G,W37)</f>
        <v>0</v>
      </c>
      <c r="X59" s="4">
        <f>SUMIFS(调整区域!$F:$F,调整区域!$D:$D,$A59,调整区域!$E:$E,X37)+SUMIFS(调整区域!$H:$H,调整区域!$D:$D,$A59,调整区域!$G:$G,X37)</f>
        <v>0</v>
      </c>
    </row>
    <row r="60" ht="16.5" spans="1:24">
      <c r="A60" s="22" t="s">
        <v>47</v>
      </c>
      <c r="B60" s="150">
        <f t="shared" si="6"/>
        <v>0</v>
      </c>
      <c r="C60" s="4">
        <f>SUMIFS(调整区域!$F:$F,调整区域!$D:$D,$A60,调整区域!$E:$E,C37)+SUMIFS(调整区域!$H:$H,调整区域!$D:$D,$A60,调整区域!$G:$G,C37)</f>
        <v>0</v>
      </c>
      <c r="D60" s="4">
        <f>SUMIFS(调整区域!$F:$F,调整区域!$D:$D,$A60,调整区域!$E:$E,D37)+SUMIFS(调整区域!$H:$H,调整区域!$D:$D,$A60,调整区域!$G:$G,D37)</f>
        <v>0</v>
      </c>
      <c r="E60" s="4">
        <f>SUMIFS(调整区域!$F:$F,调整区域!$D:$D,$A60,调整区域!$E:$E,E37)+SUMIFS(调整区域!$H:$H,调整区域!$D:$D,$A60,调整区域!$G:$G,E37)</f>
        <v>0</v>
      </c>
      <c r="F60" s="4">
        <f>SUMIFS(调整区域!$F:$F,调整区域!$D:$D,$A60,调整区域!$E:$E,F37)+SUMIFS(调整区域!$H:$H,调整区域!$D:$D,$A60,调整区域!$G:$G,F37)</f>
        <v>0</v>
      </c>
      <c r="G60" s="11">
        <f>SUMIFS(调整区域!$F:$F,调整区域!$D:$D,$A60,调整区域!$E:$E,G37)+SUMIFS(调整区域!$H:$H,调整区域!$D:$D,$A60,调整区域!$G:$G,G37)</f>
        <v>0</v>
      </c>
      <c r="H60" s="11">
        <f t="shared" si="8"/>
        <v>0</v>
      </c>
      <c r="I60" s="4">
        <f>SUMIFS(调整区域!$F:$F,调整区域!$D:$D,$A60,调整区域!$E:$E,I37)+SUMIFS(调整区域!$H:$H,调整区域!$D:$D,$A60,调整区域!$G:$G,I37)</f>
        <v>0</v>
      </c>
      <c r="J60" s="4">
        <f>SUMIFS(调整区域!$F:$F,调整区域!$D:$D,$A60,调整区域!$E:$E,J37)+SUMIFS(调整区域!$H:$H,调整区域!$D:$D,$A60,调整区域!$G:$G,J37)</f>
        <v>0</v>
      </c>
      <c r="K60" s="4">
        <f>SUMIFS(调整区域!$F:$F,调整区域!$D:$D,$A60,调整区域!$E:$E,K37)+SUMIFS(调整区域!$H:$H,调整区域!$D:$D,$A60,调整区域!$G:$G,K37)</f>
        <v>0</v>
      </c>
      <c r="L60" s="11">
        <f t="shared" si="9"/>
        <v>0</v>
      </c>
      <c r="M60" s="4">
        <f>SUMIFS(调整区域!$F:$F,调整区域!$D:$D,$A60,调整区域!$E:$E,M37)+SUMIFS(调整区域!$H:$H,调整区域!$D:$D,$A60,调整区域!$G:$G,M37)</f>
        <v>0</v>
      </c>
      <c r="N60" s="4">
        <f>SUMIFS(调整区域!$F:$F,调整区域!$D:$D,$A60,调整区域!$E:$E,N37)+SUMIFS(调整区域!$H:$H,调整区域!$D:$D,$A60,调整区域!$G:$G,N37)</f>
        <v>0</v>
      </c>
      <c r="O60" s="11">
        <f t="shared" si="10"/>
        <v>0</v>
      </c>
      <c r="P60" s="4">
        <f>SUMIFS(调整区域!$F:$F,调整区域!$D:$D,$A60,调整区域!$E:$E,P37)+SUMIFS(调整区域!$H:$H,调整区域!$D:$D,$A60,调整区域!$G:$G,P37)</f>
        <v>0</v>
      </c>
      <c r="Q60" s="4">
        <f>SUMIFS(调整区域!$F:$F,调整区域!$D:$D,$A60,调整区域!$E:$E,Q37)+SUMIFS(调整区域!$H:$H,调整区域!$D:$D,$A60,调整区域!$G:$G,Q37)</f>
        <v>0</v>
      </c>
      <c r="R60" s="11">
        <f t="shared" si="11"/>
        <v>0</v>
      </c>
      <c r="S60" s="4">
        <f>SUMIFS(调整区域!$F:$F,调整区域!$D:$D,$A60,调整区域!$E:$E,S37)+SUMIFS(调整区域!$H:$H,调整区域!$D:$D,$A60,调整区域!$G:$G,S37)</f>
        <v>0</v>
      </c>
      <c r="T60" s="4">
        <f>SUMIFS(调整区域!$F:$F,调整区域!$D:$D,$A60,调整区域!$E:$E,T37)+SUMIFS(调整区域!$H:$H,调整区域!$D:$D,$A60,调整区域!$G:$G,T37)</f>
        <v>0</v>
      </c>
      <c r="U60" s="4">
        <f>SUMIFS(调整区域!$F:$F,调整区域!$D:$D,$A60,调整区域!$E:$E,U37)+SUMIFS(调整区域!$H:$H,调整区域!$D:$D,$A60,调整区域!$G:$G,U37)</f>
        <v>0</v>
      </c>
      <c r="V60" s="4">
        <f>SUMIFS(调整区域!$F:$F,调整区域!$D:$D,$A60,调整区域!$E:$E,V37)+SUMIFS(调整区域!$H:$H,调整区域!$D:$D,$A60,调整区域!$G:$G,V37)</f>
        <v>0</v>
      </c>
      <c r="W60" s="4">
        <f>SUMIFS(调整区域!$F:$F,调整区域!$D:$D,$A60,调整区域!$E:$E,W37)+SUMIFS(调整区域!$H:$H,调整区域!$D:$D,$A60,调整区域!$G:$G,W37)</f>
        <v>0</v>
      </c>
      <c r="X60" s="4">
        <f>SUMIFS(调整区域!$F:$F,调整区域!$D:$D,$A60,调整区域!$E:$E,X37)+SUMIFS(调整区域!$H:$H,调整区域!$D:$D,$A60,调整区域!$G:$G,X37)</f>
        <v>0</v>
      </c>
    </row>
    <row r="61" s="145" customFormat="1" ht="16.5" spans="1:24">
      <c r="A61" s="18" t="s">
        <v>48</v>
      </c>
      <c r="B61" s="150">
        <f t="shared" si="6"/>
        <v>0</v>
      </c>
      <c r="C61" s="11">
        <f>C38-C55</f>
        <v>-16070854.0220359</v>
      </c>
      <c r="D61" s="11">
        <f>D38-D55</f>
        <v>-70057.45</v>
      </c>
      <c r="E61" s="11">
        <f>E38-E55</f>
        <v>42010.1699999999</v>
      </c>
      <c r="F61" s="11">
        <f>F38-F55</f>
        <v>0</v>
      </c>
      <c r="G61" s="11">
        <f t="shared" ref="G61:X61" si="14">G38-G55</f>
        <v>8221895.28397959</v>
      </c>
      <c r="H61" s="11">
        <f t="shared" si="8"/>
        <v>192884.57</v>
      </c>
      <c r="I61" s="11">
        <f t="shared" si="14"/>
        <v>807276.82</v>
      </c>
      <c r="J61" s="11">
        <f t="shared" si="14"/>
        <v>-614392.25</v>
      </c>
      <c r="K61" s="11">
        <f t="shared" si="14"/>
        <v>0</v>
      </c>
      <c r="L61" s="11">
        <f t="shared" si="9"/>
        <v>6848441.91</v>
      </c>
      <c r="M61" s="11">
        <f>M38-M55</f>
        <v>6703355.73</v>
      </c>
      <c r="N61" s="11">
        <f t="shared" si="14"/>
        <v>145086.18</v>
      </c>
      <c r="O61" s="11">
        <f t="shared" si="10"/>
        <v>-288114.040000001</v>
      </c>
      <c r="P61" s="11">
        <f t="shared" si="14"/>
        <v>-2265317.19</v>
      </c>
      <c r="Q61" s="11">
        <f t="shared" si="14"/>
        <v>1977203.15</v>
      </c>
      <c r="R61" s="11">
        <f t="shared" si="11"/>
        <v>1123793.57805635</v>
      </c>
      <c r="S61" s="11">
        <f t="shared" si="14"/>
        <v>419398.476776945</v>
      </c>
      <c r="T61" s="11">
        <f t="shared" si="14"/>
        <v>464764.143207547</v>
      </c>
      <c r="U61" s="11">
        <f t="shared" si="14"/>
        <v>239630.958071853</v>
      </c>
      <c r="V61" s="11">
        <f t="shared" si="14"/>
        <v>0</v>
      </c>
      <c r="W61" s="11">
        <f t="shared" si="14"/>
        <v>0</v>
      </c>
      <c r="X61" s="11">
        <f t="shared" si="14"/>
        <v>0</v>
      </c>
    </row>
    <row r="62" ht="16.5" spans="1:24">
      <c r="A62" s="22" t="s">
        <v>49</v>
      </c>
      <c r="B62" s="150">
        <f t="shared" si="6"/>
        <v>0</v>
      </c>
      <c r="C62" s="4">
        <f>SUMIFS(调整区域!$F:$F,调整区域!$D:$D,$A62,调整区域!$E:$E,C37)+SUMIFS(调整区域!$H:$H,调整区域!$D:$D,$A62,调整区域!$G:$G,C37)</f>
        <v>0</v>
      </c>
      <c r="D62" s="4">
        <f>SUMIFS(调整区域!$F:$F,调整区域!$D:$D,$A62,调整区域!$E:$E,D37)+SUMIFS(调整区域!$H:$H,调整区域!$D:$D,$A62,调整区域!$G:$G,D37)</f>
        <v>0</v>
      </c>
      <c r="E62" s="4">
        <f>SUMIFS(调整区域!$F:$F,调整区域!$D:$D,$A62,调整区域!$E:$E,E37)+SUMIFS(调整区域!$H:$H,调整区域!$D:$D,$A62,调整区域!$G:$G,E37)</f>
        <v>0</v>
      </c>
      <c r="F62" s="4">
        <f>SUMIFS(调整区域!$F:$F,调整区域!$D:$D,$A62,调整区域!$E:$E,F37)+SUMIFS(调整区域!$H:$H,调整区域!$D:$D,$A62,调整区域!$G:$G,F37)</f>
        <v>0</v>
      </c>
      <c r="G62" s="11">
        <f>SUMIFS(调整区域!$F:$F,调整区域!$D:$D,$A62,调整区域!$E:$E,G37)+SUMIFS(调整区域!$H:$H,调整区域!$D:$D,$A62,调整区域!$G:$G,G37)</f>
        <v>0</v>
      </c>
      <c r="H62" s="11">
        <f t="shared" si="8"/>
        <v>0</v>
      </c>
      <c r="I62" s="4">
        <f>SUMIFS(调整区域!$F:$F,调整区域!$D:$D,$A62,调整区域!$E:$E,I37)+SUMIFS(调整区域!$H:$H,调整区域!$D:$D,$A62,调整区域!$G:$G,I37)</f>
        <v>0</v>
      </c>
      <c r="J62" s="4">
        <f>SUMIFS(调整区域!$F:$F,调整区域!$D:$D,$A62,调整区域!$E:$E,J37)+SUMIFS(调整区域!$H:$H,调整区域!$D:$D,$A62,调整区域!$G:$G,J37)</f>
        <v>0</v>
      </c>
      <c r="K62" s="4">
        <f>SUMIFS(调整区域!$F:$F,调整区域!$D:$D,$A62,调整区域!$E:$E,K37)+SUMIFS(调整区域!$H:$H,调整区域!$D:$D,$A62,调整区域!$G:$G,K37)</f>
        <v>0</v>
      </c>
      <c r="L62" s="11">
        <f t="shared" si="9"/>
        <v>0</v>
      </c>
      <c r="M62" s="4">
        <f>SUMIFS(调整区域!$F:$F,调整区域!$D:$D,$A62,调整区域!$E:$E,M37)+SUMIFS(调整区域!$H:$H,调整区域!$D:$D,$A62,调整区域!$G:$G,M37)</f>
        <v>0</v>
      </c>
      <c r="N62" s="4">
        <f>SUMIFS(调整区域!$F:$F,调整区域!$D:$D,$A62,调整区域!$E:$E,N37)+SUMIFS(调整区域!$H:$H,调整区域!$D:$D,$A62,调整区域!$G:$G,N37)</f>
        <v>0</v>
      </c>
      <c r="O62" s="11">
        <f t="shared" si="10"/>
        <v>0</v>
      </c>
      <c r="P62" s="4">
        <f>SUMIFS(调整区域!$F:$F,调整区域!$D:$D,$A62,调整区域!$E:$E,P37)+SUMIFS(调整区域!$H:$H,调整区域!$D:$D,$A62,调整区域!$G:$G,P37)</f>
        <v>0</v>
      </c>
      <c r="Q62" s="4">
        <f>SUMIFS(调整区域!$F:$F,调整区域!$D:$D,$A62,调整区域!$E:$E,Q37)+SUMIFS(调整区域!$H:$H,调整区域!$D:$D,$A62,调整区域!$G:$G,Q37)</f>
        <v>0</v>
      </c>
      <c r="R62" s="11">
        <f t="shared" si="11"/>
        <v>0</v>
      </c>
      <c r="S62" s="4">
        <f>SUMIFS(调整区域!$F:$F,调整区域!$D:$D,$A62,调整区域!$E:$E,S37)+SUMIFS(调整区域!$H:$H,调整区域!$D:$D,$A62,调整区域!$G:$G,S37)</f>
        <v>0</v>
      </c>
      <c r="T62" s="4">
        <f>SUMIFS(调整区域!$F:$F,调整区域!$D:$D,$A62,调整区域!$E:$E,T37)+SUMIFS(调整区域!$H:$H,调整区域!$D:$D,$A62,调整区域!$G:$G,T37)</f>
        <v>0</v>
      </c>
      <c r="U62" s="4">
        <f>SUMIFS(调整区域!$F:$F,调整区域!$D:$D,$A62,调整区域!$E:$E,U37)+SUMIFS(调整区域!$H:$H,调整区域!$D:$D,$A62,调整区域!$G:$G,U37)</f>
        <v>0</v>
      </c>
      <c r="V62" s="4">
        <f>SUMIFS(调整区域!$F:$F,调整区域!$D:$D,$A62,调整区域!$E:$E,V37)+SUMIFS(调整区域!$H:$H,调整区域!$D:$D,$A62,调整区域!$G:$G,V37)</f>
        <v>0</v>
      </c>
      <c r="W62" s="4">
        <f>SUMIFS(调整区域!$F:$F,调整区域!$D:$D,$A62,调整区域!$E:$E,W37)+SUMIFS(调整区域!$H:$H,调整区域!$D:$D,$A62,调整区域!$G:$G,W37)</f>
        <v>0</v>
      </c>
      <c r="X62" s="4">
        <f>SUMIFS(调整区域!$F:$F,调整区域!$D:$D,$A62,调整区域!$E:$E,X37)+SUMIFS(调整区域!$H:$H,调整区域!$D:$D,$A62,调整区域!$G:$G,X37)</f>
        <v>0</v>
      </c>
    </row>
    <row r="63" ht="16.5" spans="1:24">
      <c r="A63" s="22" t="s">
        <v>50</v>
      </c>
      <c r="B63" s="150">
        <f t="shared" si="6"/>
        <v>0</v>
      </c>
      <c r="C63" s="4">
        <f>SUMIFS(调整区域!$F:$F,调整区域!$D:$D,$A63,调整区域!$E:$E,C37)+SUMIFS(调整区域!$H:$H,调整区域!$D:$D,$A63,调整区域!$G:$G,C37)</f>
        <v>0</v>
      </c>
      <c r="D63" s="4">
        <f>SUMIFS(调整区域!$F:$F,调整区域!$D:$D,$A63,调整区域!$E:$E,D37)+SUMIFS(调整区域!$H:$H,调整区域!$D:$D,$A63,调整区域!$G:$G,D37)</f>
        <v>0</v>
      </c>
      <c r="E63" s="4">
        <f>SUMIFS(调整区域!$F:$F,调整区域!$D:$D,$A63,调整区域!$E:$E,E37)+SUMIFS(调整区域!$H:$H,调整区域!$D:$D,$A63,调整区域!$G:$G,E37)</f>
        <v>0</v>
      </c>
      <c r="F63" s="4">
        <f>SUMIFS(调整区域!$F:$F,调整区域!$D:$D,$A63,调整区域!$E:$E,F37)+SUMIFS(调整区域!$H:$H,调整区域!$D:$D,$A63,调整区域!$G:$G,F37)</f>
        <v>0</v>
      </c>
      <c r="G63" s="11">
        <f>SUMIFS(调整区域!$F:$F,调整区域!$D:$D,$A63,调整区域!$E:$E,G37)+SUMIFS(调整区域!$H:$H,调整区域!$D:$D,$A63,调整区域!$G:$G,G37)</f>
        <v>0</v>
      </c>
      <c r="H63" s="11">
        <f t="shared" si="8"/>
        <v>0</v>
      </c>
      <c r="I63" s="4">
        <f>SUMIFS(调整区域!$F:$F,调整区域!$D:$D,$A63,调整区域!$E:$E,I37)+SUMIFS(调整区域!$H:$H,调整区域!$D:$D,$A63,调整区域!$G:$G,I37)</f>
        <v>0</v>
      </c>
      <c r="J63" s="4">
        <f>SUMIFS(调整区域!$F:$F,调整区域!$D:$D,$A63,调整区域!$E:$E,J37)+SUMIFS(调整区域!$H:$H,调整区域!$D:$D,$A63,调整区域!$G:$G,J37)</f>
        <v>0</v>
      </c>
      <c r="K63" s="4">
        <f>SUMIFS(调整区域!$F:$F,调整区域!$D:$D,$A63,调整区域!$E:$E,K37)+SUMIFS(调整区域!$H:$H,调整区域!$D:$D,$A63,调整区域!$G:$G,K37)</f>
        <v>0</v>
      </c>
      <c r="L63" s="11">
        <f t="shared" si="9"/>
        <v>0</v>
      </c>
      <c r="M63" s="4">
        <f>SUMIFS(调整区域!$F:$F,调整区域!$D:$D,$A63,调整区域!$E:$E,M37)+SUMIFS(调整区域!$H:$H,调整区域!$D:$D,$A63,调整区域!$G:$G,M37)</f>
        <v>0</v>
      </c>
      <c r="N63" s="4">
        <f>SUMIFS(调整区域!$F:$F,调整区域!$D:$D,$A63,调整区域!$E:$E,N37)+SUMIFS(调整区域!$H:$H,调整区域!$D:$D,$A63,调整区域!$G:$G,N37)</f>
        <v>0</v>
      </c>
      <c r="O63" s="11">
        <f t="shared" si="10"/>
        <v>0</v>
      </c>
      <c r="P63" s="4">
        <f>SUMIFS(调整区域!$F:$F,调整区域!$D:$D,$A63,调整区域!$E:$E,P37)+SUMIFS(调整区域!$H:$H,调整区域!$D:$D,$A63,调整区域!$G:$G,P37)</f>
        <v>0</v>
      </c>
      <c r="Q63" s="4">
        <f>SUMIFS(调整区域!$F:$F,调整区域!$D:$D,$A63,调整区域!$E:$E,Q37)+SUMIFS(调整区域!$H:$H,调整区域!$D:$D,$A63,调整区域!$G:$G,Q37)</f>
        <v>0</v>
      </c>
      <c r="R63" s="11">
        <f t="shared" si="11"/>
        <v>0</v>
      </c>
      <c r="S63" s="4">
        <f>SUMIFS(调整区域!$F:$F,调整区域!$D:$D,$A63,调整区域!$E:$E,S37)+SUMIFS(调整区域!$H:$H,调整区域!$D:$D,$A63,调整区域!$G:$G,S37)</f>
        <v>0</v>
      </c>
      <c r="T63" s="4">
        <f>SUMIFS(调整区域!$F:$F,调整区域!$D:$D,$A63,调整区域!$E:$E,T37)+SUMIFS(调整区域!$H:$H,调整区域!$D:$D,$A63,调整区域!$G:$G,T37)</f>
        <v>0</v>
      </c>
      <c r="U63" s="4">
        <f>SUMIFS(调整区域!$F:$F,调整区域!$D:$D,$A63,调整区域!$E:$E,U37)+SUMIFS(调整区域!$H:$H,调整区域!$D:$D,$A63,调整区域!$G:$G,U37)</f>
        <v>0</v>
      </c>
      <c r="V63" s="4">
        <f>SUMIFS(调整区域!$F:$F,调整区域!$D:$D,$A63,调整区域!$E:$E,V37)+SUMIFS(调整区域!$H:$H,调整区域!$D:$D,$A63,调整区域!$G:$G,V37)</f>
        <v>0</v>
      </c>
      <c r="W63" s="4">
        <f>SUMIFS(调整区域!$F:$F,调整区域!$D:$D,$A63,调整区域!$E:$E,W37)+SUMIFS(调整区域!$H:$H,调整区域!$D:$D,$A63,调整区域!$G:$G,W37)</f>
        <v>0</v>
      </c>
      <c r="X63" s="4">
        <f>SUMIFS(调整区域!$F:$F,调整区域!$D:$D,$A63,调整区域!$E:$E,X37)+SUMIFS(调整区域!$H:$H,调整区域!$D:$D,$A63,调整区域!$G:$G,X37)</f>
        <v>0</v>
      </c>
    </row>
    <row r="64" s="145" customFormat="1" ht="16.5" spans="1:24">
      <c r="A64" s="18" t="s">
        <v>51</v>
      </c>
      <c r="B64" s="150">
        <f t="shared" si="6"/>
        <v>0</v>
      </c>
      <c r="C64" s="11">
        <f>C61+C62-C63</f>
        <v>-16070854.0220359</v>
      </c>
      <c r="D64" s="11">
        <f>D61+D62-D63</f>
        <v>-70057.45</v>
      </c>
      <c r="E64" s="11">
        <f>E61+E62-E63</f>
        <v>42010.1699999999</v>
      </c>
      <c r="F64" s="11">
        <f>F61+F62-F63</f>
        <v>0</v>
      </c>
      <c r="G64" s="11">
        <f t="shared" ref="G64:X64" si="15">G61+G62-G63</f>
        <v>8221895.28397959</v>
      </c>
      <c r="H64" s="11">
        <f t="shared" si="8"/>
        <v>192884.57</v>
      </c>
      <c r="I64" s="11">
        <f t="shared" si="15"/>
        <v>807276.82</v>
      </c>
      <c r="J64" s="11">
        <f t="shared" si="15"/>
        <v>-614392.25</v>
      </c>
      <c r="K64" s="11">
        <f t="shared" si="15"/>
        <v>0</v>
      </c>
      <c r="L64" s="11">
        <f t="shared" si="9"/>
        <v>6848441.91</v>
      </c>
      <c r="M64" s="11">
        <f>M61+M62-M63</f>
        <v>6703355.73</v>
      </c>
      <c r="N64" s="11">
        <f t="shared" si="15"/>
        <v>145086.18</v>
      </c>
      <c r="O64" s="11">
        <f t="shared" si="10"/>
        <v>-288114.040000001</v>
      </c>
      <c r="P64" s="11">
        <f t="shared" si="15"/>
        <v>-2265317.19</v>
      </c>
      <c r="Q64" s="11">
        <f t="shared" si="15"/>
        <v>1977203.15</v>
      </c>
      <c r="R64" s="11">
        <f t="shared" si="11"/>
        <v>1123793.57805635</v>
      </c>
      <c r="S64" s="11">
        <f t="shared" si="15"/>
        <v>419398.476776945</v>
      </c>
      <c r="T64" s="11">
        <f t="shared" si="15"/>
        <v>464764.143207547</v>
      </c>
      <c r="U64" s="11">
        <f t="shared" si="15"/>
        <v>239630.958071853</v>
      </c>
      <c r="V64" s="11">
        <f t="shared" si="15"/>
        <v>0</v>
      </c>
      <c r="W64" s="11">
        <f t="shared" si="15"/>
        <v>0</v>
      </c>
      <c r="X64" s="11">
        <f t="shared" si="15"/>
        <v>0</v>
      </c>
    </row>
    <row r="65" ht="16.5" spans="1:24">
      <c r="A65" s="22" t="s">
        <v>52</v>
      </c>
      <c r="B65" s="150">
        <f t="shared" si="6"/>
        <v>0</v>
      </c>
      <c r="C65" s="4"/>
      <c r="D65" s="4"/>
      <c r="E65" s="4"/>
      <c r="F65" s="4"/>
      <c r="G65" s="11"/>
      <c r="H65" s="11">
        <f t="shared" si="8"/>
        <v>0</v>
      </c>
      <c r="I65" s="4"/>
      <c r="J65" s="4"/>
      <c r="K65" s="4"/>
      <c r="L65" s="11">
        <f t="shared" si="9"/>
        <v>0</v>
      </c>
      <c r="M65" s="4"/>
      <c r="N65" s="4"/>
      <c r="O65" s="11">
        <f t="shared" si="10"/>
        <v>0</v>
      </c>
      <c r="P65" s="4"/>
      <c r="Q65" s="4"/>
      <c r="R65" s="11">
        <f t="shared" si="11"/>
        <v>0</v>
      </c>
      <c r="S65" s="4"/>
      <c r="T65" s="4"/>
      <c r="U65" s="4"/>
      <c r="V65" s="4"/>
      <c r="W65" s="4"/>
      <c r="X65" s="4"/>
    </row>
    <row r="66" s="145" customFormat="1" ht="16.5" spans="1:24">
      <c r="A66" s="18" t="s">
        <v>53</v>
      </c>
      <c r="B66" s="150">
        <f t="shared" si="6"/>
        <v>0</v>
      </c>
      <c r="C66" s="11">
        <f>C64-C65</f>
        <v>-16070854.0220359</v>
      </c>
      <c r="D66" s="11">
        <f>D64-D65</f>
        <v>-70057.45</v>
      </c>
      <c r="E66" s="11">
        <f>E64-E65</f>
        <v>42010.1699999999</v>
      </c>
      <c r="F66" s="11">
        <f>F64-F65</f>
        <v>0</v>
      </c>
      <c r="G66" s="11">
        <f t="shared" ref="G66:X66" si="16">G64-G65</f>
        <v>8221895.28397959</v>
      </c>
      <c r="H66" s="11">
        <f t="shared" si="8"/>
        <v>192884.57</v>
      </c>
      <c r="I66" s="11">
        <f t="shared" si="16"/>
        <v>807276.82</v>
      </c>
      <c r="J66" s="11">
        <f t="shared" si="16"/>
        <v>-614392.25</v>
      </c>
      <c r="K66" s="11">
        <f t="shared" si="16"/>
        <v>0</v>
      </c>
      <c r="L66" s="11">
        <f t="shared" si="9"/>
        <v>6848441.91</v>
      </c>
      <c r="M66" s="11">
        <f>M64-M65</f>
        <v>6703355.73</v>
      </c>
      <c r="N66" s="11">
        <f t="shared" si="16"/>
        <v>145086.18</v>
      </c>
      <c r="O66" s="11">
        <f t="shared" si="10"/>
        <v>-288114.040000001</v>
      </c>
      <c r="P66" s="11">
        <f t="shared" si="16"/>
        <v>-2265317.19</v>
      </c>
      <c r="Q66" s="11">
        <f t="shared" si="16"/>
        <v>1977203.15</v>
      </c>
      <c r="R66" s="11">
        <f t="shared" si="11"/>
        <v>1123793.57805635</v>
      </c>
      <c r="S66" s="11">
        <f t="shared" si="16"/>
        <v>419398.476776945</v>
      </c>
      <c r="T66" s="11">
        <f t="shared" si="16"/>
        <v>464764.143207547</v>
      </c>
      <c r="U66" s="11">
        <f t="shared" si="16"/>
        <v>239630.958071853</v>
      </c>
      <c r="V66" s="11">
        <f t="shared" si="16"/>
        <v>0</v>
      </c>
      <c r="W66" s="11">
        <f t="shared" si="16"/>
        <v>0</v>
      </c>
      <c r="X66" s="11">
        <f t="shared" si="16"/>
        <v>0</v>
      </c>
    </row>
    <row r="67" s="145" customFormat="1" ht="16.5" spans="1:24">
      <c r="A67" s="18" t="s">
        <v>54</v>
      </c>
      <c r="B67" s="150">
        <f t="shared" si="6"/>
        <v>3483165.80915486</v>
      </c>
      <c r="C67" s="11">
        <f>B33</f>
        <v>5992011.18</v>
      </c>
      <c r="D67" s="11">
        <f>-D33</f>
        <v>0</v>
      </c>
      <c r="E67" s="11">
        <f>-E33</f>
        <v>0</v>
      </c>
      <c r="F67" s="11">
        <f>-F33</f>
        <v>0</v>
      </c>
      <c r="G67" s="11">
        <f t="shared" ref="G67:X67" si="17">-G33</f>
        <v>0</v>
      </c>
      <c r="H67" s="11">
        <f t="shared" si="8"/>
        <v>0</v>
      </c>
      <c r="I67" s="11">
        <f t="shared" si="17"/>
        <v>0</v>
      </c>
      <c r="J67" s="11">
        <f t="shared" si="17"/>
        <v>0</v>
      </c>
      <c r="K67" s="11">
        <f t="shared" si="17"/>
        <v>0</v>
      </c>
      <c r="L67" s="11">
        <f t="shared" si="9"/>
        <v>-2100805.62084514</v>
      </c>
      <c r="M67" s="11">
        <f>-M33-E106*0.75</f>
        <v>-2100805.62084514</v>
      </c>
      <c r="N67" s="11">
        <f t="shared" si="17"/>
        <v>0</v>
      </c>
      <c r="O67" s="11">
        <f t="shared" si="10"/>
        <v>-408039.75</v>
      </c>
      <c r="P67" s="11">
        <f t="shared" si="17"/>
        <v>0</v>
      </c>
      <c r="Q67" s="11">
        <f t="shared" si="17"/>
        <v>-408039.75</v>
      </c>
      <c r="R67" s="11">
        <f t="shared" si="11"/>
        <v>0</v>
      </c>
      <c r="S67" s="11">
        <f t="shared" si="17"/>
        <v>0</v>
      </c>
      <c r="T67" s="11">
        <f t="shared" si="17"/>
        <v>0</v>
      </c>
      <c r="U67" s="11">
        <f t="shared" si="17"/>
        <v>0</v>
      </c>
      <c r="V67" s="11">
        <f t="shared" si="17"/>
        <v>0</v>
      </c>
      <c r="W67" s="11">
        <f t="shared" si="17"/>
        <v>0</v>
      </c>
      <c r="X67" s="11">
        <f t="shared" si="17"/>
        <v>0</v>
      </c>
    </row>
    <row r="68" s="145" customFormat="1" ht="16.5" spans="1:24">
      <c r="A68" s="18" t="s">
        <v>55</v>
      </c>
      <c r="B68" s="150">
        <f t="shared" si="6"/>
        <v>3483165.80915486</v>
      </c>
      <c r="C68" s="11">
        <f>C66+C67</f>
        <v>-10078842.8420359</v>
      </c>
      <c r="D68" s="11">
        <f>D66+D67</f>
        <v>-70057.45</v>
      </c>
      <c r="E68" s="11">
        <f>E66+E67</f>
        <v>42010.1699999999</v>
      </c>
      <c r="F68" s="11">
        <f>F66+F67</f>
        <v>0</v>
      </c>
      <c r="G68" s="11">
        <f t="shared" ref="G68:X68" si="18">G66+G67</f>
        <v>8221895.28397959</v>
      </c>
      <c r="H68" s="11">
        <f t="shared" si="8"/>
        <v>192884.57</v>
      </c>
      <c r="I68" s="11">
        <f t="shared" si="18"/>
        <v>807276.82</v>
      </c>
      <c r="J68" s="11">
        <f t="shared" si="18"/>
        <v>-614392.25</v>
      </c>
      <c r="K68" s="11">
        <f t="shared" si="18"/>
        <v>0</v>
      </c>
      <c r="L68" s="11">
        <f t="shared" si="9"/>
        <v>4747636.28915485</v>
      </c>
      <c r="M68" s="11">
        <f t="shared" si="18"/>
        <v>4602550.10915485</v>
      </c>
      <c r="N68" s="11">
        <f t="shared" si="18"/>
        <v>145086.18</v>
      </c>
      <c r="O68" s="11">
        <f t="shared" si="10"/>
        <v>-696153.790000001</v>
      </c>
      <c r="P68" s="11">
        <f t="shared" si="18"/>
        <v>-2265317.19</v>
      </c>
      <c r="Q68" s="11">
        <f t="shared" si="18"/>
        <v>1569163.4</v>
      </c>
      <c r="R68" s="11">
        <f t="shared" si="11"/>
        <v>1123793.57805635</v>
      </c>
      <c r="S68" s="11">
        <f t="shared" si="18"/>
        <v>419398.476776945</v>
      </c>
      <c r="T68" s="11">
        <f t="shared" si="18"/>
        <v>464764.143207547</v>
      </c>
      <c r="U68" s="11">
        <f t="shared" si="18"/>
        <v>239630.958071853</v>
      </c>
      <c r="V68" s="11">
        <f t="shared" si="18"/>
        <v>0</v>
      </c>
      <c r="W68" s="11">
        <f t="shared" si="18"/>
        <v>0</v>
      </c>
      <c r="X68" s="11">
        <f t="shared" si="18"/>
        <v>0</v>
      </c>
    </row>
    <row r="70" spans="1:1">
      <c r="A70" s="90" t="s">
        <v>57</v>
      </c>
    </row>
    <row r="71" ht="16.5" spans="1:31">
      <c r="A71" s="148" t="s">
        <v>1</v>
      </c>
      <c r="B71" s="148" t="s">
        <v>2</v>
      </c>
      <c r="C71" s="148" t="s">
        <v>3</v>
      </c>
      <c r="D71" s="148" t="s">
        <v>4</v>
      </c>
      <c r="E71" s="148" t="s">
        <v>5</v>
      </c>
      <c r="F71" s="148" t="s">
        <v>6</v>
      </c>
      <c r="G71" s="148" t="s">
        <v>7</v>
      </c>
      <c r="H71" s="148" t="s">
        <v>8</v>
      </c>
      <c r="I71" s="148" t="s">
        <v>9</v>
      </c>
      <c r="J71" s="148" t="s">
        <v>10</v>
      </c>
      <c r="K71" s="148" t="s">
        <v>11</v>
      </c>
      <c r="L71" s="148" t="s">
        <v>12</v>
      </c>
      <c r="M71" s="148" t="s">
        <v>13</v>
      </c>
      <c r="N71" s="148" t="s">
        <v>58</v>
      </c>
      <c r="O71" s="148" t="s">
        <v>15</v>
      </c>
      <c r="P71" s="148" t="s">
        <v>16</v>
      </c>
      <c r="Q71" s="148" t="s">
        <v>17</v>
      </c>
      <c r="R71" s="148" t="s">
        <v>18</v>
      </c>
      <c r="S71" s="148" t="s">
        <v>19</v>
      </c>
      <c r="T71" s="148" t="s">
        <v>20</v>
      </c>
      <c r="U71" s="148" t="s">
        <v>21</v>
      </c>
      <c r="V71" s="148" t="s">
        <v>22</v>
      </c>
      <c r="W71" s="148" t="s">
        <v>23</v>
      </c>
      <c r="X71" s="148" t="s">
        <v>24</v>
      </c>
      <c r="Y71" s="148" t="s">
        <v>59</v>
      </c>
      <c r="Z71" s="148" t="s">
        <v>60</v>
      </c>
      <c r="AA71" s="148" t="s">
        <v>20</v>
      </c>
      <c r="AB71" s="148" t="s">
        <v>61</v>
      </c>
      <c r="AC71" s="148" t="s">
        <v>62</v>
      </c>
      <c r="AD71" s="148" t="s">
        <v>63</v>
      </c>
      <c r="AE71" s="148" t="s">
        <v>64</v>
      </c>
    </row>
    <row r="72" s="145" customFormat="1" ht="16.5" spans="1:31">
      <c r="A72" s="18" t="s">
        <v>25</v>
      </c>
      <c r="B72" s="153">
        <f>C72+D72+E72+F72+G72+H72+L72+O72+R72</f>
        <v>91946043.58</v>
      </c>
      <c r="C72" s="154">
        <f>C4+C38</f>
        <v>-11787257.146576</v>
      </c>
      <c r="D72" s="154">
        <f t="shared" ref="D72:X72" si="19">D4+D38</f>
        <v>-19049437.49</v>
      </c>
      <c r="E72" s="154">
        <f t="shared" si="19"/>
        <v>43108.6399999999</v>
      </c>
      <c r="F72" s="154">
        <f t="shared" si="19"/>
        <v>368.77</v>
      </c>
      <c r="G72" s="154">
        <f t="shared" si="19"/>
        <v>69136962.4873928</v>
      </c>
      <c r="H72" s="154">
        <f t="shared" si="19"/>
        <v>11927469.69</v>
      </c>
      <c r="I72" s="154">
        <f t="shared" si="19"/>
        <v>2863263.32</v>
      </c>
      <c r="J72" s="154">
        <f t="shared" si="19"/>
        <v>9001082.86</v>
      </c>
      <c r="K72" s="154">
        <f t="shared" si="19"/>
        <v>63123.51</v>
      </c>
      <c r="L72" s="154">
        <f t="shared" si="19"/>
        <v>19560032.2511269</v>
      </c>
      <c r="M72" s="161">
        <f t="shared" si="19"/>
        <v>19412762.9511269</v>
      </c>
      <c r="N72" s="154">
        <f t="shared" si="19"/>
        <v>147269.3</v>
      </c>
      <c r="O72" s="154">
        <f t="shared" si="19"/>
        <v>6688218.47</v>
      </c>
      <c r="P72" s="154">
        <f t="shared" si="19"/>
        <v>845190.36</v>
      </c>
      <c r="Q72" s="154">
        <f t="shared" si="19"/>
        <v>5843028.11</v>
      </c>
      <c r="R72" s="154">
        <f t="shared" si="19"/>
        <v>15426577.9080563</v>
      </c>
      <c r="S72" s="154">
        <f t="shared" si="19"/>
        <v>4528449.19677695</v>
      </c>
      <c r="T72" s="154">
        <f t="shared" si="19"/>
        <v>754716.983207547</v>
      </c>
      <c r="U72" s="154">
        <f t="shared" si="19"/>
        <v>5426430.59807185</v>
      </c>
      <c r="V72" s="154">
        <f t="shared" si="19"/>
        <v>4716981.13</v>
      </c>
      <c r="W72" s="154">
        <f t="shared" si="19"/>
        <v>0</v>
      </c>
      <c r="X72" s="154">
        <f t="shared" si="19"/>
        <v>0</v>
      </c>
      <c r="Y72" s="154">
        <v>4716981.13</v>
      </c>
      <c r="Z72" s="154">
        <v>0</v>
      </c>
      <c r="AA72" s="154">
        <v>566037.733207547</v>
      </c>
      <c r="AB72" s="154">
        <v>0</v>
      </c>
      <c r="AC72" s="154">
        <v>188679.25</v>
      </c>
      <c r="AD72" s="154">
        <v>0</v>
      </c>
      <c r="AE72" s="154">
        <v>0</v>
      </c>
    </row>
    <row r="73" ht="16.5" spans="1:31">
      <c r="A73" s="20" t="s">
        <v>26</v>
      </c>
      <c r="B73" s="155">
        <f t="shared" ref="B73:B102" si="20">C73+D73+E73+F73+G73+H73+L73+O73+R73</f>
        <v>-1930142.03000001</v>
      </c>
      <c r="C73" s="156">
        <f t="shared" ref="C73:C102" si="21">C5+C39</f>
        <v>-7282681.00054349</v>
      </c>
      <c r="D73" s="156">
        <f t="shared" ref="D73:X73" si="22">D5+D39</f>
        <v>-19034006.36</v>
      </c>
      <c r="E73" s="156">
        <f t="shared" si="22"/>
        <v>0</v>
      </c>
      <c r="F73" s="156">
        <f t="shared" si="22"/>
        <v>0</v>
      </c>
      <c r="G73" s="156">
        <f t="shared" si="22"/>
        <v>33132199.8373928</v>
      </c>
      <c r="H73" s="156">
        <f t="shared" si="22"/>
        <v>0</v>
      </c>
      <c r="I73" s="156">
        <f t="shared" si="22"/>
        <v>0</v>
      </c>
      <c r="J73" s="156">
        <f t="shared" si="22"/>
        <v>0</v>
      </c>
      <c r="K73" s="156">
        <f t="shared" si="22"/>
        <v>0</v>
      </c>
      <c r="L73" s="156">
        <f t="shared" si="22"/>
        <v>-9247887.71</v>
      </c>
      <c r="M73" s="156">
        <f t="shared" si="22"/>
        <v>-9247887.71</v>
      </c>
      <c r="N73" s="156">
        <f t="shared" si="22"/>
        <v>0</v>
      </c>
      <c r="O73" s="156">
        <f t="shared" si="22"/>
        <v>267164.71</v>
      </c>
      <c r="P73" s="156">
        <f t="shared" si="22"/>
        <v>267164.71</v>
      </c>
      <c r="Q73" s="156">
        <f t="shared" si="22"/>
        <v>0</v>
      </c>
      <c r="R73" s="156">
        <f t="shared" si="22"/>
        <v>235068.493150685</v>
      </c>
      <c r="S73" s="156">
        <f t="shared" si="22"/>
        <v>134109.589041096</v>
      </c>
      <c r="T73" s="156">
        <f t="shared" si="22"/>
        <v>0</v>
      </c>
      <c r="U73" s="156">
        <f t="shared" si="22"/>
        <v>100958.904109589</v>
      </c>
      <c r="V73" s="156">
        <f t="shared" si="22"/>
        <v>0</v>
      </c>
      <c r="W73" s="156">
        <f t="shared" si="22"/>
        <v>0</v>
      </c>
      <c r="X73" s="156">
        <f t="shared" si="22"/>
        <v>0</v>
      </c>
      <c r="Y73" s="4"/>
      <c r="Z73" s="139">
        <v>0</v>
      </c>
      <c r="AA73" s="163">
        <v>0</v>
      </c>
      <c r="AB73" s="163"/>
      <c r="AC73" s="163"/>
      <c r="AD73" s="163"/>
      <c r="AE73" s="163"/>
    </row>
    <row r="74" ht="16.5" spans="1:31">
      <c r="A74" s="22" t="s">
        <v>27</v>
      </c>
      <c r="B74" s="155">
        <f t="shared" si="20"/>
        <v>25383722.26</v>
      </c>
      <c r="C74" s="156">
        <f t="shared" si="21"/>
        <v>-7282681.00054349</v>
      </c>
      <c r="D74" s="156">
        <f t="shared" ref="D74:X74" si="23">D6+D40</f>
        <v>26256.91</v>
      </c>
      <c r="E74" s="156">
        <f t="shared" si="23"/>
        <v>0</v>
      </c>
      <c r="F74" s="156">
        <f t="shared" si="23"/>
        <v>0</v>
      </c>
      <c r="G74" s="156">
        <f t="shared" si="23"/>
        <v>33245817.5673928</v>
      </c>
      <c r="H74" s="156">
        <f t="shared" si="23"/>
        <v>0</v>
      </c>
      <c r="I74" s="156">
        <f t="shared" si="23"/>
        <v>0</v>
      </c>
      <c r="J74" s="156">
        <f t="shared" si="23"/>
        <v>0</v>
      </c>
      <c r="K74" s="156">
        <f t="shared" si="23"/>
        <v>0</v>
      </c>
      <c r="L74" s="156">
        <f t="shared" si="23"/>
        <v>-1107904.42</v>
      </c>
      <c r="M74" s="156">
        <f t="shared" si="23"/>
        <v>-1107904.42</v>
      </c>
      <c r="N74" s="156">
        <f t="shared" si="23"/>
        <v>0</v>
      </c>
      <c r="O74" s="156">
        <f t="shared" si="23"/>
        <v>267164.71</v>
      </c>
      <c r="P74" s="156">
        <f t="shared" si="23"/>
        <v>267164.71</v>
      </c>
      <c r="Q74" s="156">
        <f t="shared" si="23"/>
        <v>0</v>
      </c>
      <c r="R74" s="156">
        <f t="shared" si="23"/>
        <v>235068.493150685</v>
      </c>
      <c r="S74" s="156">
        <f t="shared" si="23"/>
        <v>134109.589041096</v>
      </c>
      <c r="T74" s="156">
        <f t="shared" si="23"/>
        <v>0</v>
      </c>
      <c r="U74" s="156">
        <f t="shared" si="23"/>
        <v>100958.904109589</v>
      </c>
      <c r="V74" s="156">
        <f t="shared" si="23"/>
        <v>0</v>
      </c>
      <c r="W74" s="156">
        <f t="shared" si="23"/>
        <v>0</v>
      </c>
      <c r="X74" s="156">
        <f t="shared" si="23"/>
        <v>0</v>
      </c>
      <c r="Y74" s="4"/>
      <c r="Z74" s="137">
        <v>0</v>
      </c>
      <c r="AA74" s="163">
        <v>0</v>
      </c>
      <c r="AB74" s="163"/>
      <c r="AC74" s="163"/>
      <c r="AD74" s="163"/>
      <c r="AE74" s="163"/>
    </row>
    <row r="75" ht="16.5" spans="1:31">
      <c r="A75" s="22" t="s">
        <v>28</v>
      </c>
      <c r="B75" s="155">
        <f t="shared" si="20"/>
        <v>27313864.29</v>
      </c>
      <c r="C75" s="156">
        <f t="shared" si="21"/>
        <v>0</v>
      </c>
      <c r="D75" s="156">
        <f t="shared" ref="D75:X75" si="24">D7+D41</f>
        <v>19060263.27</v>
      </c>
      <c r="E75" s="156">
        <f t="shared" si="24"/>
        <v>0</v>
      </c>
      <c r="F75" s="156">
        <f t="shared" si="24"/>
        <v>0</v>
      </c>
      <c r="G75" s="156">
        <f t="shared" si="24"/>
        <v>113617.73</v>
      </c>
      <c r="H75" s="156">
        <f t="shared" si="24"/>
        <v>0</v>
      </c>
      <c r="I75" s="156">
        <f t="shared" si="24"/>
        <v>0</v>
      </c>
      <c r="J75" s="156">
        <f t="shared" si="24"/>
        <v>0</v>
      </c>
      <c r="K75" s="156">
        <f t="shared" si="24"/>
        <v>0</v>
      </c>
      <c r="L75" s="156">
        <f t="shared" si="24"/>
        <v>8139983.29</v>
      </c>
      <c r="M75" s="156">
        <f t="shared" si="24"/>
        <v>8139983.29</v>
      </c>
      <c r="N75" s="156">
        <f t="shared" si="24"/>
        <v>0</v>
      </c>
      <c r="O75" s="156">
        <f t="shared" si="24"/>
        <v>0</v>
      </c>
      <c r="P75" s="156">
        <f t="shared" si="24"/>
        <v>0</v>
      </c>
      <c r="Q75" s="156">
        <f t="shared" si="24"/>
        <v>0</v>
      </c>
      <c r="R75" s="156">
        <f t="shared" si="24"/>
        <v>0</v>
      </c>
      <c r="S75" s="156">
        <f t="shared" si="24"/>
        <v>0</v>
      </c>
      <c r="T75" s="156">
        <f t="shared" si="24"/>
        <v>0</v>
      </c>
      <c r="U75" s="156">
        <f t="shared" si="24"/>
        <v>0</v>
      </c>
      <c r="V75" s="156">
        <f t="shared" si="24"/>
        <v>0</v>
      </c>
      <c r="W75" s="156">
        <f t="shared" si="24"/>
        <v>0</v>
      </c>
      <c r="X75" s="156">
        <f t="shared" si="24"/>
        <v>0</v>
      </c>
      <c r="Y75" s="4"/>
      <c r="Z75" s="4"/>
      <c r="AA75" s="163">
        <v>0</v>
      </c>
      <c r="AB75" s="163"/>
      <c r="AC75" s="163"/>
      <c r="AD75" s="163"/>
      <c r="AE75" s="163"/>
    </row>
    <row r="76" ht="16.5" spans="1:31">
      <c r="A76" s="20" t="s">
        <v>29</v>
      </c>
      <c r="B76" s="155">
        <f t="shared" si="20"/>
        <v>61174670.66</v>
      </c>
      <c r="C76" s="156">
        <f t="shared" si="21"/>
        <v>-903773.58490566</v>
      </c>
      <c r="D76" s="156">
        <f t="shared" ref="D76:X76" si="25">D8+D42</f>
        <v>-35336.79</v>
      </c>
      <c r="E76" s="156">
        <f t="shared" si="25"/>
        <v>43108.6399999999</v>
      </c>
      <c r="F76" s="156">
        <f t="shared" si="25"/>
        <v>-50</v>
      </c>
      <c r="G76" s="156">
        <f t="shared" si="25"/>
        <v>36277858.54</v>
      </c>
      <c r="H76" s="156">
        <f t="shared" si="25"/>
        <v>10382541.26</v>
      </c>
      <c r="I76" s="156">
        <f t="shared" si="25"/>
        <v>1318334.89</v>
      </c>
      <c r="J76" s="156">
        <f t="shared" si="25"/>
        <v>9001082.86</v>
      </c>
      <c r="K76" s="156">
        <f t="shared" si="25"/>
        <v>63123.51</v>
      </c>
      <c r="L76" s="156">
        <f t="shared" si="25"/>
        <v>125385.91</v>
      </c>
      <c r="M76" s="156">
        <f t="shared" si="25"/>
        <v>-24419.6</v>
      </c>
      <c r="N76" s="156">
        <f t="shared" si="25"/>
        <v>149805.51</v>
      </c>
      <c r="O76" s="156">
        <f t="shared" si="25"/>
        <v>93427.27</v>
      </c>
      <c r="P76" s="156">
        <f t="shared" si="25"/>
        <v>93427.27</v>
      </c>
      <c r="Q76" s="156">
        <f t="shared" si="25"/>
        <v>0</v>
      </c>
      <c r="R76" s="156">
        <f t="shared" si="25"/>
        <v>15191509.4149057</v>
      </c>
      <c r="S76" s="156">
        <f t="shared" si="25"/>
        <v>4394339.60773585</v>
      </c>
      <c r="T76" s="156">
        <f t="shared" si="25"/>
        <v>754716.983207547</v>
      </c>
      <c r="U76" s="156">
        <f t="shared" si="25"/>
        <v>5325471.69396226</v>
      </c>
      <c r="V76" s="156">
        <f t="shared" si="25"/>
        <v>4716981.13</v>
      </c>
      <c r="W76" s="156">
        <f t="shared" si="25"/>
        <v>0</v>
      </c>
      <c r="X76" s="156">
        <f t="shared" si="25"/>
        <v>0</v>
      </c>
      <c r="Y76" s="137">
        <v>4716981.13</v>
      </c>
      <c r="Z76" s="137">
        <v>0</v>
      </c>
      <c r="AA76" s="163">
        <v>566037.733207547</v>
      </c>
      <c r="AB76" s="163">
        <v>0</v>
      </c>
      <c r="AC76" s="163">
        <v>188679.25</v>
      </c>
      <c r="AD76" s="163"/>
      <c r="AE76" s="163"/>
    </row>
    <row r="77" ht="16.5" spans="1:31">
      <c r="A77" s="22" t="s">
        <v>30</v>
      </c>
      <c r="B77" s="155">
        <f t="shared" si="20"/>
        <v>35846174.15</v>
      </c>
      <c r="C77" s="156">
        <f t="shared" si="21"/>
        <v>0</v>
      </c>
      <c r="D77" s="156">
        <f t="shared" ref="D77:X77" si="26">D9+D43</f>
        <v>0</v>
      </c>
      <c r="E77" s="156">
        <f t="shared" si="26"/>
        <v>42636.9399999999</v>
      </c>
      <c r="F77" s="156">
        <f t="shared" si="26"/>
        <v>0</v>
      </c>
      <c r="G77" s="156">
        <f t="shared" si="26"/>
        <v>35662583.27</v>
      </c>
      <c r="H77" s="156">
        <f t="shared" si="26"/>
        <v>47526.67</v>
      </c>
      <c r="I77" s="156">
        <f t="shared" si="26"/>
        <v>44982.68</v>
      </c>
      <c r="J77" s="156">
        <f t="shared" si="26"/>
        <v>0</v>
      </c>
      <c r="K77" s="156">
        <f t="shared" si="26"/>
        <v>2543.99</v>
      </c>
      <c r="L77" s="156">
        <f t="shared" si="26"/>
        <v>0</v>
      </c>
      <c r="M77" s="156">
        <f t="shared" si="26"/>
        <v>0</v>
      </c>
      <c r="N77" s="156">
        <f t="shared" si="26"/>
        <v>0</v>
      </c>
      <c r="O77" s="156">
        <f t="shared" si="26"/>
        <v>93427.27</v>
      </c>
      <c r="P77" s="156">
        <f t="shared" si="26"/>
        <v>93427.27</v>
      </c>
      <c r="Q77" s="156">
        <f t="shared" si="26"/>
        <v>0</v>
      </c>
      <c r="R77" s="156">
        <f t="shared" si="26"/>
        <v>0</v>
      </c>
      <c r="S77" s="156">
        <f t="shared" si="26"/>
        <v>0</v>
      </c>
      <c r="T77" s="156">
        <f t="shared" si="26"/>
        <v>0</v>
      </c>
      <c r="U77" s="156">
        <f t="shared" si="26"/>
        <v>0</v>
      </c>
      <c r="V77" s="156">
        <f t="shared" si="26"/>
        <v>0</v>
      </c>
      <c r="W77" s="156">
        <f t="shared" si="26"/>
        <v>0</v>
      </c>
      <c r="X77" s="156">
        <f t="shared" si="26"/>
        <v>0</v>
      </c>
      <c r="Y77" s="4"/>
      <c r="Z77" s="137"/>
      <c r="AA77" s="163">
        <v>0</v>
      </c>
      <c r="AB77" s="163"/>
      <c r="AC77" s="163"/>
      <c r="AD77" s="163"/>
      <c r="AE77" s="163"/>
    </row>
    <row r="78" ht="16.5" spans="1:31">
      <c r="A78" s="22" t="s">
        <v>31</v>
      </c>
      <c r="B78" s="155">
        <f t="shared" si="20"/>
        <v>14287735.83</v>
      </c>
      <c r="C78" s="156">
        <f t="shared" si="21"/>
        <v>-903773.58490566</v>
      </c>
      <c r="D78" s="156">
        <f t="shared" ref="D78:X78" si="27">D10+D44</f>
        <v>0</v>
      </c>
      <c r="E78" s="156">
        <f t="shared" si="27"/>
        <v>0</v>
      </c>
      <c r="F78" s="156">
        <f t="shared" si="27"/>
        <v>0</v>
      </c>
      <c r="G78" s="156">
        <f t="shared" si="27"/>
        <v>0</v>
      </c>
      <c r="H78" s="156">
        <f t="shared" si="27"/>
        <v>0</v>
      </c>
      <c r="I78" s="156">
        <f t="shared" si="27"/>
        <v>0</v>
      </c>
      <c r="J78" s="156">
        <f t="shared" si="27"/>
        <v>0</v>
      </c>
      <c r="K78" s="156">
        <f t="shared" si="27"/>
        <v>0</v>
      </c>
      <c r="L78" s="156">
        <f t="shared" si="27"/>
        <v>0</v>
      </c>
      <c r="M78" s="156">
        <f t="shared" si="27"/>
        <v>0</v>
      </c>
      <c r="N78" s="156">
        <f t="shared" si="27"/>
        <v>0</v>
      </c>
      <c r="O78" s="156">
        <f t="shared" si="27"/>
        <v>0</v>
      </c>
      <c r="P78" s="156">
        <f t="shared" si="27"/>
        <v>0</v>
      </c>
      <c r="Q78" s="156">
        <f t="shared" si="27"/>
        <v>0</v>
      </c>
      <c r="R78" s="156">
        <f t="shared" si="27"/>
        <v>15191509.4149057</v>
      </c>
      <c r="S78" s="156">
        <f t="shared" si="27"/>
        <v>4394339.60773585</v>
      </c>
      <c r="T78" s="156">
        <f t="shared" si="27"/>
        <v>754716.983207547</v>
      </c>
      <c r="U78" s="156">
        <f t="shared" si="27"/>
        <v>5325471.69396226</v>
      </c>
      <c r="V78" s="156">
        <f t="shared" si="27"/>
        <v>4716981.13</v>
      </c>
      <c r="W78" s="156">
        <f t="shared" si="27"/>
        <v>0</v>
      </c>
      <c r="X78" s="156">
        <f t="shared" si="27"/>
        <v>0</v>
      </c>
      <c r="Y78" s="137">
        <v>4716981.13</v>
      </c>
      <c r="Z78" s="137">
        <v>0</v>
      </c>
      <c r="AA78" s="163">
        <v>566037.733207547</v>
      </c>
      <c r="AB78" s="163">
        <v>0</v>
      </c>
      <c r="AC78" s="163">
        <v>188679.25</v>
      </c>
      <c r="AD78" s="163"/>
      <c r="AE78" s="163"/>
    </row>
    <row r="79" ht="16.5" spans="1:31">
      <c r="A79" s="22" t="s">
        <v>32</v>
      </c>
      <c r="B79" s="155">
        <f t="shared" si="20"/>
        <v>10958573.15</v>
      </c>
      <c r="C79" s="156">
        <f t="shared" si="21"/>
        <v>0</v>
      </c>
      <c r="D79" s="156">
        <f t="shared" ref="D79:X79" si="28">D11+D45</f>
        <v>0</v>
      </c>
      <c r="E79" s="156">
        <f t="shared" si="28"/>
        <v>0</v>
      </c>
      <c r="F79" s="156">
        <f t="shared" si="28"/>
        <v>0</v>
      </c>
      <c r="G79" s="156">
        <f t="shared" si="28"/>
        <v>473753.05</v>
      </c>
      <c r="H79" s="156">
        <f t="shared" si="28"/>
        <v>10335014.59</v>
      </c>
      <c r="I79" s="156">
        <f t="shared" si="28"/>
        <v>1273352.21</v>
      </c>
      <c r="J79" s="156">
        <f t="shared" si="28"/>
        <v>9001082.86</v>
      </c>
      <c r="K79" s="156">
        <f t="shared" si="28"/>
        <v>60579.52</v>
      </c>
      <c r="L79" s="156">
        <f t="shared" si="28"/>
        <v>149805.51</v>
      </c>
      <c r="M79" s="156">
        <f t="shared" si="28"/>
        <v>0</v>
      </c>
      <c r="N79" s="156">
        <f t="shared" si="28"/>
        <v>149805.51</v>
      </c>
      <c r="O79" s="156">
        <f t="shared" si="28"/>
        <v>0</v>
      </c>
      <c r="P79" s="156">
        <f t="shared" si="28"/>
        <v>0</v>
      </c>
      <c r="Q79" s="156">
        <f t="shared" si="28"/>
        <v>0</v>
      </c>
      <c r="R79" s="156">
        <f t="shared" si="28"/>
        <v>0</v>
      </c>
      <c r="S79" s="156">
        <f t="shared" si="28"/>
        <v>0</v>
      </c>
      <c r="T79" s="156">
        <f t="shared" si="28"/>
        <v>0</v>
      </c>
      <c r="U79" s="156">
        <f t="shared" si="28"/>
        <v>0</v>
      </c>
      <c r="V79" s="156">
        <f t="shared" si="28"/>
        <v>0</v>
      </c>
      <c r="W79" s="156">
        <f t="shared" si="28"/>
        <v>0</v>
      </c>
      <c r="X79" s="156">
        <f t="shared" si="28"/>
        <v>0</v>
      </c>
      <c r="Y79" s="4"/>
      <c r="Z79" s="4"/>
      <c r="AA79" s="163">
        <v>0</v>
      </c>
      <c r="AB79" s="163"/>
      <c r="AC79" s="163"/>
      <c r="AD79" s="163"/>
      <c r="AE79" s="163"/>
    </row>
    <row r="80" ht="16.5" spans="1:31">
      <c r="A80" s="20" t="s">
        <v>33</v>
      </c>
      <c r="B80" s="155">
        <f t="shared" si="20"/>
        <v>37654267.48</v>
      </c>
      <c r="C80" s="156">
        <f t="shared" si="21"/>
        <v>169844.44</v>
      </c>
      <c r="D80" s="156">
        <f t="shared" ref="D80:X80" si="29">D12+D46</f>
        <v>0</v>
      </c>
      <c r="E80" s="156">
        <f t="shared" si="29"/>
        <v>0</v>
      </c>
      <c r="F80" s="156">
        <f t="shared" si="29"/>
        <v>0</v>
      </c>
      <c r="G80" s="156">
        <f t="shared" si="29"/>
        <v>0</v>
      </c>
      <c r="H80" s="156">
        <f t="shared" si="29"/>
        <v>0</v>
      </c>
      <c r="I80" s="156">
        <f t="shared" si="29"/>
        <v>0</v>
      </c>
      <c r="J80" s="156">
        <f t="shared" si="29"/>
        <v>0</v>
      </c>
      <c r="K80" s="156">
        <f t="shared" si="29"/>
        <v>0</v>
      </c>
      <c r="L80" s="156">
        <f t="shared" si="29"/>
        <v>26780786.53</v>
      </c>
      <c r="M80" s="156">
        <f t="shared" si="29"/>
        <v>26780786.53</v>
      </c>
      <c r="N80" s="156">
        <f t="shared" si="29"/>
        <v>0</v>
      </c>
      <c r="O80" s="156">
        <f t="shared" si="29"/>
        <v>10703636.51</v>
      </c>
      <c r="P80" s="156">
        <f t="shared" si="29"/>
        <v>10247060.26</v>
      </c>
      <c r="Q80" s="156">
        <f t="shared" si="29"/>
        <v>456576.25</v>
      </c>
      <c r="R80" s="156">
        <f t="shared" si="29"/>
        <v>0</v>
      </c>
      <c r="S80" s="156">
        <f t="shared" si="29"/>
        <v>0</v>
      </c>
      <c r="T80" s="156">
        <f t="shared" si="29"/>
        <v>0</v>
      </c>
      <c r="U80" s="156">
        <f t="shared" si="29"/>
        <v>0</v>
      </c>
      <c r="V80" s="156">
        <f t="shared" si="29"/>
        <v>0</v>
      </c>
      <c r="W80" s="156">
        <f t="shared" si="29"/>
        <v>0</v>
      </c>
      <c r="X80" s="156">
        <f t="shared" si="29"/>
        <v>0</v>
      </c>
      <c r="Y80" s="4"/>
      <c r="Z80" s="4"/>
      <c r="AA80" s="163">
        <v>0</v>
      </c>
      <c r="AB80" s="163"/>
      <c r="AC80" s="163"/>
      <c r="AD80" s="163"/>
      <c r="AE80" s="163"/>
    </row>
    <row r="81" ht="16.5" spans="1:31">
      <c r="A81" s="22" t="s">
        <v>34</v>
      </c>
      <c r="B81" s="155">
        <f t="shared" si="20"/>
        <v>0</v>
      </c>
      <c r="C81" s="156">
        <f t="shared" si="21"/>
        <v>0</v>
      </c>
      <c r="D81" s="156">
        <f t="shared" ref="D81:X81" si="30">D13+D47</f>
        <v>0</v>
      </c>
      <c r="E81" s="156">
        <f t="shared" si="30"/>
        <v>0</v>
      </c>
      <c r="F81" s="156">
        <f t="shared" si="30"/>
        <v>0</v>
      </c>
      <c r="G81" s="156">
        <f t="shared" si="30"/>
        <v>0</v>
      </c>
      <c r="H81" s="156">
        <f t="shared" si="30"/>
        <v>0</v>
      </c>
      <c r="I81" s="156">
        <f t="shared" si="30"/>
        <v>0</v>
      </c>
      <c r="J81" s="156">
        <f t="shared" si="30"/>
        <v>0</v>
      </c>
      <c r="K81" s="156">
        <f t="shared" si="30"/>
        <v>0</v>
      </c>
      <c r="L81" s="156">
        <f t="shared" si="30"/>
        <v>0</v>
      </c>
      <c r="M81" s="156">
        <f t="shared" si="30"/>
        <v>0</v>
      </c>
      <c r="N81" s="156">
        <f t="shared" si="30"/>
        <v>0</v>
      </c>
      <c r="O81" s="156">
        <f t="shared" si="30"/>
        <v>0</v>
      </c>
      <c r="P81" s="156">
        <f t="shared" si="30"/>
        <v>0</v>
      </c>
      <c r="Q81" s="156">
        <f t="shared" si="30"/>
        <v>0</v>
      </c>
      <c r="R81" s="156">
        <f t="shared" si="30"/>
        <v>0</v>
      </c>
      <c r="S81" s="156">
        <f t="shared" si="30"/>
        <v>0</v>
      </c>
      <c r="T81" s="156">
        <f t="shared" si="30"/>
        <v>0</v>
      </c>
      <c r="U81" s="156">
        <f t="shared" si="30"/>
        <v>0</v>
      </c>
      <c r="V81" s="156">
        <f t="shared" si="30"/>
        <v>0</v>
      </c>
      <c r="W81" s="156">
        <f t="shared" si="30"/>
        <v>0</v>
      </c>
      <c r="X81" s="156">
        <f t="shared" si="30"/>
        <v>0</v>
      </c>
      <c r="Y81" s="4"/>
      <c r="Z81" s="4"/>
      <c r="AA81" s="163">
        <v>0</v>
      </c>
      <c r="AB81" s="163"/>
      <c r="AC81" s="163"/>
      <c r="AD81" s="163"/>
      <c r="AE81" s="163"/>
    </row>
    <row r="82" ht="16.5" spans="1:31">
      <c r="A82" s="20" t="s">
        <v>35</v>
      </c>
      <c r="B82" s="155">
        <f t="shared" si="20"/>
        <v>0</v>
      </c>
      <c r="C82" s="156">
        <f t="shared" si="21"/>
        <v>0</v>
      </c>
      <c r="D82" s="156">
        <f t="shared" ref="D82:X82" si="31">D14+D48</f>
        <v>0</v>
      </c>
      <c r="E82" s="156">
        <f t="shared" si="31"/>
        <v>0</v>
      </c>
      <c r="F82" s="156">
        <f t="shared" si="31"/>
        <v>0</v>
      </c>
      <c r="G82" s="156">
        <f t="shared" si="31"/>
        <v>0</v>
      </c>
      <c r="H82" s="156">
        <f t="shared" si="31"/>
        <v>0</v>
      </c>
      <c r="I82" s="156">
        <f t="shared" si="31"/>
        <v>0</v>
      </c>
      <c r="J82" s="156">
        <f t="shared" si="31"/>
        <v>0</v>
      </c>
      <c r="K82" s="156">
        <f t="shared" si="31"/>
        <v>0</v>
      </c>
      <c r="L82" s="156">
        <f t="shared" si="31"/>
        <v>0</v>
      </c>
      <c r="M82" s="156">
        <f t="shared" si="31"/>
        <v>0</v>
      </c>
      <c r="N82" s="156">
        <f t="shared" si="31"/>
        <v>0</v>
      </c>
      <c r="O82" s="156">
        <f t="shared" si="31"/>
        <v>0</v>
      </c>
      <c r="P82" s="156">
        <f t="shared" si="31"/>
        <v>0</v>
      </c>
      <c r="Q82" s="156">
        <f t="shared" si="31"/>
        <v>0</v>
      </c>
      <c r="R82" s="156">
        <f t="shared" si="31"/>
        <v>0</v>
      </c>
      <c r="S82" s="156">
        <f t="shared" si="31"/>
        <v>0</v>
      </c>
      <c r="T82" s="156">
        <f t="shared" si="31"/>
        <v>0</v>
      </c>
      <c r="U82" s="156">
        <f t="shared" si="31"/>
        <v>0</v>
      </c>
      <c r="V82" s="156">
        <f t="shared" si="31"/>
        <v>0</v>
      </c>
      <c r="W82" s="156">
        <f t="shared" si="31"/>
        <v>0</v>
      </c>
      <c r="X82" s="156">
        <f t="shared" si="31"/>
        <v>0</v>
      </c>
      <c r="Y82" s="4"/>
      <c r="Z82" s="4"/>
      <c r="AA82" s="163">
        <v>0</v>
      </c>
      <c r="AB82" s="163"/>
      <c r="AC82" s="163"/>
      <c r="AD82" s="163"/>
      <c r="AE82" s="163"/>
    </row>
    <row r="83" ht="16.5" spans="1:31">
      <c r="A83" s="20" t="s">
        <v>36</v>
      </c>
      <c r="B83" s="155">
        <f t="shared" si="20"/>
        <v>0</v>
      </c>
      <c r="C83" s="156">
        <f t="shared" si="21"/>
        <v>0</v>
      </c>
      <c r="D83" s="156">
        <f t="shared" ref="D83:X83" si="32">D15+D49</f>
        <v>0</v>
      </c>
      <c r="E83" s="156">
        <f t="shared" si="32"/>
        <v>0</v>
      </c>
      <c r="F83" s="156">
        <f t="shared" si="32"/>
        <v>0</v>
      </c>
      <c r="G83" s="156">
        <f t="shared" si="32"/>
        <v>0</v>
      </c>
      <c r="H83" s="156">
        <f t="shared" si="32"/>
        <v>0</v>
      </c>
      <c r="I83" s="156">
        <f t="shared" si="32"/>
        <v>0</v>
      </c>
      <c r="J83" s="156">
        <f t="shared" si="32"/>
        <v>0</v>
      </c>
      <c r="K83" s="156">
        <f t="shared" si="32"/>
        <v>0</v>
      </c>
      <c r="L83" s="156">
        <f t="shared" si="32"/>
        <v>0</v>
      </c>
      <c r="M83" s="156">
        <f t="shared" si="32"/>
        <v>0</v>
      </c>
      <c r="N83" s="156">
        <f t="shared" si="32"/>
        <v>0</v>
      </c>
      <c r="O83" s="156">
        <f t="shared" si="32"/>
        <v>0</v>
      </c>
      <c r="P83" s="156">
        <f t="shared" si="32"/>
        <v>0</v>
      </c>
      <c r="Q83" s="156">
        <f t="shared" si="32"/>
        <v>0</v>
      </c>
      <c r="R83" s="156">
        <f t="shared" si="32"/>
        <v>0</v>
      </c>
      <c r="S83" s="156">
        <f t="shared" si="32"/>
        <v>0</v>
      </c>
      <c r="T83" s="156">
        <f t="shared" si="32"/>
        <v>0</v>
      </c>
      <c r="U83" s="156">
        <f t="shared" si="32"/>
        <v>0</v>
      </c>
      <c r="V83" s="156">
        <f t="shared" si="32"/>
        <v>0</v>
      </c>
      <c r="W83" s="156">
        <f t="shared" si="32"/>
        <v>0</v>
      </c>
      <c r="X83" s="156">
        <f t="shared" si="32"/>
        <v>0</v>
      </c>
      <c r="Y83" s="4"/>
      <c r="Z83" s="4"/>
      <c r="AA83" s="163">
        <v>0</v>
      </c>
      <c r="AB83" s="163"/>
      <c r="AC83" s="163"/>
      <c r="AD83" s="163"/>
      <c r="AE83" s="163"/>
    </row>
    <row r="84" ht="16.5" spans="1:31">
      <c r="A84" s="20" t="s">
        <v>37</v>
      </c>
      <c r="B84" s="155">
        <f t="shared" si="20"/>
        <v>0</v>
      </c>
      <c r="C84" s="156">
        <f t="shared" si="21"/>
        <v>0</v>
      </c>
      <c r="D84" s="156">
        <f t="shared" ref="D84:X84" si="33">D16+D50</f>
        <v>0</v>
      </c>
      <c r="E84" s="156">
        <f t="shared" si="33"/>
        <v>0</v>
      </c>
      <c r="F84" s="156">
        <f t="shared" si="33"/>
        <v>0</v>
      </c>
      <c r="G84" s="156">
        <f t="shared" si="33"/>
        <v>0</v>
      </c>
      <c r="H84" s="156">
        <f t="shared" si="33"/>
        <v>0</v>
      </c>
      <c r="I84" s="156">
        <f t="shared" si="33"/>
        <v>0</v>
      </c>
      <c r="J84" s="156">
        <f t="shared" si="33"/>
        <v>0</v>
      </c>
      <c r="K84" s="156">
        <f t="shared" si="33"/>
        <v>0</v>
      </c>
      <c r="L84" s="156">
        <f t="shared" si="33"/>
        <v>0</v>
      </c>
      <c r="M84" s="156">
        <f t="shared" si="33"/>
        <v>0</v>
      </c>
      <c r="N84" s="156">
        <f t="shared" si="33"/>
        <v>0</v>
      </c>
      <c r="O84" s="156">
        <f t="shared" si="33"/>
        <v>0</v>
      </c>
      <c r="P84" s="156">
        <f t="shared" si="33"/>
        <v>0</v>
      </c>
      <c r="Q84" s="156">
        <f t="shared" si="33"/>
        <v>0</v>
      </c>
      <c r="R84" s="156">
        <f t="shared" si="33"/>
        <v>0</v>
      </c>
      <c r="S84" s="156">
        <f t="shared" si="33"/>
        <v>0</v>
      </c>
      <c r="T84" s="156">
        <f t="shared" si="33"/>
        <v>0</v>
      </c>
      <c r="U84" s="156">
        <f t="shared" si="33"/>
        <v>0</v>
      </c>
      <c r="V84" s="156">
        <f t="shared" si="33"/>
        <v>0</v>
      </c>
      <c r="W84" s="156">
        <f t="shared" si="33"/>
        <v>0</v>
      </c>
      <c r="X84" s="156">
        <f t="shared" si="33"/>
        <v>0</v>
      </c>
      <c r="Y84" s="4"/>
      <c r="Z84" s="4"/>
      <c r="AA84" s="163">
        <v>0</v>
      </c>
      <c r="AB84" s="163"/>
      <c r="AC84" s="163"/>
      <c r="AD84" s="163"/>
      <c r="AE84" s="163"/>
    </row>
    <row r="85" ht="16.5" spans="1:31">
      <c r="A85" s="20" t="s">
        <v>38</v>
      </c>
      <c r="B85" s="155">
        <f t="shared" si="20"/>
        <v>-4916323.94</v>
      </c>
      <c r="C85" s="156">
        <f t="shared" si="21"/>
        <v>-3830854.31112686</v>
      </c>
      <c r="D85" s="156">
        <f t="shared" ref="D85:X85" si="34">D17+D51</f>
        <v>0</v>
      </c>
      <c r="E85" s="156">
        <f t="shared" si="34"/>
        <v>0</v>
      </c>
      <c r="F85" s="156">
        <f t="shared" si="34"/>
        <v>0</v>
      </c>
      <c r="G85" s="156">
        <f t="shared" si="34"/>
        <v>-156135.56</v>
      </c>
      <c r="H85" s="156">
        <f t="shared" si="34"/>
        <v>1544928.43</v>
      </c>
      <c r="I85" s="156">
        <f t="shared" si="34"/>
        <v>1544928.43</v>
      </c>
      <c r="J85" s="156">
        <f t="shared" si="34"/>
        <v>0</v>
      </c>
      <c r="K85" s="156">
        <f t="shared" si="34"/>
        <v>0</v>
      </c>
      <c r="L85" s="156">
        <f t="shared" si="34"/>
        <v>1901747.52112686</v>
      </c>
      <c r="M85" s="156">
        <f t="shared" si="34"/>
        <v>1904283.73112686</v>
      </c>
      <c r="N85" s="156">
        <f t="shared" si="34"/>
        <v>-2536.21</v>
      </c>
      <c r="O85" s="156">
        <f t="shared" si="34"/>
        <v>-4376010.02</v>
      </c>
      <c r="P85" s="156">
        <f t="shared" si="34"/>
        <v>-9762461.88</v>
      </c>
      <c r="Q85" s="156">
        <f t="shared" si="34"/>
        <v>5386451.86</v>
      </c>
      <c r="R85" s="156">
        <f t="shared" si="34"/>
        <v>0</v>
      </c>
      <c r="S85" s="156">
        <f t="shared" si="34"/>
        <v>0</v>
      </c>
      <c r="T85" s="156">
        <f t="shared" si="34"/>
        <v>0</v>
      </c>
      <c r="U85" s="156">
        <f t="shared" si="34"/>
        <v>0</v>
      </c>
      <c r="V85" s="156">
        <f t="shared" si="34"/>
        <v>0</v>
      </c>
      <c r="W85" s="156">
        <f t="shared" si="34"/>
        <v>0</v>
      </c>
      <c r="X85" s="156">
        <f t="shared" si="34"/>
        <v>0</v>
      </c>
      <c r="Y85" s="4"/>
      <c r="Z85" s="4"/>
      <c r="AA85" s="163">
        <v>0</v>
      </c>
      <c r="AB85" s="163"/>
      <c r="AC85" s="163"/>
      <c r="AD85" s="163"/>
      <c r="AE85" s="163"/>
    </row>
    <row r="86" ht="16.5" spans="1:31">
      <c r="A86" s="20" t="s">
        <v>39</v>
      </c>
      <c r="B86" s="155">
        <f t="shared" si="20"/>
        <v>-177562.36</v>
      </c>
      <c r="C86" s="156">
        <f t="shared" si="21"/>
        <v>0</v>
      </c>
      <c r="D86" s="156">
        <f t="shared" ref="D86:X86" si="35">D18+D52</f>
        <v>19905.66</v>
      </c>
      <c r="E86" s="156">
        <f t="shared" si="35"/>
        <v>0</v>
      </c>
      <c r="F86" s="156">
        <f t="shared" si="35"/>
        <v>0</v>
      </c>
      <c r="G86" s="156">
        <f t="shared" si="35"/>
        <v>-197468.02</v>
      </c>
      <c r="H86" s="156">
        <f t="shared" si="35"/>
        <v>0</v>
      </c>
      <c r="I86" s="156">
        <f t="shared" si="35"/>
        <v>0</v>
      </c>
      <c r="J86" s="156">
        <f t="shared" si="35"/>
        <v>0</v>
      </c>
      <c r="K86" s="156">
        <f t="shared" si="35"/>
        <v>0</v>
      </c>
      <c r="L86" s="156">
        <f t="shared" si="35"/>
        <v>0</v>
      </c>
      <c r="M86" s="156">
        <f t="shared" si="35"/>
        <v>0</v>
      </c>
      <c r="N86" s="156">
        <f t="shared" si="35"/>
        <v>0</v>
      </c>
      <c r="O86" s="156">
        <f t="shared" si="35"/>
        <v>0</v>
      </c>
      <c r="P86" s="156">
        <f t="shared" si="35"/>
        <v>0</v>
      </c>
      <c r="Q86" s="156">
        <f t="shared" si="35"/>
        <v>0</v>
      </c>
      <c r="R86" s="156">
        <f t="shared" si="35"/>
        <v>0</v>
      </c>
      <c r="S86" s="156">
        <f t="shared" si="35"/>
        <v>0</v>
      </c>
      <c r="T86" s="156">
        <f t="shared" si="35"/>
        <v>0</v>
      </c>
      <c r="U86" s="156">
        <f t="shared" si="35"/>
        <v>0</v>
      </c>
      <c r="V86" s="156">
        <f t="shared" si="35"/>
        <v>0</v>
      </c>
      <c r="W86" s="156">
        <f t="shared" si="35"/>
        <v>0</v>
      </c>
      <c r="X86" s="156">
        <f t="shared" si="35"/>
        <v>0</v>
      </c>
      <c r="Y86" s="4"/>
      <c r="Z86" s="4"/>
      <c r="AA86" s="163">
        <v>0</v>
      </c>
      <c r="AB86" s="163"/>
      <c r="AC86" s="163"/>
      <c r="AD86" s="163"/>
      <c r="AE86" s="163"/>
    </row>
    <row r="87" ht="16.5" spans="1:31">
      <c r="A87" s="20" t="s">
        <v>40</v>
      </c>
      <c r="B87" s="155">
        <f t="shared" si="20"/>
        <v>140715</v>
      </c>
      <c r="C87" s="156">
        <f t="shared" si="21"/>
        <v>60207.31</v>
      </c>
      <c r="D87" s="156">
        <f t="shared" ref="D87:X87" si="36">D19+D53</f>
        <v>0</v>
      </c>
      <c r="E87" s="156">
        <f t="shared" si="36"/>
        <v>0</v>
      </c>
      <c r="F87" s="156">
        <f t="shared" si="36"/>
        <v>0</v>
      </c>
      <c r="G87" s="156">
        <f t="shared" si="36"/>
        <v>80507.69</v>
      </c>
      <c r="H87" s="156">
        <f t="shared" si="36"/>
        <v>0</v>
      </c>
      <c r="I87" s="156">
        <f t="shared" si="36"/>
        <v>0</v>
      </c>
      <c r="J87" s="156">
        <f t="shared" si="36"/>
        <v>0</v>
      </c>
      <c r="K87" s="156">
        <f t="shared" si="36"/>
        <v>0</v>
      </c>
      <c r="L87" s="156">
        <f t="shared" si="36"/>
        <v>0</v>
      </c>
      <c r="M87" s="156">
        <f t="shared" si="36"/>
        <v>0</v>
      </c>
      <c r="N87" s="156">
        <f t="shared" si="36"/>
        <v>0</v>
      </c>
      <c r="O87" s="156">
        <f t="shared" si="36"/>
        <v>0</v>
      </c>
      <c r="P87" s="156">
        <f t="shared" si="36"/>
        <v>0</v>
      </c>
      <c r="Q87" s="156">
        <f t="shared" si="36"/>
        <v>0</v>
      </c>
      <c r="R87" s="156">
        <f t="shared" si="36"/>
        <v>0</v>
      </c>
      <c r="S87" s="156">
        <f t="shared" si="36"/>
        <v>0</v>
      </c>
      <c r="T87" s="156">
        <f t="shared" si="36"/>
        <v>0</v>
      </c>
      <c r="U87" s="156">
        <f t="shared" si="36"/>
        <v>0</v>
      </c>
      <c r="V87" s="156">
        <f t="shared" si="36"/>
        <v>0</v>
      </c>
      <c r="W87" s="156">
        <f t="shared" si="36"/>
        <v>0</v>
      </c>
      <c r="X87" s="156">
        <f t="shared" si="36"/>
        <v>0</v>
      </c>
      <c r="Y87" s="4"/>
      <c r="Z87" s="137"/>
      <c r="AA87" s="163">
        <v>0</v>
      </c>
      <c r="AB87" s="163">
        <v>0</v>
      </c>
      <c r="AC87" s="163"/>
      <c r="AD87" s="163"/>
      <c r="AE87" s="163"/>
    </row>
    <row r="88" ht="16.5" spans="1:31">
      <c r="A88" s="20" t="s">
        <v>41</v>
      </c>
      <c r="B88" s="155">
        <f t="shared" si="20"/>
        <v>418.77</v>
      </c>
      <c r="C88" s="156">
        <f t="shared" si="21"/>
        <v>0</v>
      </c>
      <c r="D88" s="156">
        <f t="shared" ref="D88:X88" si="37">D20+D54</f>
        <v>0</v>
      </c>
      <c r="E88" s="156">
        <f t="shared" si="37"/>
        <v>0</v>
      </c>
      <c r="F88" s="156">
        <f t="shared" si="37"/>
        <v>418.77</v>
      </c>
      <c r="G88" s="156">
        <f t="shared" si="37"/>
        <v>0</v>
      </c>
      <c r="H88" s="156">
        <f t="shared" si="37"/>
        <v>0</v>
      </c>
      <c r="I88" s="156">
        <f t="shared" si="37"/>
        <v>0</v>
      </c>
      <c r="J88" s="156">
        <f t="shared" si="37"/>
        <v>0</v>
      </c>
      <c r="K88" s="156">
        <f t="shared" si="37"/>
        <v>0</v>
      </c>
      <c r="L88" s="156">
        <f t="shared" si="37"/>
        <v>0</v>
      </c>
      <c r="M88" s="156">
        <f t="shared" si="37"/>
        <v>0</v>
      </c>
      <c r="N88" s="156">
        <f t="shared" si="37"/>
        <v>0</v>
      </c>
      <c r="O88" s="156">
        <f t="shared" si="37"/>
        <v>0</v>
      </c>
      <c r="P88" s="156">
        <f t="shared" si="37"/>
        <v>0</v>
      </c>
      <c r="Q88" s="156">
        <f t="shared" si="37"/>
        <v>0</v>
      </c>
      <c r="R88" s="156">
        <f t="shared" si="37"/>
        <v>0</v>
      </c>
      <c r="S88" s="156">
        <f t="shared" si="37"/>
        <v>0</v>
      </c>
      <c r="T88" s="156">
        <f t="shared" si="37"/>
        <v>0</v>
      </c>
      <c r="U88" s="156">
        <f t="shared" si="37"/>
        <v>0</v>
      </c>
      <c r="V88" s="156">
        <f t="shared" si="37"/>
        <v>0</v>
      </c>
      <c r="W88" s="156">
        <f t="shared" si="37"/>
        <v>0</v>
      </c>
      <c r="X88" s="156">
        <f t="shared" si="37"/>
        <v>0</v>
      </c>
      <c r="Y88" s="4"/>
      <c r="Z88" s="4"/>
      <c r="AA88" s="163">
        <v>0</v>
      </c>
      <c r="AB88" s="163"/>
      <c r="AC88" s="163"/>
      <c r="AD88" s="163"/>
      <c r="AE88" s="163"/>
    </row>
    <row r="89" s="145" customFormat="1" ht="16.5" spans="1:31">
      <c r="A89" s="18" t="s">
        <v>42</v>
      </c>
      <c r="B89" s="157">
        <f t="shared" si="20"/>
        <v>50425032.04</v>
      </c>
      <c r="C89" s="154">
        <f t="shared" si="21"/>
        <v>4283596.87545993</v>
      </c>
      <c r="D89" s="154">
        <f t="shared" ref="D89:X89" si="38">D21+D55</f>
        <v>-1214080.21</v>
      </c>
      <c r="E89" s="154">
        <f t="shared" si="38"/>
        <v>469044.29</v>
      </c>
      <c r="F89" s="154">
        <f t="shared" si="38"/>
        <v>1081202.05</v>
      </c>
      <c r="G89" s="154">
        <f t="shared" si="38"/>
        <v>33875177.8334132</v>
      </c>
      <c r="H89" s="154">
        <f t="shared" si="38"/>
        <v>2151349.65</v>
      </c>
      <c r="I89" s="154">
        <f t="shared" si="38"/>
        <v>667196.85</v>
      </c>
      <c r="J89" s="154">
        <f t="shared" si="38"/>
        <v>713866</v>
      </c>
      <c r="K89" s="154">
        <f t="shared" si="38"/>
        <v>770286.8</v>
      </c>
      <c r="L89" s="154">
        <f t="shared" si="38"/>
        <v>1157097.88112686</v>
      </c>
      <c r="M89" s="161">
        <f t="shared" si="38"/>
        <v>946867.38112686</v>
      </c>
      <c r="N89" s="154">
        <f t="shared" si="38"/>
        <v>210230.5</v>
      </c>
      <c r="O89" s="154">
        <f t="shared" si="38"/>
        <v>1468515.92</v>
      </c>
      <c r="P89" s="154">
        <f t="shared" si="38"/>
        <v>1050732.51</v>
      </c>
      <c r="Q89" s="154">
        <f t="shared" si="38"/>
        <v>417783.41</v>
      </c>
      <c r="R89" s="154">
        <f t="shared" si="38"/>
        <v>7153127.75</v>
      </c>
      <c r="S89" s="154">
        <f t="shared" si="38"/>
        <v>1904601.96</v>
      </c>
      <c r="T89" s="154">
        <f t="shared" si="38"/>
        <v>2704814.12</v>
      </c>
      <c r="U89" s="154">
        <f t="shared" si="38"/>
        <v>769384.46</v>
      </c>
      <c r="V89" s="154">
        <f t="shared" si="38"/>
        <v>927297.56</v>
      </c>
      <c r="W89" s="154">
        <f t="shared" si="38"/>
        <v>289070.17</v>
      </c>
      <c r="X89" s="154">
        <f t="shared" si="38"/>
        <v>557959.48</v>
      </c>
      <c r="Y89" s="154">
        <v>481904.3</v>
      </c>
      <c r="Z89" s="154">
        <v>445393.26</v>
      </c>
      <c r="AA89" s="154">
        <v>1660877.67993911</v>
      </c>
      <c r="AB89" s="154">
        <v>675963.15</v>
      </c>
      <c r="AC89" s="154">
        <v>272697.530060886</v>
      </c>
      <c r="AD89" s="154">
        <v>95275.76</v>
      </c>
      <c r="AE89" s="154">
        <v>0</v>
      </c>
    </row>
    <row r="90" ht="16.5" spans="1:31">
      <c r="A90" s="22" t="s">
        <v>43</v>
      </c>
      <c r="B90" s="155">
        <f t="shared" si="20"/>
        <v>1132055.75</v>
      </c>
      <c r="C90" s="156">
        <f t="shared" si="21"/>
        <v>-62854.18</v>
      </c>
      <c r="D90" s="156">
        <f t="shared" ref="D90:X90" si="39">D22+D56</f>
        <v>-21464.96</v>
      </c>
      <c r="E90" s="156">
        <f t="shared" si="39"/>
        <v>310.39</v>
      </c>
      <c r="F90" s="156">
        <f t="shared" si="39"/>
        <v>-69.2</v>
      </c>
      <c r="G90" s="156">
        <f t="shared" si="39"/>
        <v>773229.43</v>
      </c>
      <c r="H90" s="156">
        <f t="shared" si="39"/>
        <v>74430.44</v>
      </c>
      <c r="I90" s="156">
        <f t="shared" si="39"/>
        <v>9168.14</v>
      </c>
      <c r="J90" s="156">
        <f t="shared" si="39"/>
        <v>64807.81</v>
      </c>
      <c r="K90" s="156">
        <f t="shared" si="39"/>
        <v>454.49</v>
      </c>
      <c r="L90" s="156">
        <f t="shared" si="39"/>
        <v>187420.95</v>
      </c>
      <c r="M90" s="162">
        <f t="shared" si="39"/>
        <v>186342.35</v>
      </c>
      <c r="N90" s="156">
        <f t="shared" si="39"/>
        <v>1078.6</v>
      </c>
      <c r="O90" s="156">
        <f t="shared" si="39"/>
        <v>72254.97</v>
      </c>
      <c r="P90" s="156">
        <f t="shared" si="39"/>
        <v>68967.62</v>
      </c>
      <c r="Q90" s="156">
        <f t="shared" si="39"/>
        <v>3287.35</v>
      </c>
      <c r="R90" s="156">
        <f t="shared" si="39"/>
        <v>108797.91</v>
      </c>
      <c r="S90" s="156">
        <f t="shared" si="39"/>
        <v>31160.42</v>
      </c>
      <c r="T90" s="156">
        <f t="shared" si="39"/>
        <v>5405.49</v>
      </c>
      <c r="U90" s="156">
        <f t="shared" si="39"/>
        <v>38343.4</v>
      </c>
      <c r="V90" s="156">
        <f t="shared" si="39"/>
        <v>33888.6</v>
      </c>
      <c r="W90" s="156">
        <f t="shared" si="39"/>
        <v>0</v>
      </c>
      <c r="X90" s="156">
        <f t="shared" si="39"/>
        <v>0</v>
      </c>
      <c r="Y90" s="137">
        <v>33888.6</v>
      </c>
      <c r="Z90" s="137">
        <v>0</v>
      </c>
      <c r="AA90" s="163">
        <v>4054.11746993196</v>
      </c>
      <c r="AB90" s="163">
        <v>0</v>
      </c>
      <c r="AC90" s="163">
        <v>1351.37253006804</v>
      </c>
      <c r="AD90" s="163"/>
      <c r="AE90" s="163"/>
    </row>
    <row r="91" ht="16.5" spans="1:31">
      <c r="A91" s="22" t="s">
        <v>44</v>
      </c>
      <c r="B91" s="155">
        <f t="shared" si="20"/>
        <v>44724025.48</v>
      </c>
      <c r="C91" s="156">
        <f t="shared" si="21"/>
        <v>142680.376586787</v>
      </c>
      <c r="D91" s="156">
        <f t="shared" ref="D91:X91" si="40">D23+D57</f>
        <v>-1192615.25</v>
      </c>
      <c r="E91" s="156">
        <f t="shared" si="40"/>
        <v>468733.9</v>
      </c>
      <c r="F91" s="156">
        <f t="shared" si="40"/>
        <v>1081271.25</v>
      </c>
      <c r="G91" s="156">
        <f t="shared" si="40"/>
        <v>32666884.9234132</v>
      </c>
      <c r="H91" s="156">
        <f t="shared" si="40"/>
        <v>2076919.21</v>
      </c>
      <c r="I91" s="156">
        <f t="shared" si="40"/>
        <v>658028.71</v>
      </c>
      <c r="J91" s="156">
        <f t="shared" si="40"/>
        <v>649058.19</v>
      </c>
      <c r="K91" s="156">
        <f t="shared" si="40"/>
        <v>769832.31</v>
      </c>
      <c r="L91" s="156">
        <f t="shared" si="40"/>
        <v>1039560.28</v>
      </c>
      <c r="M91" s="162">
        <f t="shared" si="40"/>
        <v>830408.38</v>
      </c>
      <c r="N91" s="156">
        <f t="shared" si="40"/>
        <v>209151.9</v>
      </c>
      <c r="O91" s="156">
        <f t="shared" si="40"/>
        <v>1396260.95</v>
      </c>
      <c r="P91" s="156">
        <f t="shared" si="40"/>
        <v>981764.89</v>
      </c>
      <c r="Q91" s="156">
        <f t="shared" si="40"/>
        <v>414496.06</v>
      </c>
      <c r="R91" s="156">
        <f t="shared" si="40"/>
        <v>7044329.84</v>
      </c>
      <c r="S91" s="156">
        <f t="shared" si="40"/>
        <v>1873441.54</v>
      </c>
      <c r="T91" s="156">
        <f t="shared" si="40"/>
        <v>2699408.63</v>
      </c>
      <c r="U91" s="156">
        <f t="shared" si="40"/>
        <v>731041.06</v>
      </c>
      <c r="V91" s="156">
        <f t="shared" si="40"/>
        <v>893408.96</v>
      </c>
      <c r="W91" s="156">
        <f t="shared" si="40"/>
        <v>289070.17</v>
      </c>
      <c r="X91" s="156">
        <f t="shared" si="40"/>
        <v>557959.48</v>
      </c>
      <c r="Y91" s="4">
        <v>448015.7</v>
      </c>
      <c r="Z91" s="137">
        <v>445393.26</v>
      </c>
      <c r="AA91" s="163">
        <v>1656823.56246918</v>
      </c>
      <c r="AB91" s="163">
        <v>675963.15</v>
      </c>
      <c r="AC91" s="163">
        <v>271346.157530817</v>
      </c>
      <c r="AD91" s="163">
        <v>95275.76</v>
      </c>
      <c r="AE91" s="163"/>
    </row>
    <row r="92" ht="16.5" spans="1:31">
      <c r="A92" s="22" t="s">
        <v>45</v>
      </c>
      <c r="B92" s="155">
        <f t="shared" si="20"/>
        <v>4385498.91</v>
      </c>
      <c r="C92" s="156">
        <f t="shared" si="21"/>
        <v>4203770.67887314</v>
      </c>
      <c r="D92" s="156">
        <f t="shared" ref="D92:X92" si="41">D24+D58</f>
        <v>0</v>
      </c>
      <c r="E92" s="156">
        <f t="shared" si="41"/>
        <v>0</v>
      </c>
      <c r="F92" s="156">
        <f t="shared" si="41"/>
        <v>0</v>
      </c>
      <c r="G92" s="156">
        <f t="shared" si="41"/>
        <v>251611.58</v>
      </c>
      <c r="H92" s="156">
        <f t="shared" si="41"/>
        <v>0</v>
      </c>
      <c r="I92" s="156">
        <f t="shared" si="41"/>
        <v>0</v>
      </c>
      <c r="J92" s="156">
        <f t="shared" si="41"/>
        <v>0</v>
      </c>
      <c r="K92" s="156">
        <f t="shared" si="41"/>
        <v>0</v>
      </c>
      <c r="L92" s="156">
        <f t="shared" si="41"/>
        <v>-69883.3488731394</v>
      </c>
      <c r="M92" s="162">
        <f t="shared" si="41"/>
        <v>-69883.3488731394</v>
      </c>
      <c r="N92" s="156">
        <f t="shared" si="41"/>
        <v>0</v>
      </c>
      <c r="O92" s="156">
        <f t="shared" si="41"/>
        <v>0</v>
      </c>
      <c r="P92" s="156">
        <f t="shared" si="41"/>
        <v>0</v>
      </c>
      <c r="Q92" s="156">
        <f t="shared" si="41"/>
        <v>0</v>
      </c>
      <c r="R92" s="156">
        <f t="shared" si="41"/>
        <v>0</v>
      </c>
      <c r="S92" s="156">
        <f t="shared" si="41"/>
        <v>0</v>
      </c>
      <c r="T92" s="156">
        <f t="shared" si="41"/>
        <v>0</v>
      </c>
      <c r="U92" s="156">
        <f t="shared" si="41"/>
        <v>0</v>
      </c>
      <c r="V92" s="156">
        <f t="shared" si="41"/>
        <v>0</v>
      </c>
      <c r="W92" s="156">
        <f t="shared" si="41"/>
        <v>0</v>
      </c>
      <c r="X92" s="156">
        <f t="shared" si="41"/>
        <v>0</v>
      </c>
      <c r="Y92" s="4"/>
      <c r="Z92" s="4"/>
      <c r="AA92" s="163">
        <v>0</v>
      </c>
      <c r="AB92" s="163"/>
      <c r="AC92" s="163"/>
      <c r="AD92" s="163"/>
      <c r="AE92" s="163"/>
    </row>
    <row r="93" ht="16.5" spans="1:31">
      <c r="A93" s="22" t="s">
        <v>46</v>
      </c>
      <c r="B93" s="155">
        <f t="shared" si="20"/>
        <v>0</v>
      </c>
      <c r="C93" s="156">
        <f t="shared" si="21"/>
        <v>0</v>
      </c>
      <c r="D93" s="156">
        <f t="shared" ref="D93:X93" si="42">D25+D59</f>
        <v>0</v>
      </c>
      <c r="E93" s="156">
        <f t="shared" si="42"/>
        <v>0</v>
      </c>
      <c r="F93" s="156">
        <f t="shared" si="42"/>
        <v>0</v>
      </c>
      <c r="G93" s="156">
        <f t="shared" si="42"/>
        <v>0</v>
      </c>
      <c r="H93" s="156">
        <f t="shared" si="42"/>
        <v>0</v>
      </c>
      <c r="I93" s="156">
        <f t="shared" si="42"/>
        <v>0</v>
      </c>
      <c r="J93" s="156">
        <f t="shared" si="42"/>
        <v>0</v>
      </c>
      <c r="K93" s="156">
        <f t="shared" si="42"/>
        <v>0</v>
      </c>
      <c r="L93" s="156">
        <f t="shared" si="42"/>
        <v>0</v>
      </c>
      <c r="M93" s="156">
        <f t="shared" si="42"/>
        <v>0</v>
      </c>
      <c r="N93" s="156">
        <f t="shared" si="42"/>
        <v>0</v>
      </c>
      <c r="O93" s="156">
        <f t="shared" si="42"/>
        <v>0</v>
      </c>
      <c r="P93" s="156">
        <f t="shared" si="42"/>
        <v>0</v>
      </c>
      <c r="Q93" s="156">
        <f t="shared" si="42"/>
        <v>0</v>
      </c>
      <c r="R93" s="156">
        <f t="shared" si="42"/>
        <v>0</v>
      </c>
      <c r="S93" s="156">
        <f t="shared" si="42"/>
        <v>0</v>
      </c>
      <c r="T93" s="156">
        <f t="shared" si="42"/>
        <v>0</v>
      </c>
      <c r="U93" s="156">
        <f t="shared" si="42"/>
        <v>0</v>
      </c>
      <c r="V93" s="156">
        <f t="shared" si="42"/>
        <v>0</v>
      </c>
      <c r="W93" s="156">
        <f t="shared" si="42"/>
        <v>0</v>
      </c>
      <c r="X93" s="156">
        <f t="shared" si="42"/>
        <v>0</v>
      </c>
      <c r="Y93" s="4"/>
      <c r="Z93" s="4"/>
      <c r="AA93" s="163">
        <v>0</v>
      </c>
      <c r="AB93" s="163"/>
      <c r="AC93" s="163"/>
      <c r="AD93" s="163"/>
      <c r="AE93" s="163"/>
    </row>
    <row r="94" ht="16.5" spans="1:31">
      <c r="A94" s="22" t="s">
        <v>47</v>
      </c>
      <c r="B94" s="155">
        <f t="shared" si="20"/>
        <v>183451.9</v>
      </c>
      <c r="C94" s="156">
        <f t="shared" si="21"/>
        <v>0</v>
      </c>
      <c r="D94" s="156">
        <f t="shared" ref="D94:X94" si="43">D26+D60</f>
        <v>0</v>
      </c>
      <c r="E94" s="156">
        <f t="shared" si="43"/>
        <v>0</v>
      </c>
      <c r="F94" s="156">
        <f t="shared" si="43"/>
        <v>0</v>
      </c>
      <c r="G94" s="156">
        <f t="shared" si="43"/>
        <v>183451.9</v>
      </c>
      <c r="H94" s="156">
        <f t="shared" si="43"/>
        <v>0</v>
      </c>
      <c r="I94" s="156">
        <f t="shared" si="43"/>
        <v>0</v>
      </c>
      <c r="J94" s="156">
        <f t="shared" si="43"/>
        <v>0</v>
      </c>
      <c r="K94" s="156">
        <f t="shared" si="43"/>
        <v>0</v>
      </c>
      <c r="L94" s="156">
        <f t="shared" si="43"/>
        <v>0</v>
      </c>
      <c r="M94" s="156">
        <f t="shared" si="43"/>
        <v>0</v>
      </c>
      <c r="N94" s="156">
        <f t="shared" si="43"/>
        <v>0</v>
      </c>
      <c r="O94" s="156">
        <f t="shared" si="43"/>
        <v>0</v>
      </c>
      <c r="P94" s="156">
        <f t="shared" si="43"/>
        <v>0</v>
      </c>
      <c r="Q94" s="156">
        <f t="shared" si="43"/>
        <v>0</v>
      </c>
      <c r="R94" s="156">
        <f t="shared" si="43"/>
        <v>0</v>
      </c>
      <c r="S94" s="156">
        <f t="shared" si="43"/>
        <v>0</v>
      </c>
      <c r="T94" s="156">
        <f t="shared" si="43"/>
        <v>0</v>
      </c>
      <c r="U94" s="156">
        <f t="shared" si="43"/>
        <v>0</v>
      </c>
      <c r="V94" s="156">
        <f t="shared" si="43"/>
        <v>0</v>
      </c>
      <c r="W94" s="156">
        <f t="shared" si="43"/>
        <v>0</v>
      </c>
      <c r="X94" s="156">
        <f t="shared" si="43"/>
        <v>0</v>
      </c>
      <c r="Y94" s="4"/>
      <c r="Z94" s="4"/>
      <c r="AA94" s="163">
        <v>0</v>
      </c>
      <c r="AB94" s="163"/>
      <c r="AC94" s="163"/>
      <c r="AD94" s="163"/>
      <c r="AE94" s="163"/>
    </row>
    <row r="95" s="145" customFormat="1" ht="16.5" spans="1:31">
      <c r="A95" s="18" t="s">
        <v>48</v>
      </c>
      <c r="B95" s="157">
        <f t="shared" si="20"/>
        <v>41521011.54</v>
      </c>
      <c r="C95" s="154">
        <f t="shared" si="21"/>
        <v>-16070854.0220359</v>
      </c>
      <c r="D95" s="154">
        <f t="shared" ref="D95:X95" si="44">D27+D61</f>
        <v>-17835357.28</v>
      </c>
      <c r="E95" s="154">
        <f t="shared" si="44"/>
        <v>-425935.65</v>
      </c>
      <c r="F95" s="154">
        <f t="shared" si="44"/>
        <v>-1080833.28</v>
      </c>
      <c r="G95" s="154">
        <f t="shared" si="44"/>
        <v>35261784.6539796</v>
      </c>
      <c r="H95" s="154">
        <f t="shared" si="44"/>
        <v>9776120.04</v>
      </c>
      <c r="I95" s="154">
        <f t="shared" si="44"/>
        <v>2196066.47</v>
      </c>
      <c r="J95" s="154">
        <f t="shared" si="44"/>
        <v>8287216.86</v>
      </c>
      <c r="K95" s="154">
        <f t="shared" si="44"/>
        <v>-707163.29</v>
      </c>
      <c r="L95" s="154">
        <f t="shared" si="44"/>
        <v>18402934.37</v>
      </c>
      <c r="M95" s="154">
        <f t="shared" si="44"/>
        <v>18465895.57</v>
      </c>
      <c r="N95" s="154">
        <f t="shared" si="44"/>
        <v>-62961.2</v>
      </c>
      <c r="O95" s="154">
        <f t="shared" si="44"/>
        <v>5219702.55</v>
      </c>
      <c r="P95" s="154">
        <f t="shared" si="44"/>
        <v>-205542.15</v>
      </c>
      <c r="Q95" s="154">
        <f t="shared" si="44"/>
        <v>5425244.7</v>
      </c>
      <c r="R95" s="154">
        <f t="shared" si="44"/>
        <v>8273450.15805635</v>
      </c>
      <c r="S95" s="154">
        <f t="shared" si="44"/>
        <v>2623847.23677694</v>
      </c>
      <c r="T95" s="154">
        <f t="shared" si="44"/>
        <v>-1950097.13679245</v>
      </c>
      <c r="U95" s="154">
        <f t="shared" si="44"/>
        <v>4657046.13807185</v>
      </c>
      <c r="V95" s="154">
        <f t="shared" si="44"/>
        <v>3789683.57</v>
      </c>
      <c r="W95" s="154">
        <f t="shared" si="44"/>
        <v>-289070.17</v>
      </c>
      <c r="X95" s="154">
        <f t="shared" si="44"/>
        <v>-557959.48</v>
      </c>
      <c r="Y95" s="154">
        <v>4235076.83</v>
      </c>
      <c r="Z95" s="154">
        <v>-445393.26</v>
      </c>
      <c r="AA95" s="154">
        <v>-1094839.94673157</v>
      </c>
      <c r="AB95" s="154">
        <v>-675963.15</v>
      </c>
      <c r="AC95" s="154">
        <v>-84018.2800608855</v>
      </c>
      <c r="AD95" s="154">
        <v>-95275.76</v>
      </c>
      <c r="AE95" s="154">
        <v>0</v>
      </c>
    </row>
    <row r="96" ht="16.5" spans="1:31">
      <c r="A96" s="22" t="s">
        <v>49</v>
      </c>
      <c r="B96" s="155">
        <f t="shared" si="20"/>
        <v>1463483.37</v>
      </c>
      <c r="C96" s="156">
        <f t="shared" si="21"/>
        <v>0</v>
      </c>
      <c r="D96" s="156">
        <f t="shared" ref="D96:X96" si="45">D28+D62</f>
        <v>322.66</v>
      </c>
      <c r="E96" s="156">
        <f t="shared" si="45"/>
        <v>0</v>
      </c>
      <c r="F96" s="156">
        <f t="shared" si="45"/>
        <v>0</v>
      </c>
      <c r="G96" s="156">
        <f t="shared" si="45"/>
        <v>1.67</v>
      </c>
      <c r="H96" s="156">
        <f t="shared" si="45"/>
        <v>0</v>
      </c>
      <c r="I96" s="156">
        <f t="shared" si="45"/>
        <v>0</v>
      </c>
      <c r="J96" s="156">
        <f t="shared" si="45"/>
        <v>0</v>
      </c>
      <c r="K96" s="156">
        <f t="shared" si="45"/>
        <v>0</v>
      </c>
      <c r="L96" s="156">
        <f t="shared" si="45"/>
        <v>1455159.04</v>
      </c>
      <c r="M96" s="162">
        <f t="shared" si="45"/>
        <v>1455159.04</v>
      </c>
      <c r="N96" s="156">
        <f t="shared" si="45"/>
        <v>0</v>
      </c>
      <c r="O96" s="156">
        <f t="shared" si="45"/>
        <v>0</v>
      </c>
      <c r="P96" s="156">
        <f t="shared" si="45"/>
        <v>0</v>
      </c>
      <c r="Q96" s="156">
        <f t="shared" si="45"/>
        <v>0</v>
      </c>
      <c r="R96" s="156">
        <f t="shared" si="45"/>
        <v>8000</v>
      </c>
      <c r="S96" s="156">
        <f t="shared" si="45"/>
        <v>8000</v>
      </c>
      <c r="T96" s="156">
        <f t="shared" si="45"/>
        <v>0</v>
      </c>
      <c r="U96" s="156">
        <f t="shared" si="45"/>
        <v>0</v>
      </c>
      <c r="V96" s="156">
        <f t="shared" si="45"/>
        <v>0</v>
      </c>
      <c r="W96" s="156">
        <f t="shared" si="45"/>
        <v>0</v>
      </c>
      <c r="X96" s="156">
        <f t="shared" si="45"/>
        <v>0</v>
      </c>
      <c r="Y96" s="4"/>
      <c r="Z96" s="4"/>
      <c r="AA96" s="163">
        <v>0</v>
      </c>
      <c r="AB96" s="163"/>
      <c r="AC96" s="163"/>
      <c r="AD96" s="163"/>
      <c r="AE96" s="163"/>
    </row>
    <row r="97" ht="16.5" spans="1:31">
      <c r="A97" s="22" t="s">
        <v>50</v>
      </c>
      <c r="B97" s="155">
        <f t="shared" si="20"/>
        <v>18622.5</v>
      </c>
      <c r="C97" s="156">
        <f t="shared" si="21"/>
        <v>0</v>
      </c>
      <c r="D97" s="156">
        <f t="shared" ref="D97:X97" si="46">D29+D63</f>
        <v>10000</v>
      </c>
      <c r="E97" s="156">
        <f t="shared" si="46"/>
        <v>0</v>
      </c>
      <c r="F97" s="156">
        <f t="shared" si="46"/>
        <v>0</v>
      </c>
      <c r="G97" s="156">
        <f t="shared" si="46"/>
        <v>8622.5</v>
      </c>
      <c r="H97" s="156">
        <f t="shared" si="46"/>
        <v>0</v>
      </c>
      <c r="I97" s="156">
        <f t="shared" si="46"/>
        <v>0</v>
      </c>
      <c r="J97" s="156">
        <f t="shared" si="46"/>
        <v>0</v>
      </c>
      <c r="K97" s="156">
        <f t="shared" si="46"/>
        <v>0</v>
      </c>
      <c r="L97" s="156">
        <f t="shared" si="46"/>
        <v>0</v>
      </c>
      <c r="M97" s="156">
        <f t="shared" si="46"/>
        <v>0</v>
      </c>
      <c r="N97" s="156">
        <f t="shared" si="46"/>
        <v>0</v>
      </c>
      <c r="O97" s="156">
        <f t="shared" si="46"/>
        <v>0</v>
      </c>
      <c r="P97" s="156">
        <f t="shared" si="46"/>
        <v>0</v>
      </c>
      <c r="Q97" s="156">
        <f t="shared" si="46"/>
        <v>0</v>
      </c>
      <c r="R97" s="156">
        <f t="shared" si="46"/>
        <v>0</v>
      </c>
      <c r="S97" s="156">
        <f t="shared" si="46"/>
        <v>0</v>
      </c>
      <c r="T97" s="156">
        <f t="shared" si="46"/>
        <v>0</v>
      </c>
      <c r="U97" s="156">
        <f t="shared" si="46"/>
        <v>0</v>
      </c>
      <c r="V97" s="156">
        <f t="shared" si="46"/>
        <v>0</v>
      </c>
      <c r="W97" s="156">
        <f t="shared" si="46"/>
        <v>0</v>
      </c>
      <c r="X97" s="156">
        <f t="shared" si="46"/>
        <v>0</v>
      </c>
      <c r="Y97" s="4"/>
      <c r="Z97" s="4"/>
      <c r="AA97" s="163">
        <v>0</v>
      </c>
      <c r="AB97" s="163"/>
      <c r="AC97" s="163"/>
      <c r="AD97" s="163"/>
      <c r="AE97" s="163"/>
    </row>
    <row r="98" s="145" customFormat="1" ht="16.5" spans="1:31">
      <c r="A98" s="18" t="s">
        <v>51</v>
      </c>
      <c r="B98" s="157">
        <f t="shared" si="20"/>
        <v>42965872.41</v>
      </c>
      <c r="C98" s="154">
        <f t="shared" si="21"/>
        <v>-16070854.0220359</v>
      </c>
      <c r="D98" s="154">
        <f t="shared" ref="D98:X98" si="47">D30+D64</f>
        <v>-17845034.62</v>
      </c>
      <c r="E98" s="154">
        <f t="shared" si="47"/>
        <v>-425935.65</v>
      </c>
      <c r="F98" s="154">
        <f t="shared" si="47"/>
        <v>-1080833.28</v>
      </c>
      <c r="G98" s="154">
        <f t="shared" si="47"/>
        <v>35253163.8239796</v>
      </c>
      <c r="H98" s="154">
        <f t="shared" si="47"/>
        <v>9776120.04</v>
      </c>
      <c r="I98" s="154">
        <f t="shared" si="47"/>
        <v>2196066.47</v>
      </c>
      <c r="J98" s="154">
        <f t="shared" si="47"/>
        <v>8287216.86</v>
      </c>
      <c r="K98" s="154">
        <f t="shared" si="47"/>
        <v>-707163.29</v>
      </c>
      <c r="L98" s="154">
        <f t="shared" si="47"/>
        <v>19858093.41</v>
      </c>
      <c r="M98" s="161">
        <f t="shared" si="47"/>
        <v>19921054.61</v>
      </c>
      <c r="N98" s="154">
        <f t="shared" si="47"/>
        <v>-62961.2</v>
      </c>
      <c r="O98" s="154">
        <f t="shared" si="47"/>
        <v>5219702.55</v>
      </c>
      <c r="P98" s="154">
        <f t="shared" si="47"/>
        <v>-205542.15</v>
      </c>
      <c r="Q98" s="154">
        <f t="shared" si="47"/>
        <v>5425244.7</v>
      </c>
      <c r="R98" s="154">
        <f t="shared" si="47"/>
        <v>8281450.15805635</v>
      </c>
      <c r="S98" s="154">
        <f t="shared" si="47"/>
        <v>2631847.23677694</v>
      </c>
      <c r="T98" s="154">
        <f t="shared" si="47"/>
        <v>-1950097.13679245</v>
      </c>
      <c r="U98" s="154">
        <f t="shared" si="47"/>
        <v>4657046.13807185</v>
      </c>
      <c r="V98" s="154">
        <f t="shared" si="47"/>
        <v>3789683.57</v>
      </c>
      <c r="W98" s="154">
        <f t="shared" si="47"/>
        <v>-289070.17</v>
      </c>
      <c r="X98" s="154">
        <f t="shared" si="47"/>
        <v>-557959.48</v>
      </c>
      <c r="Y98" s="154">
        <v>4235076.83</v>
      </c>
      <c r="Z98" s="154">
        <v>-445393.26</v>
      </c>
      <c r="AA98" s="154">
        <v>-1094839.94673157</v>
      </c>
      <c r="AB98" s="154">
        <v>-675963.15</v>
      </c>
      <c r="AC98" s="154">
        <v>-84018.2800608855</v>
      </c>
      <c r="AD98" s="154">
        <v>-95275.76</v>
      </c>
      <c r="AE98" s="154">
        <v>0</v>
      </c>
    </row>
    <row r="99" ht="16.5" spans="1:31">
      <c r="A99" s="22" t="s">
        <v>52</v>
      </c>
      <c r="B99" s="155">
        <f t="shared" si="20"/>
        <v>10863617.51</v>
      </c>
      <c r="C99" s="156">
        <f t="shared" si="21"/>
        <v>0</v>
      </c>
      <c r="D99" s="156">
        <f t="shared" ref="D99:X99" si="48">D31+D65</f>
        <v>10863617.51</v>
      </c>
      <c r="E99" s="156">
        <f t="shared" si="48"/>
        <v>0</v>
      </c>
      <c r="F99" s="156">
        <f t="shared" si="48"/>
        <v>0</v>
      </c>
      <c r="G99" s="156">
        <f t="shared" si="48"/>
        <v>0</v>
      </c>
      <c r="H99" s="156">
        <f t="shared" si="48"/>
        <v>0</v>
      </c>
      <c r="I99" s="156">
        <f t="shared" si="48"/>
        <v>0</v>
      </c>
      <c r="J99" s="156">
        <f t="shared" si="48"/>
        <v>0</v>
      </c>
      <c r="K99" s="156">
        <f t="shared" si="48"/>
        <v>0</v>
      </c>
      <c r="L99" s="156">
        <f t="shared" si="48"/>
        <v>0</v>
      </c>
      <c r="M99" s="156">
        <f t="shared" si="48"/>
        <v>0</v>
      </c>
      <c r="N99" s="156">
        <f t="shared" si="48"/>
        <v>0</v>
      </c>
      <c r="O99" s="156">
        <f t="shared" si="48"/>
        <v>0</v>
      </c>
      <c r="P99" s="156">
        <f t="shared" si="48"/>
        <v>0</v>
      </c>
      <c r="Q99" s="156">
        <f t="shared" si="48"/>
        <v>0</v>
      </c>
      <c r="R99" s="156">
        <f t="shared" si="48"/>
        <v>0</v>
      </c>
      <c r="S99" s="156">
        <f t="shared" si="48"/>
        <v>0</v>
      </c>
      <c r="T99" s="156">
        <f t="shared" si="48"/>
        <v>0</v>
      </c>
      <c r="U99" s="156">
        <f t="shared" si="48"/>
        <v>0</v>
      </c>
      <c r="V99" s="156">
        <f t="shared" si="48"/>
        <v>0</v>
      </c>
      <c r="W99" s="156">
        <f t="shared" si="48"/>
        <v>0</v>
      </c>
      <c r="X99" s="156">
        <f t="shared" si="48"/>
        <v>0</v>
      </c>
      <c r="Y99" s="4"/>
      <c r="Z99" s="4"/>
      <c r="AA99" s="163">
        <v>0</v>
      </c>
      <c r="AB99" s="163"/>
      <c r="AC99" s="163"/>
      <c r="AD99" s="163"/>
      <c r="AE99" s="163"/>
    </row>
    <row r="100" s="145" customFormat="1" ht="16.5" spans="1:31">
      <c r="A100" s="18" t="s">
        <v>53</v>
      </c>
      <c r="B100" s="157">
        <f t="shared" si="20"/>
        <v>32102254.9</v>
      </c>
      <c r="C100" s="154">
        <f t="shared" si="21"/>
        <v>-16070854.0220359</v>
      </c>
      <c r="D100" s="154">
        <f t="shared" ref="D100:X100" si="49">D32+D66</f>
        <v>-28708652.13</v>
      </c>
      <c r="E100" s="154">
        <f t="shared" si="49"/>
        <v>-425935.65</v>
      </c>
      <c r="F100" s="154">
        <f t="shared" si="49"/>
        <v>-1080833.28</v>
      </c>
      <c r="G100" s="154">
        <f t="shared" si="49"/>
        <v>35253163.8239796</v>
      </c>
      <c r="H100" s="154">
        <f t="shared" si="49"/>
        <v>9776120.04</v>
      </c>
      <c r="I100" s="154">
        <f t="shared" si="49"/>
        <v>2196066.47</v>
      </c>
      <c r="J100" s="154">
        <f t="shared" si="49"/>
        <v>8287216.86</v>
      </c>
      <c r="K100" s="154">
        <f t="shared" si="49"/>
        <v>-707163.29</v>
      </c>
      <c r="L100" s="154">
        <f t="shared" si="49"/>
        <v>19858093.41</v>
      </c>
      <c r="M100" s="154">
        <f t="shared" si="49"/>
        <v>19921054.61</v>
      </c>
      <c r="N100" s="154">
        <f t="shared" si="49"/>
        <v>-62961.2</v>
      </c>
      <c r="O100" s="154">
        <f t="shared" si="49"/>
        <v>5219702.55</v>
      </c>
      <c r="P100" s="154">
        <f t="shared" si="49"/>
        <v>-205542.15</v>
      </c>
      <c r="Q100" s="154">
        <f t="shared" si="49"/>
        <v>5425244.7</v>
      </c>
      <c r="R100" s="154">
        <f t="shared" si="49"/>
        <v>8281450.15805635</v>
      </c>
      <c r="S100" s="154">
        <f t="shared" si="49"/>
        <v>2631847.23677694</v>
      </c>
      <c r="T100" s="154">
        <f t="shared" si="49"/>
        <v>-1950097.13679245</v>
      </c>
      <c r="U100" s="154">
        <f t="shared" si="49"/>
        <v>4657046.13807185</v>
      </c>
      <c r="V100" s="154">
        <f t="shared" si="49"/>
        <v>3789683.57</v>
      </c>
      <c r="W100" s="154">
        <f t="shared" si="49"/>
        <v>-289070.17</v>
      </c>
      <c r="X100" s="154">
        <f t="shared" si="49"/>
        <v>-557959.48</v>
      </c>
      <c r="Y100" s="154">
        <v>4235076.83</v>
      </c>
      <c r="Z100" s="154">
        <v>-445393.26</v>
      </c>
      <c r="AA100" s="154">
        <v>-1094839.94673157</v>
      </c>
      <c r="AB100" s="154">
        <v>-675963.15</v>
      </c>
      <c r="AC100" s="154">
        <v>-84018.2800608855</v>
      </c>
      <c r="AD100" s="154">
        <v>-95275.76</v>
      </c>
      <c r="AE100" s="154">
        <v>0</v>
      </c>
    </row>
    <row r="101" s="145" customFormat="1" ht="16.5" spans="1:31">
      <c r="A101" s="18" t="s">
        <v>54</v>
      </c>
      <c r="B101" s="157">
        <f t="shared" si="20"/>
        <v>9475176.98915485</v>
      </c>
      <c r="C101" s="154">
        <f t="shared" si="21"/>
        <v>5992011.18</v>
      </c>
      <c r="D101" s="154">
        <f t="shared" ref="D101:X101" si="50">D33+D67</f>
        <v>0</v>
      </c>
      <c r="E101" s="154">
        <f t="shared" si="50"/>
        <v>0</v>
      </c>
      <c r="F101" s="154">
        <f t="shared" si="50"/>
        <v>0</v>
      </c>
      <c r="G101" s="154">
        <f t="shared" si="50"/>
        <v>0</v>
      </c>
      <c r="H101" s="154">
        <f t="shared" si="50"/>
        <v>0</v>
      </c>
      <c r="I101" s="154">
        <f t="shared" si="50"/>
        <v>0</v>
      </c>
      <c r="J101" s="154">
        <f t="shared" si="50"/>
        <v>0</v>
      </c>
      <c r="K101" s="154">
        <f t="shared" si="50"/>
        <v>0</v>
      </c>
      <c r="L101" s="154">
        <f t="shared" si="50"/>
        <v>3483165.80915486</v>
      </c>
      <c r="M101" s="154">
        <f t="shared" si="50"/>
        <v>3483165.80915486</v>
      </c>
      <c r="N101" s="154">
        <f t="shared" si="50"/>
        <v>0</v>
      </c>
      <c r="O101" s="154">
        <f t="shared" si="50"/>
        <v>0</v>
      </c>
      <c r="P101" s="154">
        <f t="shared" si="50"/>
        <v>0</v>
      </c>
      <c r="Q101" s="154">
        <f t="shared" si="50"/>
        <v>0</v>
      </c>
      <c r="R101" s="154">
        <f t="shared" si="50"/>
        <v>0</v>
      </c>
      <c r="S101" s="154">
        <f t="shared" si="50"/>
        <v>0</v>
      </c>
      <c r="T101" s="154">
        <f t="shared" si="50"/>
        <v>0</v>
      </c>
      <c r="U101" s="154">
        <f t="shared" si="50"/>
        <v>0</v>
      </c>
      <c r="V101" s="154">
        <f t="shared" si="50"/>
        <v>0</v>
      </c>
      <c r="W101" s="154">
        <f t="shared" si="50"/>
        <v>0</v>
      </c>
      <c r="X101" s="154">
        <f t="shared" si="50"/>
        <v>0</v>
      </c>
      <c r="Y101" s="4"/>
      <c r="Z101" s="4"/>
      <c r="AA101" s="163">
        <v>0</v>
      </c>
      <c r="AB101" s="163"/>
      <c r="AC101" s="163"/>
      <c r="AD101" s="163"/>
      <c r="AE101" s="163"/>
    </row>
    <row r="102" s="145" customFormat="1" ht="16.5" spans="1:31">
      <c r="A102" s="18" t="s">
        <v>55</v>
      </c>
      <c r="B102" s="157">
        <f t="shared" si="20"/>
        <v>41577431.8891549</v>
      </c>
      <c r="C102" s="154">
        <f t="shared" si="21"/>
        <v>-10078842.8420359</v>
      </c>
      <c r="D102" s="154">
        <f t="shared" ref="D102:X102" si="51">D34+D68</f>
        <v>-28708652.13</v>
      </c>
      <c r="E102" s="154">
        <f t="shared" si="51"/>
        <v>-425935.65</v>
      </c>
      <c r="F102" s="154">
        <f t="shared" si="51"/>
        <v>-1080833.28</v>
      </c>
      <c r="G102" s="154">
        <f t="shared" si="51"/>
        <v>35253163.8239796</v>
      </c>
      <c r="H102" s="154">
        <f t="shared" si="51"/>
        <v>9776120.04</v>
      </c>
      <c r="I102" s="154">
        <f t="shared" si="51"/>
        <v>2196066.47</v>
      </c>
      <c r="J102" s="154">
        <f t="shared" si="51"/>
        <v>8287216.86</v>
      </c>
      <c r="K102" s="154">
        <f t="shared" si="51"/>
        <v>-707163.29</v>
      </c>
      <c r="L102" s="154">
        <f t="shared" si="51"/>
        <v>23341259.2191549</v>
      </c>
      <c r="M102" s="154">
        <f t="shared" si="51"/>
        <v>23404220.4191549</v>
      </c>
      <c r="N102" s="154">
        <f t="shared" si="51"/>
        <v>-62961.2</v>
      </c>
      <c r="O102" s="154">
        <f t="shared" si="51"/>
        <v>5219702.55</v>
      </c>
      <c r="P102" s="154">
        <f t="shared" si="51"/>
        <v>-205542.15</v>
      </c>
      <c r="Q102" s="154">
        <f t="shared" si="51"/>
        <v>5425244.7</v>
      </c>
      <c r="R102" s="154">
        <f t="shared" si="51"/>
        <v>8281450.15805635</v>
      </c>
      <c r="S102" s="154">
        <f t="shared" si="51"/>
        <v>2631847.23677694</v>
      </c>
      <c r="T102" s="154">
        <f t="shared" si="51"/>
        <v>-1950097.13679245</v>
      </c>
      <c r="U102" s="154">
        <f t="shared" si="51"/>
        <v>4657046.13807185</v>
      </c>
      <c r="V102" s="154">
        <f t="shared" si="51"/>
        <v>3789683.57</v>
      </c>
      <c r="W102" s="154">
        <f t="shared" si="51"/>
        <v>-289070.17</v>
      </c>
      <c r="X102" s="154">
        <f t="shared" si="51"/>
        <v>-557959.48</v>
      </c>
      <c r="Y102" s="154">
        <v>4235076.83</v>
      </c>
      <c r="Z102" s="154">
        <v>-445393.26</v>
      </c>
      <c r="AA102" s="154">
        <v>-1094839.94673157</v>
      </c>
      <c r="AB102" s="154">
        <v>-675963.15</v>
      </c>
      <c r="AC102" s="154">
        <v>-84018.2800608855</v>
      </c>
      <c r="AD102" s="154">
        <v>-95275.76</v>
      </c>
      <c r="AE102" s="154">
        <v>0</v>
      </c>
    </row>
    <row r="103" ht="16.5" spans="1:34">
      <c r="A103" s="18" t="s">
        <v>65</v>
      </c>
      <c r="B103" s="157"/>
      <c r="C103" s="157"/>
      <c r="D103" s="157"/>
      <c r="E103" s="157">
        <f>资金成本!C15/10000</f>
        <v>0</v>
      </c>
      <c r="F103" s="157"/>
      <c r="G103" s="157">
        <f>资金成本!C16/10000</f>
        <v>2456.61275198507</v>
      </c>
      <c r="H103" s="154">
        <f>I103+J103+K103</f>
        <v>2124526.56964167</v>
      </c>
      <c r="I103" s="157">
        <f>资金成本!C6</f>
        <v>2124526.56964167</v>
      </c>
      <c r="J103" s="157"/>
      <c r="K103" s="157"/>
      <c r="L103" s="154">
        <f>M103+N103</f>
        <v>11272238.0983667</v>
      </c>
      <c r="M103" s="157">
        <f>资金成本!C3</f>
        <v>11235136.90475</v>
      </c>
      <c r="N103" s="157">
        <f>资金成本!C4</f>
        <v>37101.1936166667</v>
      </c>
      <c r="O103" s="154">
        <f>P103+Q103</f>
        <v>5322944.10781331</v>
      </c>
      <c r="P103" s="157">
        <f>资金成本!C8</f>
        <v>4193178.46228831</v>
      </c>
      <c r="Q103" s="157">
        <f>资金成本!C9</f>
        <v>1129765.645525</v>
      </c>
      <c r="R103" s="157"/>
      <c r="S103" s="157"/>
      <c r="T103" s="157"/>
      <c r="U103" s="157"/>
      <c r="V103" s="157"/>
      <c r="W103" s="157"/>
      <c r="X103" s="157"/>
      <c r="Y103" s="4"/>
      <c r="Z103" s="4"/>
      <c r="AA103" s="163">
        <v>0</v>
      </c>
      <c r="AB103" s="163"/>
      <c r="AC103" s="163"/>
      <c r="AD103" s="163"/>
      <c r="AE103" s="163"/>
      <c r="AG103" s="145" t="s">
        <v>66</v>
      </c>
      <c r="AH103" s="164">
        <f>V104-Y104-Z104</f>
        <v>0</v>
      </c>
    </row>
    <row r="104" ht="16.5" spans="1:34">
      <c r="A104" s="18" t="s">
        <v>67</v>
      </c>
      <c r="B104" s="157">
        <f>B102-B103</f>
        <v>41577431.8891549</v>
      </c>
      <c r="C104" s="157">
        <f t="shared" ref="C104:P104" si="52">C102-C103</f>
        <v>-10078842.8420359</v>
      </c>
      <c r="D104" s="157">
        <f t="shared" si="52"/>
        <v>-28708652.13</v>
      </c>
      <c r="E104" s="157">
        <f t="shared" si="52"/>
        <v>-425935.65</v>
      </c>
      <c r="F104" s="157">
        <f t="shared" si="52"/>
        <v>-1080833.28</v>
      </c>
      <c r="G104" s="158">
        <f t="shared" si="52"/>
        <v>35250707.2112276</v>
      </c>
      <c r="H104" s="157">
        <f t="shared" si="52"/>
        <v>7651593.47035833</v>
      </c>
      <c r="I104" s="157">
        <f t="shared" si="52"/>
        <v>71539.9003583328</v>
      </c>
      <c r="J104" s="157">
        <f t="shared" si="52"/>
        <v>8287216.86</v>
      </c>
      <c r="K104" s="157">
        <f t="shared" si="52"/>
        <v>-707163.29</v>
      </c>
      <c r="L104" s="157">
        <f t="shared" si="52"/>
        <v>12069021.1207882</v>
      </c>
      <c r="M104" s="157">
        <f t="shared" si="52"/>
        <v>12169083.5144049</v>
      </c>
      <c r="N104" s="157">
        <f t="shared" si="52"/>
        <v>-100062.393616667</v>
      </c>
      <c r="O104" s="157">
        <f t="shared" si="52"/>
        <v>-103241.557813306</v>
      </c>
      <c r="P104" s="157">
        <f t="shared" si="52"/>
        <v>-4398720.61228831</v>
      </c>
      <c r="Q104" s="157">
        <f t="shared" ref="Q104:Z104" si="53">Q102-Q103</f>
        <v>4295479.054475</v>
      </c>
      <c r="R104" s="157">
        <f t="shared" si="53"/>
        <v>8281450.15805635</v>
      </c>
      <c r="S104" s="157">
        <f t="shared" si="53"/>
        <v>2631847.23677694</v>
      </c>
      <c r="T104" s="157">
        <f t="shared" si="53"/>
        <v>-1950097.13679245</v>
      </c>
      <c r="U104" s="157">
        <f t="shared" si="53"/>
        <v>4657046.13807185</v>
      </c>
      <c r="V104" s="157">
        <f t="shared" si="53"/>
        <v>3789683.57</v>
      </c>
      <c r="W104" s="157">
        <f t="shared" si="53"/>
        <v>-289070.17</v>
      </c>
      <c r="X104" s="157">
        <f t="shared" si="53"/>
        <v>-557959.48</v>
      </c>
      <c r="Y104" s="154">
        <v>4235076.83</v>
      </c>
      <c r="Z104" s="154">
        <v>-445393.26</v>
      </c>
      <c r="AA104" s="154">
        <v>-1094839.94673157</v>
      </c>
      <c r="AB104" s="154">
        <v>-675963.15</v>
      </c>
      <c r="AC104" s="154">
        <v>-84018.2800608855</v>
      </c>
      <c r="AD104" s="154">
        <v>-95275.76</v>
      </c>
      <c r="AE104" s="154">
        <v>0</v>
      </c>
      <c r="AG104" s="145" t="s">
        <v>68</v>
      </c>
      <c r="AH104" s="165">
        <f>T104-AA104-AB104-AC104-AD104-AE104</f>
        <v>2.92493496090174e-9</v>
      </c>
    </row>
    <row r="106" ht="16.5" spans="1:5">
      <c r="A106" s="18" t="s">
        <v>69</v>
      </c>
      <c r="B106" s="159">
        <f>资金成本!C14-G103-H103-L103-O103</f>
        <v>24693691.8334362</v>
      </c>
      <c r="D106" t="s">
        <v>70</v>
      </c>
      <c r="E106">
        <v>-4644221.07887314</v>
      </c>
    </row>
    <row r="109" spans="1:1">
      <c r="A109" s="90" t="s">
        <v>71</v>
      </c>
    </row>
    <row r="110" ht="16.5" spans="1:31">
      <c r="A110" s="148" t="s">
        <v>1</v>
      </c>
      <c r="B110" s="148" t="s">
        <v>2</v>
      </c>
      <c r="C110" s="148" t="s">
        <v>3</v>
      </c>
      <c r="D110" s="148" t="s">
        <v>4</v>
      </c>
      <c r="E110" s="148" t="s">
        <v>5</v>
      </c>
      <c r="F110" s="148" t="s">
        <v>6</v>
      </c>
      <c r="G110" s="148" t="s">
        <v>7</v>
      </c>
      <c r="H110" s="148" t="s">
        <v>8</v>
      </c>
      <c r="I110" s="148" t="s">
        <v>9</v>
      </c>
      <c r="J110" s="148" t="s">
        <v>10</v>
      </c>
      <c r="K110" s="148" t="s">
        <v>11</v>
      </c>
      <c r="L110" s="148" t="s">
        <v>12</v>
      </c>
      <c r="M110" s="148" t="s">
        <v>13</v>
      </c>
      <c r="N110" s="148" t="s">
        <v>58</v>
      </c>
      <c r="O110" s="148" t="s">
        <v>15</v>
      </c>
      <c r="P110" s="148" t="s">
        <v>16</v>
      </c>
      <c r="Q110" s="148" t="s">
        <v>17</v>
      </c>
      <c r="R110" s="148" t="s">
        <v>18</v>
      </c>
      <c r="S110" s="148" t="s">
        <v>19</v>
      </c>
      <c r="T110" s="148" t="s">
        <v>20</v>
      </c>
      <c r="U110" s="148" t="s">
        <v>21</v>
      </c>
      <c r="V110" s="148" t="s">
        <v>22</v>
      </c>
      <c r="W110" s="148" t="s">
        <v>23</v>
      </c>
      <c r="X110" s="148" t="s">
        <v>24</v>
      </c>
      <c r="Y110" s="148" t="s">
        <v>59</v>
      </c>
      <c r="Z110" s="148" t="s">
        <v>60</v>
      </c>
      <c r="AA110" s="148" t="s">
        <v>20</v>
      </c>
      <c r="AB110" s="148" t="s">
        <v>61</v>
      </c>
      <c r="AC110" s="148" t="s">
        <v>62</v>
      </c>
      <c r="AD110" s="148" t="s">
        <v>63</v>
      </c>
      <c r="AE110" s="148" t="s">
        <v>64</v>
      </c>
    </row>
    <row r="111" s="145" customFormat="1" ht="16.5" spans="1:31">
      <c r="A111" s="18" t="s">
        <v>25</v>
      </c>
      <c r="B111" s="160">
        <f>B72/10000</f>
        <v>9194.604358</v>
      </c>
      <c r="C111" s="154">
        <f t="shared" ref="C111:X111" si="54">C72/10000</f>
        <v>-1178.7257146576</v>
      </c>
      <c r="D111" s="154">
        <f t="shared" si="54"/>
        <v>-1904.943749</v>
      </c>
      <c r="E111" s="154">
        <f t="shared" si="54"/>
        <v>4.31086399999999</v>
      </c>
      <c r="F111" s="154">
        <f t="shared" si="54"/>
        <v>0.036877</v>
      </c>
      <c r="G111" s="154">
        <f t="shared" si="54"/>
        <v>6913.69624873928</v>
      </c>
      <c r="H111" s="154">
        <f t="shared" si="54"/>
        <v>1192.746969</v>
      </c>
      <c r="I111" s="154">
        <f t="shared" si="54"/>
        <v>286.326332</v>
      </c>
      <c r="J111" s="154">
        <f t="shared" si="54"/>
        <v>900.108286</v>
      </c>
      <c r="K111" s="154">
        <f t="shared" si="54"/>
        <v>6.312351</v>
      </c>
      <c r="L111" s="154">
        <f t="shared" si="54"/>
        <v>1956.00322511269</v>
      </c>
      <c r="M111" s="161">
        <f t="shared" si="54"/>
        <v>1941.27629511269</v>
      </c>
      <c r="N111" s="154">
        <f t="shared" si="54"/>
        <v>14.72693</v>
      </c>
      <c r="O111" s="154">
        <f t="shared" si="54"/>
        <v>668.821847</v>
      </c>
      <c r="P111" s="154">
        <f t="shared" si="54"/>
        <v>84.519036</v>
      </c>
      <c r="Q111" s="154">
        <f t="shared" si="54"/>
        <v>584.302811</v>
      </c>
      <c r="R111" s="154">
        <f t="shared" si="54"/>
        <v>1542.65779080563</v>
      </c>
      <c r="S111" s="154">
        <f t="shared" si="54"/>
        <v>452.844919677695</v>
      </c>
      <c r="T111" s="154">
        <f t="shared" si="54"/>
        <v>75.4716983207547</v>
      </c>
      <c r="U111" s="154">
        <f t="shared" si="54"/>
        <v>542.643059807185</v>
      </c>
      <c r="V111" s="154">
        <f t="shared" si="54"/>
        <v>471.698113</v>
      </c>
      <c r="W111" s="154">
        <f t="shared" si="54"/>
        <v>0</v>
      </c>
      <c r="X111" s="154">
        <f t="shared" si="54"/>
        <v>0</v>
      </c>
      <c r="Y111" s="154">
        <f t="shared" ref="Y111:AE111" si="55">Y72/10000</f>
        <v>471.698113</v>
      </c>
      <c r="Z111" s="154">
        <f t="shared" si="55"/>
        <v>0</v>
      </c>
      <c r="AA111" s="154">
        <f t="shared" si="55"/>
        <v>56.6037733207547</v>
      </c>
      <c r="AB111" s="154">
        <f t="shared" si="55"/>
        <v>0</v>
      </c>
      <c r="AC111" s="154">
        <f t="shared" si="55"/>
        <v>18.867925</v>
      </c>
      <c r="AD111" s="154">
        <f t="shared" si="55"/>
        <v>0</v>
      </c>
      <c r="AE111" s="154">
        <f t="shared" si="55"/>
        <v>0</v>
      </c>
    </row>
    <row r="112" ht="16.5" spans="1:31">
      <c r="A112" s="20" t="s">
        <v>26</v>
      </c>
      <c r="B112" s="155">
        <f t="shared" ref="B112:B143" si="56">B73/10000</f>
        <v>-193.014203000001</v>
      </c>
      <c r="C112" s="156">
        <f t="shared" ref="C112:X112" si="57">C73/10000</f>
        <v>-728.268100054349</v>
      </c>
      <c r="D112" s="156">
        <f t="shared" si="57"/>
        <v>-1903.400636</v>
      </c>
      <c r="E112" s="156">
        <f t="shared" si="57"/>
        <v>0</v>
      </c>
      <c r="F112" s="156">
        <f t="shared" si="57"/>
        <v>0</v>
      </c>
      <c r="G112" s="156">
        <f t="shared" si="57"/>
        <v>3313.21998373928</v>
      </c>
      <c r="H112" s="156">
        <f t="shared" si="57"/>
        <v>0</v>
      </c>
      <c r="I112" s="156">
        <f t="shared" si="57"/>
        <v>0</v>
      </c>
      <c r="J112" s="156">
        <f t="shared" si="57"/>
        <v>0</v>
      </c>
      <c r="K112" s="156">
        <f t="shared" si="57"/>
        <v>0</v>
      </c>
      <c r="L112" s="156">
        <f t="shared" si="57"/>
        <v>-924.788771</v>
      </c>
      <c r="M112" s="156">
        <f t="shared" si="57"/>
        <v>-924.788771</v>
      </c>
      <c r="N112" s="156">
        <f t="shared" si="57"/>
        <v>0</v>
      </c>
      <c r="O112" s="156">
        <f t="shared" si="57"/>
        <v>26.716471</v>
      </c>
      <c r="P112" s="156">
        <f t="shared" si="57"/>
        <v>26.716471</v>
      </c>
      <c r="Q112" s="156">
        <f t="shared" si="57"/>
        <v>0</v>
      </c>
      <c r="R112" s="156">
        <f t="shared" si="57"/>
        <v>23.5068493150685</v>
      </c>
      <c r="S112" s="156">
        <f t="shared" si="57"/>
        <v>13.4109589041096</v>
      </c>
      <c r="T112" s="156">
        <f t="shared" si="57"/>
        <v>0</v>
      </c>
      <c r="U112" s="156">
        <f t="shared" si="57"/>
        <v>10.0958904109589</v>
      </c>
      <c r="V112" s="156">
        <f t="shared" si="57"/>
        <v>0</v>
      </c>
      <c r="W112" s="156">
        <f t="shared" si="57"/>
        <v>0</v>
      </c>
      <c r="X112" s="156">
        <f t="shared" si="57"/>
        <v>0</v>
      </c>
      <c r="Y112" s="156">
        <f t="shared" ref="Y112:AE112" si="58">Y73/10000</f>
        <v>0</v>
      </c>
      <c r="Z112" s="156">
        <f t="shared" si="58"/>
        <v>0</v>
      </c>
      <c r="AA112" s="156">
        <f t="shared" si="58"/>
        <v>0</v>
      </c>
      <c r="AB112" s="156">
        <f t="shared" si="58"/>
        <v>0</v>
      </c>
      <c r="AC112" s="156">
        <f t="shared" si="58"/>
        <v>0</v>
      </c>
      <c r="AD112" s="156">
        <f t="shared" si="58"/>
        <v>0</v>
      </c>
      <c r="AE112" s="156">
        <f t="shared" si="58"/>
        <v>0</v>
      </c>
    </row>
    <row r="113" ht="16.5" spans="1:31">
      <c r="A113" s="22" t="s">
        <v>27</v>
      </c>
      <c r="B113" s="155">
        <f t="shared" si="56"/>
        <v>2538.372226</v>
      </c>
      <c r="C113" s="156">
        <f t="shared" ref="C113:X113" si="59">C74/10000</f>
        <v>-728.268100054349</v>
      </c>
      <c r="D113" s="156">
        <f t="shared" si="59"/>
        <v>2.625691</v>
      </c>
      <c r="E113" s="156">
        <f t="shared" si="59"/>
        <v>0</v>
      </c>
      <c r="F113" s="156">
        <f t="shared" si="59"/>
        <v>0</v>
      </c>
      <c r="G113" s="156">
        <f t="shared" si="59"/>
        <v>3324.58175673928</v>
      </c>
      <c r="H113" s="156">
        <f t="shared" si="59"/>
        <v>0</v>
      </c>
      <c r="I113" s="156">
        <f t="shared" si="59"/>
        <v>0</v>
      </c>
      <c r="J113" s="156">
        <f t="shared" si="59"/>
        <v>0</v>
      </c>
      <c r="K113" s="156">
        <f t="shared" si="59"/>
        <v>0</v>
      </c>
      <c r="L113" s="156">
        <f t="shared" si="59"/>
        <v>-110.790442</v>
      </c>
      <c r="M113" s="156">
        <f t="shared" si="59"/>
        <v>-110.790442</v>
      </c>
      <c r="N113" s="156">
        <f t="shared" si="59"/>
        <v>0</v>
      </c>
      <c r="O113" s="156">
        <f t="shared" si="59"/>
        <v>26.716471</v>
      </c>
      <c r="P113" s="156">
        <f t="shared" si="59"/>
        <v>26.716471</v>
      </c>
      <c r="Q113" s="156">
        <f t="shared" si="59"/>
        <v>0</v>
      </c>
      <c r="R113" s="156">
        <f t="shared" si="59"/>
        <v>23.5068493150685</v>
      </c>
      <c r="S113" s="156">
        <f t="shared" si="59"/>
        <v>13.4109589041096</v>
      </c>
      <c r="T113" s="156">
        <f t="shared" si="59"/>
        <v>0</v>
      </c>
      <c r="U113" s="156">
        <f t="shared" si="59"/>
        <v>10.0958904109589</v>
      </c>
      <c r="V113" s="156">
        <f t="shared" si="59"/>
        <v>0</v>
      </c>
      <c r="W113" s="156">
        <f t="shared" si="59"/>
        <v>0</v>
      </c>
      <c r="X113" s="156">
        <f t="shared" si="59"/>
        <v>0</v>
      </c>
      <c r="Y113" s="156">
        <f t="shared" ref="Y113:AE113" si="60">Y74/10000</f>
        <v>0</v>
      </c>
      <c r="Z113" s="156">
        <f t="shared" si="60"/>
        <v>0</v>
      </c>
      <c r="AA113" s="156">
        <f t="shared" si="60"/>
        <v>0</v>
      </c>
      <c r="AB113" s="156">
        <f t="shared" si="60"/>
        <v>0</v>
      </c>
      <c r="AC113" s="156">
        <f t="shared" si="60"/>
        <v>0</v>
      </c>
      <c r="AD113" s="156">
        <f t="shared" si="60"/>
        <v>0</v>
      </c>
      <c r="AE113" s="156">
        <f t="shared" si="60"/>
        <v>0</v>
      </c>
    </row>
    <row r="114" ht="16.5" spans="1:31">
      <c r="A114" s="22" t="s">
        <v>28</v>
      </c>
      <c r="B114" s="155">
        <f t="shared" si="56"/>
        <v>2731.386429</v>
      </c>
      <c r="C114" s="156">
        <f t="shared" ref="C114:X114" si="61">C75/10000</f>
        <v>0</v>
      </c>
      <c r="D114" s="156">
        <f t="shared" si="61"/>
        <v>1906.026327</v>
      </c>
      <c r="E114" s="156">
        <f t="shared" si="61"/>
        <v>0</v>
      </c>
      <c r="F114" s="156">
        <f t="shared" si="61"/>
        <v>0</v>
      </c>
      <c r="G114" s="156">
        <f t="shared" si="61"/>
        <v>11.361773</v>
      </c>
      <c r="H114" s="156">
        <f t="shared" si="61"/>
        <v>0</v>
      </c>
      <c r="I114" s="156">
        <f t="shared" si="61"/>
        <v>0</v>
      </c>
      <c r="J114" s="156">
        <f t="shared" si="61"/>
        <v>0</v>
      </c>
      <c r="K114" s="156">
        <f t="shared" si="61"/>
        <v>0</v>
      </c>
      <c r="L114" s="156">
        <f t="shared" si="61"/>
        <v>813.998329</v>
      </c>
      <c r="M114" s="156">
        <f t="shared" si="61"/>
        <v>813.998329</v>
      </c>
      <c r="N114" s="156">
        <f t="shared" si="61"/>
        <v>0</v>
      </c>
      <c r="O114" s="156">
        <f t="shared" si="61"/>
        <v>0</v>
      </c>
      <c r="P114" s="156">
        <f t="shared" si="61"/>
        <v>0</v>
      </c>
      <c r="Q114" s="156">
        <f t="shared" si="61"/>
        <v>0</v>
      </c>
      <c r="R114" s="156">
        <f t="shared" si="61"/>
        <v>0</v>
      </c>
      <c r="S114" s="156">
        <f t="shared" si="61"/>
        <v>0</v>
      </c>
      <c r="T114" s="156">
        <f t="shared" si="61"/>
        <v>0</v>
      </c>
      <c r="U114" s="156">
        <f t="shared" si="61"/>
        <v>0</v>
      </c>
      <c r="V114" s="156">
        <f t="shared" si="61"/>
        <v>0</v>
      </c>
      <c r="W114" s="156">
        <f t="shared" si="61"/>
        <v>0</v>
      </c>
      <c r="X114" s="156">
        <f t="shared" si="61"/>
        <v>0</v>
      </c>
      <c r="Y114" s="156">
        <f t="shared" ref="Y114:AE114" si="62">Y75/10000</f>
        <v>0</v>
      </c>
      <c r="Z114" s="156">
        <f t="shared" si="62"/>
        <v>0</v>
      </c>
      <c r="AA114" s="156">
        <f t="shared" si="62"/>
        <v>0</v>
      </c>
      <c r="AB114" s="156">
        <f t="shared" si="62"/>
        <v>0</v>
      </c>
      <c r="AC114" s="156">
        <f t="shared" si="62"/>
        <v>0</v>
      </c>
      <c r="AD114" s="156">
        <f t="shared" si="62"/>
        <v>0</v>
      </c>
      <c r="AE114" s="156">
        <f t="shared" si="62"/>
        <v>0</v>
      </c>
    </row>
    <row r="115" ht="16.5" spans="1:31">
      <c r="A115" s="20" t="s">
        <v>29</v>
      </c>
      <c r="B115" s="155">
        <f t="shared" si="56"/>
        <v>6117.467066</v>
      </c>
      <c r="C115" s="156">
        <f t="shared" ref="C115:X115" si="63">C76/10000</f>
        <v>-90.377358490566</v>
      </c>
      <c r="D115" s="156">
        <f t="shared" si="63"/>
        <v>-3.533679</v>
      </c>
      <c r="E115" s="156">
        <f t="shared" si="63"/>
        <v>4.31086399999999</v>
      </c>
      <c r="F115" s="156">
        <f t="shared" si="63"/>
        <v>-0.005</v>
      </c>
      <c r="G115" s="156">
        <f t="shared" si="63"/>
        <v>3627.785854</v>
      </c>
      <c r="H115" s="156">
        <f t="shared" si="63"/>
        <v>1038.254126</v>
      </c>
      <c r="I115" s="156">
        <f t="shared" si="63"/>
        <v>131.833489</v>
      </c>
      <c r="J115" s="156">
        <f t="shared" si="63"/>
        <v>900.108286</v>
      </c>
      <c r="K115" s="156">
        <f t="shared" si="63"/>
        <v>6.312351</v>
      </c>
      <c r="L115" s="156">
        <f t="shared" si="63"/>
        <v>12.538591</v>
      </c>
      <c r="M115" s="156">
        <f t="shared" si="63"/>
        <v>-2.44196</v>
      </c>
      <c r="N115" s="156">
        <f t="shared" si="63"/>
        <v>14.980551</v>
      </c>
      <c r="O115" s="156">
        <f t="shared" si="63"/>
        <v>9.342727</v>
      </c>
      <c r="P115" s="156">
        <f t="shared" si="63"/>
        <v>9.342727</v>
      </c>
      <c r="Q115" s="156">
        <f t="shared" si="63"/>
        <v>0</v>
      </c>
      <c r="R115" s="156">
        <f t="shared" si="63"/>
        <v>1519.15094149057</v>
      </c>
      <c r="S115" s="156">
        <f t="shared" si="63"/>
        <v>439.433960773585</v>
      </c>
      <c r="T115" s="156">
        <f t="shared" si="63"/>
        <v>75.4716983207547</v>
      </c>
      <c r="U115" s="156">
        <f t="shared" si="63"/>
        <v>532.547169396226</v>
      </c>
      <c r="V115" s="156">
        <f t="shared" si="63"/>
        <v>471.698113</v>
      </c>
      <c r="W115" s="156">
        <f t="shared" si="63"/>
        <v>0</v>
      </c>
      <c r="X115" s="156">
        <f t="shared" si="63"/>
        <v>0</v>
      </c>
      <c r="Y115" s="156">
        <f t="shared" ref="Y115:AE115" si="64">Y76/10000</f>
        <v>471.698113</v>
      </c>
      <c r="Z115" s="156">
        <f t="shared" si="64"/>
        <v>0</v>
      </c>
      <c r="AA115" s="156">
        <f t="shared" si="64"/>
        <v>56.6037733207547</v>
      </c>
      <c r="AB115" s="156">
        <f t="shared" si="64"/>
        <v>0</v>
      </c>
      <c r="AC115" s="156">
        <f t="shared" si="64"/>
        <v>18.867925</v>
      </c>
      <c r="AD115" s="156">
        <f t="shared" si="64"/>
        <v>0</v>
      </c>
      <c r="AE115" s="156">
        <f t="shared" si="64"/>
        <v>0</v>
      </c>
    </row>
    <row r="116" ht="16.5" spans="1:31">
      <c r="A116" s="22" t="s">
        <v>30</v>
      </c>
      <c r="B116" s="155">
        <f t="shared" si="56"/>
        <v>3584.617415</v>
      </c>
      <c r="C116" s="156">
        <f t="shared" ref="C116:X116" si="65">C77/10000</f>
        <v>0</v>
      </c>
      <c r="D116" s="156">
        <f t="shared" si="65"/>
        <v>0</v>
      </c>
      <c r="E116" s="156">
        <f t="shared" si="65"/>
        <v>4.26369399999999</v>
      </c>
      <c r="F116" s="156">
        <f t="shared" si="65"/>
        <v>0</v>
      </c>
      <c r="G116" s="156">
        <f t="shared" si="65"/>
        <v>3566.258327</v>
      </c>
      <c r="H116" s="156">
        <f t="shared" si="65"/>
        <v>4.752667</v>
      </c>
      <c r="I116" s="156">
        <f t="shared" si="65"/>
        <v>4.498268</v>
      </c>
      <c r="J116" s="156">
        <f t="shared" si="65"/>
        <v>0</v>
      </c>
      <c r="K116" s="156">
        <f t="shared" si="65"/>
        <v>0.254399</v>
      </c>
      <c r="L116" s="156">
        <f t="shared" si="65"/>
        <v>0</v>
      </c>
      <c r="M116" s="156">
        <f t="shared" si="65"/>
        <v>0</v>
      </c>
      <c r="N116" s="156">
        <f t="shared" si="65"/>
        <v>0</v>
      </c>
      <c r="O116" s="156">
        <f t="shared" si="65"/>
        <v>9.342727</v>
      </c>
      <c r="P116" s="156">
        <f t="shared" si="65"/>
        <v>9.342727</v>
      </c>
      <c r="Q116" s="156">
        <f t="shared" si="65"/>
        <v>0</v>
      </c>
      <c r="R116" s="156">
        <f t="shared" si="65"/>
        <v>0</v>
      </c>
      <c r="S116" s="156">
        <f t="shared" si="65"/>
        <v>0</v>
      </c>
      <c r="T116" s="156">
        <f t="shared" si="65"/>
        <v>0</v>
      </c>
      <c r="U116" s="156">
        <f t="shared" si="65"/>
        <v>0</v>
      </c>
      <c r="V116" s="156">
        <f t="shared" si="65"/>
        <v>0</v>
      </c>
      <c r="W116" s="156">
        <f t="shared" si="65"/>
        <v>0</v>
      </c>
      <c r="X116" s="156">
        <f t="shared" si="65"/>
        <v>0</v>
      </c>
      <c r="Y116" s="156">
        <f t="shared" ref="Y116:AE116" si="66">Y77/10000</f>
        <v>0</v>
      </c>
      <c r="Z116" s="156">
        <f t="shared" si="66"/>
        <v>0</v>
      </c>
      <c r="AA116" s="156">
        <f t="shared" si="66"/>
        <v>0</v>
      </c>
      <c r="AB116" s="156">
        <f t="shared" si="66"/>
        <v>0</v>
      </c>
      <c r="AC116" s="156">
        <f t="shared" si="66"/>
        <v>0</v>
      </c>
      <c r="AD116" s="156">
        <f t="shared" si="66"/>
        <v>0</v>
      </c>
      <c r="AE116" s="156">
        <f t="shared" si="66"/>
        <v>0</v>
      </c>
    </row>
    <row r="117" ht="16.5" spans="1:31">
      <c r="A117" s="22" t="s">
        <v>31</v>
      </c>
      <c r="B117" s="155">
        <f t="shared" si="56"/>
        <v>1428.773583</v>
      </c>
      <c r="C117" s="156">
        <f t="shared" ref="C117:X117" si="67">C78/10000</f>
        <v>-90.377358490566</v>
      </c>
      <c r="D117" s="156">
        <f t="shared" si="67"/>
        <v>0</v>
      </c>
      <c r="E117" s="156">
        <f t="shared" si="67"/>
        <v>0</v>
      </c>
      <c r="F117" s="156">
        <f t="shared" si="67"/>
        <v>0</v>
      </c>
      <c r="G117" s="156">
        <f t="shared" si="67"/>
        <v>0</v>
      </c>
      <c r="H117" s="156">
        <f t="shared" si="67"/>
        <v>0</v>
      </c>
      <c r="I117" s="156">
        <f t="shared" si="67"/>
        <v>0</v>
      </c>
      <c r="J117" s="156">
        <f t="shared" si="67"/>
        <v>0</v>
      </c>
      <c r="K117" s="156">
        <f t="shared" si="67"/>
        <v>0</v>
      </c>
      <c r="L117" s="156">
        <f t="shared" si="67"/>
        <v>0</v>
      </c>
      <c r="M117" s="156">
        <f t="shared" si="67"/>
        <v>0</v>
      </c>
      <c r="N117" s="156">
        <f t="shared" si="67"/>
        <v>0</v>
      </c>
      <c r="O117" s="156">
        <f t="shared" si="67"/>
        <v>0</v>
      </c>
      <c r="P117" s="156">
        <f t="shared" si="67"/>
        <v>0</v>
      </c>
      <c r="Q117" s="156">
        <f t="shared" si="67"/>
        <v>0</v>
      </c>
      <c r="R117" s="156">
        <f t="shared" si="67"/>
        <v>1519.15094149057</v>
      </c>
      <c r="S117" s="156">
        <f t="shared" si="67"/>
        <v>439.433960773585</v>
      </c>
      <c r="T117" s="156">
        <f t="shared" si="67"/>
        <v>75.4716983207547</v>
      </c>
      <c r="U117" s="156">
        <f t="shared" si="67"/>
        <v>532.547169396226</v>
      </c>
      <c r="V117" s="156">
        <f t="shared" si="67"/>
        <v>471.698113</v>
      </c>
      <c r="W117" s="156">
        <f t="shared" si="67"/>
        <v>0</v>
      </c>
      <c r="X117" s="156">
        <f t="shared" si="67"/>
        <v>0</v>
      </c>
      <c r="Y117" s="156">
        <f t="shared" ref="Y117:AE117" si="68">Y78/10000</f>
        <v>471.698113</v>
      </c>
      <c r="Z117" s="156">
        <f t="shared" si="68"/>
        <v>0</v>
      </c>
      <c r="AA117" s="156">
        <f t="shared" si="68"/>
        <v>56.6037733207547</v>
      </c>
      <c r="AB117" s="156">
        <f t="shared" si="68"/>
        <v>0</v>
      </c>
      <c r="AC117" s="156">
        <f t="shared" si="68"/>
        <v>18.867925</v>
      </c>
      <c r="AD117" s="156">
        <f t="shared" si="68"/>
        <v>0</v>
      </c>
      <c r="AE117" s="156">
        <f t="shared" si="68"/>
        <v>0</v>
      </c>
    </row>
    <row r="118" ht="16.5" spans="1:31">
      <c r="A118" s="22" t="s">
        <v>32</v>
      </c>
      <c r="B118" s="155">
        <f t="shared" si="56"/>
        <v>1095.857315</v>
      </c>
      <c r="C118" s="156">
        <f t="shared" ref="C118:X118" si="69">C79/10000</f>
        <v>0</v>
      </c>
      <c r="D118" s="156">
        <f t="shared" si="69"/>
        <v>0</v>
      </c>
      <c r="E118" s="156">
        <f t="shared" si="69"/>
        <v>0</v>
      </c>
      <c r="F118" s="156">
        <f t="shared" si="69"/>
        <v>0</v>
      </c>
      <c r="G118" s="156">
        <f t="shared" si="69"/>
        <v>47.375305</v>
      </c>
      <c r="H118" s="156">
        <f t="shared" si="69"/>
        <v>1033.501459</v>
      </c>
      <c r="I118" s="156">
        <f t="shared" si="69"/>
        <v>127.335221</v>
      </c>
      <c r="J118" s="156">
        <f t="shared" si="69"/>
        <v>900.108286</v>
      </c>
      <c r="K118" s="156">
        <f t="shared" si="69"/>
        <v>6.057952</v>
      </c>
      <c r="L118" s="156">
        <f t="shared" si="69"/>
        <v>14.980551</v>
      </c>
      <c r="M118" s="156">
        <f t="shared" si="69"/>
        <v>0</v>
      </c>
      <c r="N118" s="156">
        <f t="shared" si="69"/>
        <v>14.980551</v>
      </c>
      <c r="O118" s="156">
        <f t="shared" si="69"/>
        <v>0</v>
      </c>
      <c r="P118" s="156">
        <f t="shared" si="69"/>
        <v>0</v>
      </c>
      <c r="Q118" s="156">
        <f t="shared" si="69"/>
        <v>0</v>
      </c>
      <c r="R118" s="156">
        <f t="shared" si="69"/>
        <v>0</v>
      </c>
      <c r="S118" s="156">
        <f t="shared" si="69"/>
        <v>0</v>
      </c>
      <c r="T118" s="156">
        <f t="shared" si="69"/>
        <v>0</v>
      </c>
      <c r="U118" s="156">
        <f t="shared" si="69"/>
        <v>0</v>
      </c>
      <c r="V118" s="156">
        <f t="shared" si="69"/>
        <v>0</v>
      </c>
      <c r="W118" s="156">
        <f t="shared" si="69"/>
        <v>0</v>
      </c>
      <c r="X118" s="156">
        <f t="shared" si="69"/>
        <v>0</v>
      </c>
      <c r="Y118" s="156">
        <f t="shared" ref="Y118:AE118" si="70">Y79/10000</f>
        <v>0</v>
      </c>
      <c r="Z118" s="156">
        <f t="shared" si="70"/>
        <v>0</v>
      </c>
      <c r="AA118" s="156">
        <f t="shared" si="70"/>
        <v>0</v>
      </c>
      <c r="AB118" s="156">
        <f t="shared" si="70"/>
        <v>0</v>
      </c>
      <c r="AC118" s="156">
        <f t="shared" si="70"/>
        <v>0</v>
      </c>
      <c r="AD118" s="156">
        <f t="shared" si="70"/>
        <v>0</v>
      </c>
      <c r="AE118" s="156">
        <f t="shared" si="70"/>
        <v>0</v>
      </c>
    </row>
    <row r="119" ht="16.5" spans="1:31">
      <c r="A119" s="20" t="s">
        <v>33</v>
      </c>
      <c r="B119" s="155">
        <f t="shared" si="56"/>
        <v>3765.426748</v>
      </c>
      <c r="C119" s="156">
        <f t="shared" ref="C119:X119" si="71">C80/10000</f>
        <v>16.984444</v>
      </c>
      <c r="D119" s="156">
        <f t="shared" si="71"/>
        <v>0</v>
      </c>
      <c r="E119" s="156">
        <f t="shared" si="71"/>
        <v>0</v>
      </c>
      <c r="F119" s="156">
        <f t="shared" si="71"/>
        <v>0</v>
      </c>
      <c r="G119" s="156">
        <f t="shared" si="71"/>
        <v>0</v>
      </c>
      <c r="H119" s="156">
        <f t="shared" si="71"/>
        <v>0</v>
      </c>
      <c r="I119" s="156">
        <f t="shared" si="71"/>
        <v>0</v>
      </c>
      <c r="J119" s="156">
        <f t="shared" si="71"/>
        <v>0</v>
      </c>
      <c r="K119" s="156">
        <f t="shared" si="71"/>
        <v>0</v>
      </c>
      <c r="L119" s="156">
        <f t="shared" si="71"/>
        <v>2678.078653</v>
      </c>
      <c r="M119" s="156">
        <f t="shared" si="71"/>
        <v>2678.078653</v>
      </c>
      <c r="N119" s="156">
        <f t="shared" si="71"/>
        <v>0</v>
      </c>
      <c r="O119" s="156">
        <f t="shared" si="71"/>
        <v>1070.363651</v>
      </c>
      <c r="P119" s="156">
        <f t="shared" si="71"/>
        <v>1024.706026</v>
      </c>
      <c r="Q119" s="156">
        <f t="shared" si="71"/>
        <v>45.657625</v>
      </c>
      <c r="R119" s="156">
        <f t="shared" si="71"/>
        <v>0</v>
      </c>
      <c r="S119" s="156">
        <f t="shared" si="71"/>
        <v>0</v>
      </c>
      <c r="T119" s="156">
        <f t="shared" si="71"/>
        <v>0</v>
      </c>
      <c r="U119" s="156">
        <f t="shared" si="71"/>
        <v>0</v>
      </c>
      <c r="V119" s="156">
        <f t="shared" si="71"/>
        <v>0</v>
      </c>
      <c r="W119" s="156">
        <f t="shared" si="71"/>
        <v>0</v>
      </c>
      <c r="X119" s="156">
        <f t="shared" si="71"/>
        <v>0</v>
      </c>
      <c r="Y119" s="156">
        <f t="shared" ref="Y119:AE119" si="72">Y80/10000</f>
        <v>0</v>
      </c>
      <c r="Z119" s="156">
        <f t="shared" si="72"/>
        <v>0</v>
      </c>
      <c r="AA119" s="156">
        <f t="shared" si="72"/>
        <v>0</v>
      </c>
      <c r="AB119" s="156">
        <f t="shared" si="72"/>
        <v>0</v>
      </c>
      <c r="AC119" s="156">
        <f t="shared" si="72"/>
        <v>0</v>
      </c>
      <c r="AD119" s="156">
        <f t="shared" si="72"/>
        <v>0</v>
      </c>
      <c r="AE119" s="156">
        <f t="shared" si="72"/>
        <v>0</v>
      </c>
    </row>
    <row r="120" ht="16.5" spans="1:31">
      <c r="A120" s="22" t="s">
        <v>34</v>
      </c>
      <c r="B120" s="155">
        <f t="shared" si="56"/>
        <v>0</v>
      </c>
      <c r="C120" s="156">
        <f t="shared" ref="C120:X120" si="73">C81/10000</f>
        <v>0</v>
      </c>
      <c r="D120" s="156">
        <f t="shared" si="73"/>
        <v>0</v>
      </c>
      <c r="E120" s="156">
        <f t="shared" si="73"/>
        <v>0</v>
      </c>
      <c r="F120" s="156">
        <f t="shared" si="73"/>
        <v>0</v>
      </c>
      <c r="G120" s="156">
        <f t="shared" si="73"/>
        <v>0</v>
      </c>
      <c r="H120" s="156">
        <f t="shared" si="73"/>
        <v>0</v>
      </c>
      <c r="I120" s="156">
        <f t="shared" si="73"/>
        <v>0</v>
      </c>
      <c r="J120" s="156">
        <f t="shared" si="73"/>
        <v>0</v>
      </c>
      <c r="K120" s="156">
        <f t="shared" si="73"/>
        <v>0</v>
      </c>
      <c r="L120" s="156">
        <f t="shared" si="73"/>
        <v>0</v>
      </c>
      <c r="M120" s="156">
        <f t="shared" si="73"/>
        <v>0</v>
      </c>
      <c r="N120" s="156">
        <f t="shared" si="73"/>
        <v>0</v>
      </c>
      <c r="O120" s="156">
        <f t="shared" si="73"/>
        <v>0</v>
      </c>
      <c r="P120" s="156">
        <f t="shared" si="73"/>
        <v>0</v>
      </c>
      <c r="Q120" s="156">
        <f t="shared" si="73"/>
        <v>0</v>
      </c>
      <c r="R120" s="156">
        <f t="shared" si="73"/>
        <v>0</v>
      </c>
      <c r="S120" s="156">
        <f t="shared" si="73"/>
        <v>0</v>
      </c>
      <c r="T120" s="156">
        <f t="shared" si="73"/>
        <v>0</v>
      </c>
      <c r="U120" s="156">
        <f t="shared" si="73"/>
        <v>0</v>
      </c>
      <c r="V120" s="156">
        <f t="shared" si="73"/>
        <v>0</v>
      </c>
      <c r="W120" s="156">
        <f t="shared" si="73"/>
        <v>0</v>
      </c>
      <c r="X120" s="156">
        <f t="shared" si="73"/>
        <v>0</v>
      </c>
      <c r="Y120" s="156">
        <f t="shared" ref="Y120:AE120" si="74">Y81/10000</f>
        <v>0</v>
      </c>
      <c r="Z120" s="156">
        <f t="shared" si="74"/>
        <v>0</v>
      </c>
      <c r="AA120" s="156">
        <f t="shared" si="74"/>
        <v>0</v>
      </c>
      <c r="AB120" s="156">
        <f t="shared" si="74"/>
        <v>0</v>
      </c>
      <c r="AC120" s="156">
        <f t="shared" si="74"/>
        <v>0</v>
      </c>
      <c r="AD120" s="156">
        <f t="shared" si="74"/>
        <v>0</v>
      </c>
      <c r="AE120" s="156">
        <f t="shared" si="74"/>
        <v>0</v>
      </c>
    </row>
    <row r="121" ht="16.5" spans="1:31">
      <c r="A121" s="20" t="s">
        <v>35</v>
      </c>
      <c r="B121" s="155">
        <f t="shared" si="56"/>
        <v>0</v>
      </c>
      <c r="C121" s="156">
        <f t="shared" ref="C121:X121" si="75">C82/10000</f>
        <v>0</v>
      </c>
      <c r="D121" s="156">
        <f t="shared" si="75"/>
        <v>0</v>
      </c>
      <c r="E121" s="156">
        <f t="shared" si="75"/>
        <v>0</v>
      </c>
      <c r="F121" s="156">
        <f t="shared" si="75"/>
        <v>0</v>
      </c>
      <c r="G121" s="156">
        <f t="shared" si="75"/>
        <v>0</v>
      </c>
      <c r="H121" s="156">
        <f t="shared" si="75"/>
        <v>0</v>
      </c>
      <c r="I121" s="156">
        <f t="shared" si="75"/>
        <v>0</v>
      </c>
      <c r="J121" s="156">
        <f t="shared" si="75"/>
        <v>0</v>
      </c>
      <c r="K121" s="156">
        <f t="shared" si="75"/>
        <v>0</v>
      </c>
      <c r="L121" s="156">
        <f t="shared" si="75"/>
        <v>0</v>
      </c>
      <c r="M121" s="156">
        <f t="shared" si="75"/>
        <v>0</v>
      </c>
      <c r="N121" s="156">
        <f t="shared" si="75"/>
        <v>0</v>
      </c>
      <c r="O121" s="156">
        <f t="shared" si="75"/>
        <v>0</v>
      </c>
      <c r="P121" s="156">
        <f t="shared" si="75"/>
        <v>0</v>
      </c>
      <c r="Q121" s="156">
        <f t="shared" si="75"/>
        <v>0</v>
      </c>
      <c r="R121" s="156">
        <f t="shared" si="75"/>
        <v>0</v>
      </c>
      <c r="S121" s="156">
        <f t="shared" si="75"/>
        <v>0</v>
      </c>
      <c r="T121" s="156">
        <f t="shared" si="75"/>
        <v>0</v>
      </c>
      <c r="U121" s="156">
        <f t="shared" si="75"/>
        <v>0</v>
      </c>
      <c r="V121" s="156">
        <f t="shared" si="75"/>
        <v>0</v>
      </c>
      <c r="W121" s="156">
        <f t="shared" si="75"/>
        <v>0</v>
      </c>
      <c r="X121" s="156">
        <f t="shared" si="75"/>
        <v>0</v>
      </c>
      <c r="Y121" s="156">
        <f t="shared" ref="Y121:AE121" si="76">Y82/10000</f>
        <v>0</v>
      </c>
      <c r="Z121" s="156">
        <f t="shared" si="76"/>
        <v>0</v>
      </c>
      <c r="AA121" s="156">
        <f t="shared" si="76"/>
        <v>0</v>
      </c>
      <c r="AB121" s="156">
        <f t="shared" si="76"/>
        <v>0</v>
      </c>
      <c r="AC121" s="156">
        <f t="shared" si="76"/>
        <v>0</v>
      </c>
      <c r="AD121" s="156">
        <f t="shared" si="76"/>
        <v>0</v>
      </c>
      <c r="AE121" s="156">
        <f t="shared" si="76"/>
        <v>0</v>
      </c>
    </row>
    <row r="122" ht="16.5" spans="1:31">
      <c r="A122" s="20" t="s">
        <v>36</v>
      </c>
      <c r="B122" s="155">
        <f t="shared" si="56"/>
        <v>0</v>
      </c>
      <c r="C122" s="156">
        <f t="shared" ref="C122:X122" si="77">C83/10000</f>
        <v>0</v>
      </c>
      <c r="D122" s="156">
        <f t="shared" si="77"/>
        <v>0</v>
      </c>
      <c r="E122" s="156">
        <f t="shared" si="77"/>
        <v>0</v>
      </c>
      <c r="F122" s="156">
        <f t="shared" si="77"/>
        <v>0</v>
      </c>
      <c r="G122" s="156">
        <f t="shared" si="77"/>
        <v>0</v>
      </c>
      <c r="H122" s="156">
        <f t="shared" si="77"/>
        <v>0</v>
      </c>
      <c r="I122" s="156">
        <f t="shared" si="77"/>
        <v>0</v>
      </c>
      <c r="J122" s="156">
        <f t="shared" si="77"/>
        <v>0</v>
      </c>
      <c r="K122" s="156">
        <f t="shared" si="77"/>
        <v>0</v>
      </c>
      <c r="L122" s="156">
        <f t="shared" si="77"/>
        <v>0</v>
      </c>
      <c r="M122" s="156">
        <f t="shared" si="77"/>
        <v>0</v>
      </c>
      <c r="N122" s="156">
        <f t="shared" si="77"/>
        <v>0</v>
      </c>
      <c r="O122" s="156">
        <f t="shared" si="77"/>
        <v>0</v>
      </c>
      <c r="P122" s="156">
        <f t="shared" si="77"/>
        <v>0</v>
      </c>
      <c r="Q122" s="156">
        <f t="shared" si="77"/>
        <v>0</v>
      </c>
      <c r="R122" s="156">
        <f t="shared" si="77"/>
        <v>0</v>
      </c>
      <c r="S122" s="156">
        <f t="shared" si="77"/>
        <v>0</v>
      </c>
      <c r="T122" s="156">
        <f t="shared" si="77"/>
        <v>0</v>
      </c>
      <c r="U122" s="156">
        <f t="shared" si="77"/>
        <v>0</v>
      </c>
      <c r="V122" s="156">
        <f t="shared" si="77"/>
        <v>0</v>
      </c>
      <c r="W122" s="156">
        <f t="shared" si="77"/>
        <v>0</v>
      </c>
      <c r="X122" s="156">
        <f t="shared" si="77"/>
        <v>0</v>
      </c>
      <c r="Y122" s="156">
        <f t="shared" ref="Y122:AE122" si="78">Y83/10000</f>
        <v>0</v>
      </c>
      <c r="Z122" s="156">
        <f t="shared" si="78"/>
        <v>0</v>
      </c>
      <c r="AA122" s="156">
        <f t="shared" si="78"/>
        <v>0</v>
      </c>
      <c r="AB122" s="156">
        <f t="shared" si="78"/>
        <v>0</v>
      </c>
      <c r="AC122" s="156">
        <f t="shared" si="78"/>
        <v>0</v>
      </c>
      <c r="AD122" s="156">
        <f t="shared" si="78"/>
        <v>0</v>
      </c>
      <c r="AE122" s="156">
        <f t="shared" si="78"/>
        <v>0</v>
      </c>
    </row>
    <row r="123" ht="16.5" spans="1:31">
      <c r="A123" s="20" t="s">
        <v>37</v>
      </c>
      <c r="B123" s="155">
        <f t="shared" si="56"/>
        <v>0</v>
      </c>
      <c r="C123" s="156">
        <f t="shared" ref="C123:X123" si="79">C84/10000</f>
        <v>0</v>
      </c>
      <c r="D123" s="156">
        <f t="shared" si="79"/>
        <v>0</v>
      </c>
      <c r="E123" s="156">
        <f t="shared" si="79"/>
        <v>0</v>
      </c>
      <c r="F123" s="156">
        <f t="shared" si="79"/>
        <v>0</v>
      </c>
      <c r="G123" s="156">
        <f t="shared" si="79"/>
        <v>0</v>
      </c>
      <c r="H123" s="156">
        <f t="shared" si="79"/>
        <v>0</v>
      </c>
      <c r="I123" s="156">
        <f t="shared" si="79"/>
        <v>0</v>
      </c>
      <c r="J123" s="156">
        <f t="shared" si="79"/>
        <v>0</v>
      </c>
      <c r="K123" s="156">
        <f t="shared" si="79"/>
        <v>0</v>
      </c>
      <c r="L123" s="156">
        <f t="shared" si="79"/>
        <v>0</v>
      </c>
      <c r="M123" s="156">
        <f t="shared" si="79"/>
        <v>0</v>
      </c>
      <c r="N123" s="156">
        <f t="shared" si="79"/>
        <v>0</v>
      </c>
      <c r="O123" s="156">
        <f t="shared" si="79"/>
        <v>0</v>
      </c>
      <c r="P123" s="156">
        <f t="shared" si="79"/>
        <v>0</v>
      </c>
      <c r="Q123" s="156">
        <f t="shared" si="79"/>
        <v>0</v>
      </c>
      <c r="R123" s="156">
        <f t="shared" si="79"/>
        <v>0</v>
      </c>
      <c r="S123" s="156">
        <f t="shared" si="79"/>
        <v>0</v>
      </c>
      <c r="T123" s="156">
        <f t="shared" si="79"/>
        <v>0</v>
      </c>
      <c r="U123" s="156">
        <f t="shared" si="79"/>
        <v>0</v>
      </c>
      <c r="V123" s="156">
        <f t="shared" si="79"/>
        <v>0</v>
      </c>
      <c r="W123" s="156">
        <f t="shared" si="79"/>
        <v>0</v>
      </c>
      <c r="X123" s="156">
        <f t="shared" si="79"/>
        <v>0</v>
      </c>
      <c r="Y123" s="156">
        <f t="shared" ref="Y123:AE123" si="80">Y84/10000</f>
        <v>0</v>
      </c>
      <c r="Z123" s="156">
        <f t="shared" si="80"/>
        <v>0</v>
      </c>
      <c r="AA123" s="156">
        <f t="shared" si="80"/>
        <v>0</v>
      </c>
      <c r="AB123" s="156">
        <f t="shared" si="80"/>
        <v>0</v>
      </c>
      <c r="AC123" s="156">
        <f t="shared" si="80"/>
        <v>0</v>
      </c>
      <c r="AD123" s="156">
        <f t="shared" si="80"/>
        <v>0</v>
      </c>
      <c r="AE123" s="156">
        <f t="shared" si="80"/>
        <v>0</v>
      </c>
    </row>
    <row r="124" ht="16.5" spans="1:31">
      <c r="A124" s="20" t="s">
        <v>38</v>
      </c>
      <c r="B124" s="155">
        <f t="shared" si="56"/>
        <v>-491.632394</v>
      </c>
      <c r="C124" s="156">
        <f t="shared" ref="C124:X124" si="81">C85/10000</f>
        <v>-383.085431112686</v>
      </c>
      <c r="D124" s="156">
        <f t="shared" si="81"/>
        <v>0</v>
      </c>
      <c r="E124" s="156">
        <f t="shared" si="81"/>
        <v>0</v>
      </c>
      <c r="F124" s="156">
        <f t="shared" si="81"/>
        <v>0</v>
      </c>
      <c r="G124" s="156">
        <f t="shared" si="81"/>
        <v>-15.613556</v>
      </c>
      <c r="H124" s="156">
        <f t="shared" si="81"/>
        <v>154.492843</v>
      </c>
      <c r="I124" s="156">
        <f t="shared" si="81"/>
        <v>154.492843</v>
      </c>
      <c r="J124" s="156">
        <f t="shared" si="81"/>
        <v>0</v>
      </c>
      <c r="K124" s="156">
        <f t="shared" si="81"/>
        <v>0</v>
      </c>
      <c r="L124" s="156">
        <f t="shared" si="81"/>
        <v>190.174752112686</v>
      </c>
      <c r="M124" s="156">
        <f t="shared" si="81"/>
        <v>190.428373112686</v>
      </c>
      <c r="N124" s="156">
        <f t="shared" si="81"/>
        <v>-0.253621</v>
      </c>
      <c r="O124" s="156">
        <f t="shared" si="81"/>
        <v>-437.601002</v>
      </c>
      <c r="P124" s="156">
        <f t="shared" si="81"/>
        <v>-976.246188</v>
      </c>
      <c r="Q124" s="156">
        <f t="shared" si="81"/>
        <v>538.645186</v>
      </c>
      <c r="R124" s="156">
        <f t="shared" si="81"/>
        <v>0</v>
      </c>
      <c r="S124" s="156">
        <f t="shared" si="81"/>
        <v>0</v>
      </c>
      <c r="T124" s="156">
        <f t="shared" si="81"/>
        <v>0</v>
      </c>
      <c r="U124" s="156">
        <f t="shared" si="81"/>
        <v>0</v>
      </c>
      <c r="V124" s="156">
        <f t="shared" si="81"/>
        <v>0</v>
      </c>
      <c r="W124" s="156">
        <f t="shared" si="81"/>
        <v>0</v>
      </c>
      <c r="X124" s="156">
        <f t="shared" si="81"/>
        <v>0</v>
      </c>
      <c r="Y124" s="156">
        <f t="shared" ref="Y124:AE124" si="82">Y85/10000</f>
        <v>0</v>
      </c>
      <c r="Z124" s="156">
        <f t="shared" si="82"/>
        <v>0</v>
      </c>
      <c r="AA124" s="156">
        <f t="shared" si="82"/>
        <v>0</v>
      </c>
      <c r="AB124" s="156">
        <f t="shared" si="82"/>
        <v>0</v>
      </c>
      <c r="AC124" s="156">
        <f t="shared" si="82"/>
        <v>0</v>
      </c>
      <c r="AD124" s="156">
        <f t="shared" si="82"/>
        <v>0</v>
      </c>
      <c r="AE124" s="156">
        <f t="shared" si="82"/>
        <v>0</v>
      </c>
    </row>
    <row r="125" ht="16.5" spans="1:31">
      <c r="A125" s="20" t="s">
        <v>39</v>
      </c>
      <c r="B125" s="155">
        <f t="shared" si="56"/>
        <v>-17.756236</v>
      </c>
      <c r="C125" s="156">
        <f t="shared" ref="C125:X125" si="83">C86/10000</f>
        <v>0</v>
      </c>
      <c r="D125" s="156">
        <f t="shared" si="83"/>
        <v>1.990566</v>
      </c>
      <c r="E125" s="156">
        <f t="shared" si="83"/>
        <v>0</v>
      </c>
      <c r="F125" s="156">
        <f t="shared" si="83"/>
        <v>0</v>
      </c>
      <c r="G125" s="156">
        <f t="shared" si="83"/>
        <v>-19.746802</v>
      </c>
      <c r="H125" s="156">
        <f t="shared" si="83"/>
        <v>0</v>
      </c>
      <c r="I125" s="156">
        <f t="shared" si="83"/>
        <v>0</v>
      </c>
      <c r="J125" s="156">
        <f t="shared" si="83"/>
        <v>0</v>
      </c>
      <c r="K125" s="156">
        <f t="shared" si="83"/>
        <v>0</v>
      </c>
      <c r="L125" s="156">
        <f t="shared" si="83"/>
        <v>0</v>
      </c>
      <c r="M125" s="156">
        <f t="shared" si="83"/>
        <v>0</v>
      </c>
      <c r="N125" s="156">
        <f t="shared" si="83"/>
        <v>0</v>
      </c>
      <c r="O125" s="156">
        <f t="shared" si="83"/>
        <v>0</v>
      </c>
      <c r="P125" s="156">
        <f t="shared" si="83"/>
        <v>0</v>
      </c>
      <c r="Q125" s="156">
        <f t="shared" si="83"/>
        <v>0</v>
      </c>
      <c r="R125" s="156">
        <f t="shared" si="83"/>
        <v>0</v>
      </c>
      <c r="S125" s="156">
        <f t="shared" si="83"/>
        <v>0</v>
      </c>
      <c r="T125" s="156">
        <f t="shared" si="83"/>
        <v>0</v>
      </c>
      <c r="U125" s="156">
        <f t="shared" si="83"/>
        <v>0</v>
      </c>
      <c r="V125" s="156">
        <f t="shared" si="83"/>
        <v>0</v>
      </c>
      <c r="W125" s="156">
        <f t="shared" si="83"/>
        <v>0</v>
      </c>
      <c r="X125" s="156">
        <f t="shared" si="83"/>
        <v>0</v>
      </c>
      <c r="Y125" s="156">
        <f t="shared" ref="Y125:AE125" si="84">Y86/10000</f>
        <v>0</v>
      </c>
      <c r="Z125" s="156">
        <f t="shared" si="84"/>
        <v>0</v>
      </c>
      <c r="AA125" s="156">
        <f t="shared" si="84"/>
        <v>0</v>
      </c>
      <c r="AB125" s="156">
        <f t="shared" si="84"/>
        <v>0</v>
      </c>
      <c r="AC125" s="156">
        <f t="shared" si="84"/>
        <v>0</v>
      </c>
      <c r="AD125" s="156">
        <f t="shared" si="84"/>
        <v>0</v>
      </c>
      <c r="AE125" s="156">
        <f t="shared" si="84"/>
        <v>0</v>
      </c>
    </row>
    <row r="126" ht="16.5" spans="1:31">
      <c r="A126" s="20" t="s">
        <v>40</v>
      </c>
      <c r="B126" s="155">
        <f t="shared" si="56"/>
        <v>14.0715</v>
      </c>
      <c r="C126" s="156">
        <f t="shared" ref="C126:X126" si="85">C87/10000</f>
        <v>6.020731</v>
      </c>
      <c r="D126" s="156">
        <f t="shared" si="85"/>
        <v>0</v>
      </c>
      <c r="E126" s="156">
        <f t="shared" si="85"/>
        <v>0</v>
      </c>
      <c r="F126" s="156">
        <f t="shared" si="85"/>
        <v>0</v>
      </c>
      <c r="G126" s="156">
        <f t="shared" si="85"/>
        <v>8.050769</v>
      </c>
      <c r="H126" s="156">
        <f t="shared" si="85"/>
        <v>0</v>
      </c>
      <c r="I126" s="156">
        <f t="shared" si="85"/>
        <v>0</v>
      </c>
      <c r="J126" s="156">
        <f t="shared" si="85"/>
        <v>0</v>
      </c>
      <c r="K126" s="156">
        <f t="shared" si="85"/>
        <v>0</v>
      </c>
      <c r="L126" s="156">
        <f t="shared" si="85"/>
        <v>0</v>
      </c>
      <c r="M126" s="156">
        <f t="shared" si="85"/>
        <v>0</v>
      </c>
      <c r="N126" s="156">
        <f t="shared" si="85"/>
        <v>0</v>
      </c>
      <c r="O126" s="156">
        <f t="shared" si="85"/>
        <v>0</v>
      </c>
      <c r="P126" s="156">
        <f t="shared" si="85"/>
        <v>0</v>
      </c>
      <c r="Q126" s="156">
        <f t="shared" si="85"/>
        <v>0</v>
      </c>
      <c r="R126" s="156">
        <f t="shared" si="85"/>
        <v>0</v>
      </c>
      <c r="S126" s="156">
        <f t="shared" si="85"/>
        <v>0</v>
      </c>
      <c r="T126" s="156">
        <f t="shared" si="85"/>
        <v>0</v>
      </c>
      <c r="U126" s="156">
        <f t="shared" si="85"/>
        <v>0</v>
      </c>
      <c r="V126" s="156">
        <f t="shared" si="85"/>
        <v>0</v>
      </c>
      <c r="W126" s="156">
        <f t="shared" si="85"/>
        <v>0</v>
      </c>
      <c r="X126" s="156">
        <f t="shared" si="85"/>
        <v>0</v>
      </c>
      <c r="Y126" s="156">
        <f t="shared" ref="Y126:AE126" si="86">Y87/10000</f>
        <v>0</v>
      </c>
      <c r="Z126" s="156">
        <f t="shared" si="86"/>
        <v>0</v>
      </c>
      <c r="AA126" s="156">
        <f t="shared" si="86"/>
        <v>0</v>
      </c>
      <c r="AB126" s="156">
        <f t="shared" si="86"/>
        <v>0</v>
      </c>
      <c r="AC126" s="156">
        <f t="shared" si="86"/>
        <v>0</v>
      </c>
      <c r="AD126" s="156">
        <f t="shared" si="86"/>
        <v>0</v>
      </c>
      <c r="AE126" s="156">
        <f t="shared" si="86"/>
        <v>0</v>
      </c>
    </row>
    <row r="127" ht="16.5" spans="1:31">
      <c r="A127" s="20" t="s">
        <v>41</v>
      </c>
      <c r="B127" s="155">
        <f t="shared" si="56"/>
        <v>0.041877</v>
      </c>
      <c r="C127" s="156">
        <f t="shared" ref="C127:X127" si="87">C88/10000</f>
        <v>0</v>
      </c>
      <c r="D127" s="156">
        <f t="shared" si="87"/>
        <v>0</v>
      </c>
      <c r="E127" s="156">
        <f t="shared" si="87"/>
        <v>0</v>
      </c>
      <c r="F127" s="156">
        <f t="shared" si="87"/>
        <v>0.041877</v>
      </c>
      <c r="G127" s="156">
        <f t="shared" si="87"/>
        <v>0</v>
      </c>
      <c r="H127" s="156">
        <f t="shared" si="87"/>
        <v>0</v>
      </c>
      <c r="I127" s="156">
        <f t="shared" si="87"/>
        <v>0</v>
      </c>
      <c r="J127" s="156">
        <f t="shared" si="87"/>
        <v>0</v>
      </c>
      <c r="K127" s="156">
        <f t="shared" si="87"/>
        <v>0</v>
      </c>
      <c r="L127" s="156">
        <f t="shared" si="87"/>
        <v>0</v>
      </c>
      <c r="M127" s="156">
        <f t="shared" si="87"/>
        <v>0</v>
      </c>
      <c r="N127" s="156">
        <f t="shared" si="87"/>
        <v>0</v>
      </c>
      <c r="O127" s="156">
        <f t="shared" si="87"/>
        <v>0</v>
      </c>
      <c r="P127" s="156">
        <f t="shared" si="87"/>
        <v>0</v>
      </c>
      <c r="Q127" s="156">
        <f t="shared" si="87"/>
        <v>0</v>
      </c>
      <c r="R127" s="156">
        <f t="shared" si="87"/>
        <v>0</v>
      </c>
      <c r="S127" s="156">
        <f t="shared" si="87"/>
        <v>0</v>
      </c>
      <c r="T127" s="156">
        <f t="shared" si="87"/>
        <v>0</v>
      </c>
      <c r="U127" s="156">
        <f t="shared" si="87"/>
        <v>0</v>
      </c>
      <c r="V127" s="156">
        <f t="shared" si="87"/>
        <v>0</v>
      </c>
      <c r="W127" s="156">
        <f t="shared" si="87"/>
        <v>0</v>
      </c>
      <c r="X127" s="156">
        <f t="shared" si="87"/>
        <v>0</v>
      </c>
      <c r="Y127" s="156">
        <f t="shared" ref="Y127:AE127" si="88">Y88/10000</f>
        <v>0</v>
      </c>
      <c r="Z127" s="156">
        <f t="shared" si="88"/>
        <v>0</v>
      </c>
      <c r="AA127" s="156">
        <f t="shared" si="88"/>
        <v>0</v>
      </c>
      <c r="AB127" s="156">
        <f t="shared" si="88"/>
        <v>0</v>
      </c>
      <c r="AC127" s="156">
        <f t="shared" si="88"/>
        <v>0</v>
      </c>
      <c r="AD127" s="156">
        <f t="shared" si="88"/>
        <v>0</v>
      </c>
      <c r="AE127" s="156">
        <f t="shared" si="88"/>
        <v>0</v>
      </c>
    </row>
    <row r="128" s="145" customFormat="1" ht="16.5" spans="1:31">
      <c r="A128" s="18" t="s">
        <v>42</v>
      </c>
      <c r="B128" s="157">
        <f t="shared" si="56"/>
        <v>5042.503204</v>
      </c>
      <c r="C128" s="154">
        <f t="shared" ref="C128:X128" si="89">C89/10000</f>
        <v>428.359687545993</v>
      </c>
      <c r="D128" s="154">
        <f t="shared" si="89"/>
        <v>-121.408021</v>
      </c>
      <c r="E128" s="154">
        <f t="shared" si="89"/>
        <v>46.904429</v>
      </c>
      <c r="F128" s="154">
        <f t="shared" si="89"/>
        <v>108.120205</v>
      </c>
      <c r="G128" s="154">
        <f t="shared" si="89"/>
        <v>3387.51778334132</v>
      </c>
      <c r="H128" s="154">
        <f t="shared" si="89"/>
        <v>215.134965</v>
      </c>
      <c r="I128" s="154">
        <f t="shared" si="89"/>
        <v>66.719685</v>
      </c>
      <c r="J128" s="154">
        <f t="shared" si="89"/>
        <v>71.3866</v>
      </c>
      <c r="K128" s="154">
        <f t="shared" si="89"/>
        <v>77.02868</v>
      </c>
      <c r="L128" s="154">
        <f t="shared" si="89"/>
        <v>115.709788112686</v>
      </c>
      <c r="M128" s="161">
        <f t="shared" si="89"/>
        <v>94.686738112686</v>
      </c>
      <c r="N128" s="154">
        <f t="shared" si="89"/>
        <v>21.02305</v>
      </c>
      <c r="O128" s="154">
        <f t="shared" si="89"/>
        <v>146.851592</v>
      </c>
      <c r="P128" s="154">
        <f t="shared" si="89"/>
        <v>105.073251</v>
      </c>
      <c r="Q128" s="154">
        <f t="shared" si="89"/>
        <v>41.778341</v>
      </c>
      <c r="R128" s="154">
        <f t="shared" si="89"/>
        <v>715.312775</v>
      </c>
      <c r="S128" s="154">
        <f t="shared" si="89"/>
        <v>190.460196</v>
      </c>
      <c r="T128" s="154">
        <f t="shared" si="89"/>
        <v>270.481412</v>
      </c>
      <c r="U128" s="154">
        <f t="shared" si="89"/>
        <v>76.938446</v>
      </c>
      <c r="V128" s="154">
        <f t="shared" si="89"/>
        <v>92.729756</v>
      </c>
      <c r="W128" s="154">
        <f t="shared" si="89"/>
        <v>28.907017</v>
      </c>
      <c r="X128" s="154">
        <f t="shared" si="89"/>
        <v>55.795948</v>
      </c>
      <c r="Y128" s="154">
        <f t="shared" ref="Y128:AE128" si="90">Y89/10000</f>
        <v>48.19043</v>
      </c>
      <c r="Z128" s="154">
        <f t="shared" si="90"/>
        <v>44.539326</v>
      </c>
      <c r="AA128" s="154">
        <f t="shared" si="90"/>
        <v>166.087767993911</v>
      </c>
      <c r="AB128" s="154">
        <f t="shared" si="90"/>
        <v>67.596315</v>
      </c>
      <c r="AC128" s="154">
        <f t="shared" si="90"/>
        <v>27.2697530060886</v>
      </c>
      <c r="AD128" s="154">
        <f t="shared" si="90"/>
        <v>9.527576</v>
      </c>
      <c r="AE128" s="154">
        <f t="shared" si="90"/>
        <v>0</v>
      </c>
    </row>
    <row r="129" ht="16.5" spans="1:31">
      <c r="A129" s="22" t="s">
        <v>43</v>
      </c>
      <c r="B129" s="155">
        <f t="shared" si="56"/>
        <v>113.205575</v>
      </c>
      <c r="C129" s="156">
        <f t="shared" ref="C129:X129" si="91">C90/10000</f>
        <v>-6.285418</v>
      </c>
      <c r="D129" s="156">
        <f t="shared" si="91"/>
        <v>-2.146496</v>
      </c>
      <c r="E129" s="156">
        <f t="shared" si="91"/>
        <v>0.031039</v>
      </c>
      <c r="F129" s="156">
        <f t="shared" si="91"/>
        <v>-0.00692</v>
      </c>
      <c r="G129" s="156">
        <f t="shared" si="91"/>
        <v>77.322943</v>
      </c>
      <c r="H129" s="156">
        <f t="shared" si="91"/>
        <v>7.443044</v>
      </c>
      <c r="I129" s="156">
        <f t="shared" si="91"/>
        <v>0.916814</v>
      </c>
      <c r="J129" s="156">
        <f t="shared" si="91"/>
        <v>6.480781</v>
      </c>
      <c r="K129" s="156">
        <f t="shared" si="91"/>
        <v>0.045449</v>
      </c>
      <c r="L129" s="156">
        <f t="shared" si="91"/>
        <v>18.742095</v>
      </c>
      <c r="M129" s="162">
        <f t="shared" si="91"/>
        <v>18.634235</v>
      </c>
      <c r="N129" s="156">
        <f t="shared" si="91"/>
        <v>0.10786</v>
      </c>
      <c r="O129" s="156">
        <f t="shared" si="91"/>
        <v>7.225497</v>
      </c>
      <c r="P129" s="156">
        <f t="shared" si="91"/>
        <v>6.896762</v>
      </c>
      <c r="Q129" s="156">
        <f t="shared" si="91"/>
        <v>0.328735</v>
      </c>
      <c r="R129" s="156">
        <f t="shared" si="91"/>
        <v>10.879791</v>
      </c>
      <c r="S129" s="156">
        <f t="shared" si="91"/>
        <v>3.116042</v>
      </c>
      <c r="T129" s="156">
        <f t="shared" si="91"/>
        <v>0.540549</v>
      </c>
      <c r="U129" s="156">
        <f t="shared" si="91"/>
        <v>3.83434</v>
      </c>
      <c r="V129" s="156">
        <f t="shared" si="91"/>
        <v>3.38886</v>
      </c>
      <c r="W129" s="156">
        <f t="shared" si="91"/>
        <v>0</v>
      </c>
      <c r="X129" s="156">
        <f t="shared" si="91"/>
        <v>0</v>
      </c>
      <c r="Y129" s="156">
        <f t="shared" ref="Y129:AE129" si="92">Y90/10000</f>
        <v>3.38886</v>
      </c>
      <c r="Z129" s="156">
        <f t="shared" si="92"/>
        <v>0</v>
      </c>
      <c r="AA129" s="156">
        <f t="shared" si="92"/>
        <v>0.405411746993196</v>
      </c>
      <c r="AB129" s="156">
        <f t="shared" si="92"/>
        <v>0</v>
      </c>
      <c r="AC129" s="156">
        <f t="shared" si="92"/>
        <v>0.135137253006804</v>
      </c>
      <c r="AD129" s="156">
        <f t="shared" si="92"/>
        <v>0</v>
      </c>
      <c r="AE129" s="156">
        <f t="shared" si="92"/>
        <v>0</v>
      </c>
    </row>
    <row r="130" ht="16.5" spans="1:31">
      <c r="A130" s="22" t="s">
        <v>44</v>
      </c>
      <c r="B130" s="155">
        <f t="shared" si="56"/>
        <v>4472.402548</v>
      </c>
      <c r="C130" s="156">
        <f t="shared" ref="C130:X130" si="93">C91/10000</f>
        <v>14.2680376586787</v>
      </c>
      <c r="D130" s="156">
        <f t="shared" si="93"/>
        <v>-119.261525</v>
      </c>
      <c r="E130" s="156">
        <f t="shared" si="93"/>
        <v>46.87339</v>
      </c>
      <c r="F130" s="156">
        <f t="shared" si="93"/>
        <v>108.127125</v>
      </c>
      <c r="G130" s="156">
        <f t="shared" si="93"/>
        <v>3266.68849234132</v>
      </c>
      <c r="H130" s="156">
        <f t="shared" si="93"/>
        <v>207.691921</v>
      </c>
      <c r="I130" s="156">
        <f t="shared" si="93"/>
        <v>65.802871</v>
      </c>
      <c r="J130" s="156">
        <f t="shared" si="93"/>
        <v>64.905819</v>
      </c>
      <c r="K130" s="156">
        <f t="shared" si="93"/>
        <v>76.983231</v>
      </c>
      <c r="L130" s="156">
        <f t="shared" si="93"/>
        <v>103.956028</v>
      </c>
      <c r="M130" s="162">
        <f t="shared" si="93"/>
        <v>83.040838</v>
      </c>
      <c r="N130" s="156">
        <f t="shared" si="93"/>
        <v>20.91519</v>
      </c>
      <c r="O130" s="156">
        <f t="shared" si="93"/>
        <v>139.626095</v>
      </c>
      <c r="P130" s="156">
        <f t="shared" si="93"/>
        <v>98.176489</v>
      </c>
      <c r="Q130" s="156">
        <f t="shared" si="93"/>
        <v>41.449606</v>
      </c>
      <c r="R130" s="156">
        <f t="shared" si="93"/>
        <v>704.432984</v>
      </c>
      <c r="S130" s="156">
        <f t="shared" si="93"/>
        <v>187.344154</v>
      </c>
      <c r="T130" s="156">
        <f t="shared" si="93"/>
        <v>269.940863</v>
      </c>
      <c r="U130" s="156">
        <f t="shared" si="93"/>
        <v>73.104106</v>
      </c>
      <c r="V130" s="156">
        <f t="shared" si="93"/>
        <v>89.340896</v>
      </c>
      <c r="W130" s="156">
        <f t="shared" si="93"/>
        <v>28.907017</v>
      </c>
      <c r="X130" s="156">
        <f t="shared" si="93"/>
        <v>55.795948</v>
      </c>
      <c r="Y130" s="156">
        <f t="shared" ref="Y130:AE130" si="94">Y91/10000</f>
        <v>44.80157</v>
      </c>
      <c r="Z130" s="156">
        <f t="shared" si="94"/>
        <v>44.539326</v>
      </c>
      <c r="AA130" s="156">
        <f t="shared" si="94"/>
        <v>165.682356246918</v>
      </c>
      <c r="AB130" s="156">
        <f t="shared" si="94"/>
        <v>67.596315</v>
      </c>
      <c r="AC130" s="156">
        <f t="shared" si="94"/>
        <v>27.1346157530817</v>
      </c>
      <c r="AD130" s="156">
        <f t="shared" si="94"/>
        <v>9.527576</v>
      </c>
      <c r="AE130" s="156">
        <f t="shared" si="94"/>
        <v>0</v>
      </c>
    </row>
    <row r="131" ht="16.5" spans="1:31">
      <c r="A131" s="22" t="s">
        <v>45</v>
      </c>
      <c r="B131" s="155">
        <f t="shared" si="56"/>
        <v>438.549891</v>
      </c>
      <c r="C131" s="156">
        <f t="shared" ref="C131:X131" si="95">C92/10000</f>
        <v>420.377067887314</v>
      </c>
      <c r="D131" s="156">
        <f t="shared" si="95"/>
        <v>0</v>
      </c>
      <c r="E131" s="156">
        <f t="shared" si="95"/>
        <v>0</v>
      </c>
      <c r="F131" s="156">
        <f t="shared" si="95"/>
        <v>0</v>
      </c>
      <c r="G131" s="156">
        <f t="shared" si="95"/>
        <v>25.161158</v>
      </c>
      <c r="H131" s="156">
        <f t="shared" si="95"/>
        <v>0</v>
      </c>
      <c r="I131" s="156">
        <f t="shared" si="95"/>
        <v>0</v>
      </c>
      <c r="J131" s="156">
        <f t="shared" si="95"/>
        <v>0</v>
      </c>
      <c r="K131" s="156">
        <f t="shared" si="95"/>
        <v>0</v>
      </c>
      <c r="L131" s="156">
        <f t="shared" si="95"/>
        <v>-6.98833488731394</v>
      </c>
      <c r="M131" s="162">
        <f t="shared" si="95"/>
        <v>-6.98833488731394</v>
      </c>
      <c r="N131" s="156">
        <f t="shared" si="95"/>
        <v>0</v>
      </c>
      <c r="O131" s="156">
        <f t="shared" si="95"/>
        <v>0</v>
      </c>
      <c r="P131" s="156">
        <f t="shared" si="95"/>
        <v>0</v>
      </c>
      <c r="Q131" s="156">
        <f t="shared" si="95"/>
        <v>0</v>
      </c>
      <c r="R131" s="156">
        <f t="shared" si="95"/>
        <v>0</v>
      </c>
      <c r="S131" s="156">
        <f t="shared" si="95"/>
        <v>0</v>
      </c>
      <c r="T131" s="156">
        <f t="shared" si="95"/>
        <v>0</v>
      </c>
      <c r="U131" s="156">
        <f t="shared" si="95"/>
        <v>0</v>
      </c>
      <c r="V131" s="156">
        <f t="shared" si="95"/>
        <v>0</v>
      </c>
      <c r="W131" s="156">
        <f t="shared" si="95"/>
        <v>0</v>
      </c>
      <c r="X131" s="156">
        <f t="shared" si="95"/>
        <v>0</v>
      </c>
      <c r="Y131" s="156">
        <f t="shared" ref="Y131:AE131" si="96">Y92/10000</f>
        <v>0</v>
      </c>
      <c r="Z131" s="156">
        <f t="shared" si="96"/>
        <v>0</v>
      </c>
      <c r="AA131" s="156">
        <f t="shared" si="96"/>
        <v>0</v>
      </c>
      <c r="AB131" s="156">
        <f t="shared" si="96"/>
        <v>0</v>
      </c>
      <c r="AC131" s="156">
        <f t="shared" si="96"/>
        <v>0</v>
      </c>
      <c r="AD131" s="156">
        <f t="shared" si="96"/>
        <v>0</v>
      </c>
      <c r="AE131" s="156">
        <f t="shared" si="96"/>
        <v>0</v>
      </c>
    </row>
    <row r="132" ht="16.5" spans="1:31">
      <c r="A132" s="22" t="s">
        <v>46</v>
      </c>
      <c r="B132" s="155">
        <f t="shared" si="56"/>
        <v>0</v>
      </c>
      <c r="C132" s="156">
        <f t="shared" ref="C132:X132" si="97">C93/10000</f>
        <v>0</v>
      </c>
      <c r="D132" s="156">
        <f t="shared" si="97"/>
        <v>0</v>
      </c>
      <c r="E132" s="156">
        <f t="shared" si="97"/>
        <v>0</v>
      </c>
      <c r="F132" s="156">
        <f t="shared" si="97"/>
        <v>0</v>
      </c>
      <c r="G132" s="156">
        <f t="shared" si="97"/>
        <v>0</v>
      </c>
      <c r="H132" s="156">
        <f t="shared" si="97"/>
        <v>0</v>
      </c>
      <c r="I132" s="156">
        <f t="shared" si="97"/>
        <v>0</v>
      </c>
      <c r="J132" s="156">
        <f t="shared" si="97"/>
        <v>0</v>
      </c>
      <c r="K132" s="156">
        <f t="shared" si="97"/>
        <v>0</v>
      </c>
      <c r="L132" s="156">
        <f t="shared" si="97"/>
        <v>0</v>
      </c>
      <c r="M132" s="156">
        <f t="shared" si="97"/>
        <v>0</v>
      </c>
      <c r="N132" s="156">
        <f t="shared" si="97"/>
        <v>0</v>
      </c>
      <c r="O132" s="156">
        <f t="shared" si="97"/>
        <v>0</v>
      </c>
      <c r="P132" s="156">
        <f t="shared" si="97"/>
        <v>0</v>
      </c>
      <c r="Q132" s="156">
        <f t="shared" si="97"/>
        <v>0</v>
      </c>
      <c r="R132" s="156">
        <f t="shared" si="97"/>
        <v>0</v>
      </c>
      <c r="S132" s="156">
        <f t="shared" si="97"/>
        <v>0</v>
      </c>
      <c r="T132" s="156">
        <f t="shared" si="97"/>
        <v>0</v>
      </c>
      <c r="U132" s="156">
        <f t="shared" si="97"/>
        <v>0</v>
      </c>
      <c r="V132" s="156">
        <f t="shared" si="97"/>
        <v>0</v>
      </c>
      <c r="W132" s="156">
        <f t="shared" si="97"/>
        <v>0</v>
      </c>
      <c r="X132" s="156">
        <f t="shared" si="97"/>
        <v>0</v>
      </c>
      <c r="Y132" s="156">
        <f t="shared" ref="Y132:AE132" si="98">Y93/10000</f>
        <v>0</v>
      </c>
      <c r="Z132" s="156">
        <f t="shared" si="98"/>
        <v>0</v>
      </c>
      <c r="AA132" s="156">
        <f t="shared" si="98"/>
        <v>0</v>
      </c>
      <c r="AB132" s="156">
        <f t="shared" si="98"/>
        <v>0</v>
      </c>
      <c r="AC132" s="156">
        <f t="shared" si="98"/>
        <v>0</v>
      </c>
      <c r="AD132" s="156">
        <f t="shared" si="98"/>
        <v>0</v>
      </c>
      <c r="AE132" s="156">
        <f t="shared" si="98"/>
        <v>0</v>
      </c>
    </row>
    <row r="133" ht="16.5" spans="1:31">
      <c r="A133" s="22" t="s">
        <v>47</v>
      </c>
      <c r="B133" s="155">
        <f t="shared" si="56"/>
        <v>18.34519</v>
      </c>
      <c r="C133" s="156">
        <f t="shared" ref="C133:X133" si="99">C94/10000</f>
        <v>0</v>
      </c>
      <c r="D133" s="156">
        <f t="shared" si="99"/>
        <v>0</v>
      </c>
      <c r="E133" s="156">
        <f t="shared" si="99"/>
        <v>0</v>
      </c>
      <c r="F133" s="156">
        <f t="shared" si="99"/>
        <v>0</v>
      </c>
      <c r="G133" s="156">
        <f t="shared" si="99"/>
        <v>18.34519</v>
      </c>
      <c r="H133" s="156">
        <f t="shared" si="99"/>
        <v>0</v>
      </c>
      <c r="I133" s="156">
        <f t="shared" si="99"/>
        <v>0</v>
      </c>
      <c r="J133" s="156">
        <f t="shared" si="99"/>
        <v>0</v>
      </c>
      <c r="K133" s="156">
        <f t="shared" si="99"/>
        <v>0</v>
      </c>
      <c r="L133" s="156">
        <f t="shared" si="99"/>
        <v>0</v>
      </c>
      <c r="M133" s="156">
        <f t="shared" si="99"/>
        <v>0</v>
      </c>
      <c r="N133" s="156">
        <f t="shared" si="99"/>
        <v>0</v>
      </c>
      <c r="O133" s="156">
        <f t="shared" si="99"/>
        <v>0</v>
      </c>
      <c r="P133" s="156">
        <f t="shared" si="99"/>
        <v>0</v>
      </c>
      <c r="Q133" s="156">
        <f t="shared" si="99"/>
        <v>0</v>
      </c>
      <c r="R133" s="156">
        <f t="shared" si="99"/>
        <v>0</v>
      </c>
      <c r="S133" s="156">
        <f t="shared" si="99"/>
        <v>0</v>
      </c>
      <c r="T133" s="156">
        <f t="shared" si="99"/>
        <v>0</v>
      </c>
      <c r="U133" s="156">
        <f t="shared" si="99"/>
        <v>0</v>
      </c>
      <c r="V133" s="156">
        <f t="shared" si="99"/>
        <v>0</v>
      </c>
      <c r="W133" s="156">
        <f t="shared" si="99"/>
        <v>0</v>
      </c>
      <c r="X133" s="156">
        <f t="shared" si="99"/>
        <v>0</v>
      </c>
      <c r="Y133" s="156">
        <f t="shared" ref="Y133:AE133" si="100">Y94/10000</f>
        <v>0</v>
      </c>
      <c r="Z133" s="156">
        <f t="shared" si="100"/>
        <v>0</v>
      </c>
      <c r="AA133" s="156">
        <f t="shared" si="100"/>
        <v>0</v>
      </c>
      <c r="AB133" s="156">
        <f t="shared" si="100"/>
        <v>0</v>
      </c>
      <c r="AC133" s="156">
        <f t="shared" si="100"/>
        <v>0</v>
      </c>
      <c r="AD133" s="156">
        <f t="shared" si="100"/>
        <v>0</v>
      </c>
      <c r="AE133" s="156">
        <f t="shared" si="100"/>
        <v>0</v>
      </c>
    </row>
    <row r="134" s="145" customFormat="1" ht="16.5" spans="1:31">
      <c r="A134" s="18" t="s">
        <v>48</v>
      </c>
      <c r="B134" s="157">
        <f t="shared" si="56"/>
        <v>4152.101154</v>
      </c>
      <c r="C134" s="154">
        <f t="shared" ref="C134:X134" si="101">C95/10000</f>
        <v>-1607.08540220359</v>
      </c>
      <c r="D134" s="154">
        <f t="shared" si="101"/>
        <v>-1783.535728</v>
      </c>
      <c r="E134" s="154">
        <f t="shared" si="101"/>
        <v>-42.593565</v>
      </c>
      <c r="F134" s="154">
        <f t="shared" si="101"/>
        <v>-108.083328</v>
      </c>
      <c r="G134" s="154">
        <f t="shared" si="101"/>
        <v>3526.17846539796</v>
      </c>
      <c r="H134" s="154">
        <f t="shared" si="101"/>
        <v>977.612004</v>
      </c>
      <c r="I134" s="154">
        <f t="shared" si="101"/>
        <v>219.606647</v>
      </c>
      <c r="J134" s="154">
        <f t="shared" si="101"/>
        <v>828.721686</v>
      </c>
      <c r="K134" s="154">
        <f t="shared" si="101"/>
        <v>-70.716329</v>
      </c>
      <c r="L134" s="154">
        <f t="shared" si="101"/>
        <v>1840.293437</v>
      </c>
      <c r="M134" s="154">
        <f t="shared" si="101"/>
        <v>1846.589557</v>
      </c>
      <c r="N134" s="154">
        <f t="shared" si="101"/>
        <v>-6.29612</v>
      </c>
      <c r="O134" s="154">
        <f t="shared" si="101"/>
        <v>521.970255</v>
      </c>
      <c r="P134" s="154">
        <f t="shared" si="101"/>
        <v>-20.554215</v>
      </c>
      <c r="Q134" s="154">
        <f t="shared" si="101"/>
        <v>542.52447</v>
      </c>
      <c r="R134" s="154">
        <f t="shared" si="101"/>
        <v>827.345015805635</v>
      </c>
      <c r="S134" s="154">
        <f t="shared" si="101"/>
        <v>262.384723677694</v>
      </c>
      <c r="T134" s="154">
        <f t="shared" si="101"/>
        <v>-195.009713679245</v>
      </c>
      <c r="U134" s="154">
        <f t="shared" si="101"/>
        <v>465.704613807185</v>
      </c>
      <c r="V134" s="154">
        <f t="shared" si="101"/>
        <v>378.968357</v>
      </c>
      <c r="W134" s="154">
        <f t="shared" si="101"/>
        <v>-28.907017</v>
      </c>
      <c r="X134" s="154">
        <f t="shared" si="101"/>
        <v>-55.795948</v>
      </c>
      <c r="Y134" s="154">
        <f t="shared" ref="Y134:AE134" si="102">Y95/10000</f>
        <v>423.507683</v>
      </c>
      <c r="Z134" s="154">
        <f t="shared" si="102"/>
        <v>-44.539326</v>
      </c>
      <c r="AA134" s="154">
        <f t="shared" si="102"/>
        <v>-109.483994673157</v>
      </c>
      <c r="AB134" s="154">
        <f t="shared" si="102"/>
        <v>-67.596315</v>
      </c>
      <c r="AC134" s="154">
        <f t="shared" si="102"/>
        <v>-8.40182800608855</v>
      </c>
      <c r="AD134" s="154">
        <f t="shared" si="102"/>
        <v>-9.527576</v>
      </c>
      <c r="AE134" s="154">
        <f t="shared" si="102"/>
        <v>0</v>
      </c>
    </row>
    <row r="135" ht="16.5" spans="1:31">
      <c r="A135" s="22" t="s">
        <v>49</v>
      </c>
      <c r="B135" s="155">
        <f t="shared" si="56"/>
        <v>146.348337</v>
      </c>
      <c r="C135" s="156">
        <f t="shared" ref="C135:X135" si="103">C96/10000</f>
        <v>0</v>
      </c>
      <c r="D135" s="156">
        <f t="shared" si="103"/>
        <v>0.032266</v>
      </c>
      <c r="E135" s="156">
        <f t="shared" si="103"/>
        <v>0</v>
      </c>
      <c r="F135" s="156">
        <f t="shared" si="103"/>
        <v>0</v>
      </c>
      <c r="G135" s="156">
        <f t="shared" si="103"/>
        <v>0.000167</v>
      </c>
      <c r="H135" s="156">
        <f t="shared" si="103"/>
        <v>0</v>
      </c>
      <c r="I135" s="156">
        <f t="shared" si="103"/>
        <v>0</v>
      </c>
      <c r="J135" s="156">
        <f t="shared" si="103"/>
        <v>0</v>
      </c>
      <c r="K135" s="156">
        <f t="shared" si="103"/>
        <v>0</v>
      </c>
      <c r="L135" s="156">
        <f t="shared" si="103"/>
        <v>145.515904</v>
      </c>
      <c r="M135" s="162">
        <f t="shared" si="103"/>
        <v>145.515904</v>
      </c>
      <c r="N135" s="156">
        <f t="shared" si="103"/>
        <v>0</v>
      </c>
      <c r="O135" s="156">
        <f t="shared" si="103"/>
        <v>0</v>
      </c>
      <c r="P135" s="156">
        <f t="shared" si="103"/>
        <v>0</v>
      </c>
      <c r="Q135" s="156">
        <f t="shared" si="103"/>
        <v>0</v>
      </c>
      <c r="R135" s="156">
        <f t="shared" si="103"/>
        <v>0.8</v>
      </c>
      <c r="S135" s="156">
        <f t="shared" si="103"/>
        <v>0.8</v>
      </c>
      <c r="T135" s="156">
        <f t="shared" si="103"/>
        <v>0</v>
      </c>
      <c r="U135" s="156">
        <f t="shared" si="103"/>
        <v>0</v>
      </c>
      <c r="V135" s="156">
        <f t="shared" si="103"/>
        <v>0</v>
      </c>
      <c r="W135" s="156">
        <f t="shared" si="103"/>
        <v>0</v>
      </c>
      <c r="X135" s="156">
        <f t="shared" si="103"/>
        <v>0</v>
      </c>
      <c r="Y135" s="156">
        <f t="shared" ref="Y135:AE135" si="104">Y96/10000</f>
        <v>0</v>
      </c>
      <c r="Z135" s="156">
        <f t="shared" si="104"/>
        <v>0</v>
      </c>
      <c r="AA135" s="156">
        <f t="shared" si="104"/>
        <v>0</v>
      </c>
      <c r="AB135" s="156">
        <f t="shared" si="104"/>
        <v>0</v>
      </c>
      <c r="AC135" s="156">
        <f t="shared" si="104"/>
        <v>0</v>
      </c>
      <c r="AD135" s="156">
        <f t="shared" si="104"/>
        <v>0</v>
      </c>
      <c r="AE135" s="156">
        <f t="shared" si="104"/>
        <v>0</v>
      </c>
    </row>
    <row r="136" ht="16.5" spans="1:31">
      <c r="A136" s="22" t="s">
        <v>50</v>
      </c>
      <c r="B136" s="155">
        <f t="shared" si="56"/>
        <v>1.86225</v>
      </c>
      <c r="C136" s="156">
        <f t="shared" ref="C136:X136" si="105">C97/10000</f>
        <v>0</v>
      </c>
      <c r="D136" s="156">
        <f t="shared" si="105"/>
        <v>1</v>
      </c>
      <c r="E136" s="156">
        <f t="shared" si="105"/>
        <v>0</v>
      </c>
      <c r="F136" s="156">
        <f t="shared" si="105"/>
        <v>0</v>
      </c>
      <c r="G136" s="156">
        <f t="shared" si="105"/>
        <v>0.86225</v>
      </c>
      <c r="H136" s="156">
        <f t="shared" si="105"/>
        <v>0</v>
      </c>
      <c r="I136" s="156">
        <f t="shared" si="105"/>
        <v>0</v>
      </c>
      <c r="J136" s="156">
        <f t="shared" si="105"/>
        <v>0</v>
      </c>
      <c r="K136" s="156">
        <f t="shared" si="105"/>
        <v>0</v>
      </c>
      <c r="L136" s="156">
        <f t="shared" si="105"/>
        <v>0</v>
      </c>
      <c r="M136" s="156">
        <f t="shared" si="105"/>
        <v>0</v>
      </c>
      <c r="N136" s="156">
        <f t="shared" si="105"/>
        <v>0</v>
      </c>
      <c r="O136" s="156">
        <f t="shared" si="105"/>
        <v>0</v>
      </c>
      <c r="P136" s="156">
        <f t="shared" si="105"/>
        <v>0</v>
      </c>
      <c r="Q136" s="156">
        <f t="shared" si="105"/>
        <v>0</v>
      </c>
      <c r="R136" s="156">
        <f t="shared" si="105"/>
        <v>0</v>
      </c>
      <c r="S136" s="156">
        <f t="shared" si="105"/>
        <v>0</v>
      </c>
      <c r="T136" s="156">
        <f t="shared" si="105"/>
        <v>0</v>
      </c>
      <c r="U136" s="156">
        <f t="shared" si="105"/>
        <v>0</v>
      </c>
      <c r="V136" s="156">
        <f t="shared" si="105"/>
        <v>0</v>
      </c>
      <c r="W136" s="156">
        <f t="shared" si="105"/>
        <v>0</v>
      </c>
      <c r="X136" s="156">
        <f t="shared" si="105"/>
        <v>0</v>
      </c>
      <c r="Y136" s="156">
        <f t="shared" ref="Y136:AE136" si="106">Y97/10000</f>
        <v>0</v>
      </c>
      <c r="Z136" s="156">
        <f t="shared" si="106"/>
        <v>0</v>
      </c>
      <c r="AA136" s="156">
        <f t="shared" si="106"/>
        <v>0</v>
      </c>
      <c r="AB136" s="156">
        <f t="shared" si="106"/>
        <v>0</v>
      </c>
      <c r="AC136" s="156">
        <f t="shared" si="106"/>
        <v>0</v>
      </c>
      <c r="AD136" s="156">
        <f t="shared" si="106"/>
        <v>0</v>
      </c>
      <c r="AE136" s="156">
        <f t="shared" si="106"/>
        <v>0</v>
      </c>
    </row>
    <row r="137" s="145" customFormat="1" ht="16.5" spans="1:31">
      <c r="A137" s="18" t="s">
        <v>51</v>
      </c>
      <c r="B137" s="157">
        <f t="shared" si="56"/>
        <v>4296.587241</v>
      </c>
      <c r="C137" s="154">
        <f t="shared" ref="C137:X137" si="107">C98/10000</f>
        <v>-1607.08540220359</v>
      </c>
      <c r="D137" s="154">
        <f t="shared" si="107"/>
        <v>-1784.503462</v>
      </c>
      <c r="E137" s="154">
        <f t="shared" si="107"/>
        <v>-42.593565</v>
      </c>
      <c r="F137" s="154">
        <f t="shared" si="107"/>
        <v>-108.083328</v>
      </c>
      <c r="G137" s="154">
        <f t="shared" si="107"/>
        <v>3525.31638239796</v>
      </c>
      <c r="H137" s="154">
        <f t="shared" si="107"/>
        <v>977.612004</v>
      </c>
      <c r="I137" s="154">
        <f t="shared" si="107"/>
        <v>219.606647</v>
      </c>
      <c r="J137" s="154">
        <f t="shared" si="107"/>
        <v>828.721686</v>
      </c>
      <c r="K137" s="154">
        <f t="shared" si="107"/>
        <v>-70.716329</v>
      </c>
      <c r="L137" s="154">
        <f t="shared" si="107"/>
        <v>1985.809341</v>
      </c>
      <c r="M137" s="161">
        <f t="shared" si="107"/>
        <v>1992.105461</v>
      </c>
      <c r="N137" s="154">
        <f t="shared" si="107"/>
        <v>-6.29612</v>
      </c>
      <c r="O137" s="154">
        <f t="shared" si="107"/>
        <v>521.970255</v>
      </c>
      <c r="P137" s="154">
        <f t="shared" si="107"/>
        <v>-20.554215</v>
      </c>
      <c r="Q137" s="154">
        <f t="shared" si="107"/>
        <v>542.52447</v>
      </c>
      <c r="R137" s="154">
        <f t="shared" si="107"/>
        <v>828.145015805635</v>
      </c>
      <c r="S137" s="154">
        <f t="shared" si="107"/>
        <v>263.184723677694</v>
      </c>
      <c r="T137" s="154">
        <f t="shared" si="107"/>
        <v>-195.009713679245</v>
      </c>
      <c r="U137" s="154">
        <f t="shared" si="107"/>
        <v>465.704613807185</v>
      </c>
      <c r="V137" s="154">
        <f t="shared" si="107"/>
        <v>378.968357</v>
      </c>
      <c r="W137" s="154">
        <f t="shared" si="107"/>
        <v>-28.907017</v>
      </c>
      <c r="X137" s="154">
        <f t="shared" si="107"/>
        <v>-55.795948</v>
      </c>
      <c r="Y137" s="154">
        <f t="shared" ref="Y137:AE137" si="108">Y98/10000</f>
        <v>423.507683</v>
      </c>
      <c r="Z137" s="154">
        <f t="shared" si="108"/>
        <v>-44.539326</v>
      </c>
      <c r="AA137" s="154">
        <f t="shared" si="108"/>
        <v>-109.483994673157</v>
      </c>
      <c r="AB137" s="154">
        <f t="shared" si="108"/>
        <v>-67.596315</v>
      </c>
      <c r="AC137" s="154">
        <f t="shared" si="108"/>
        <v>-8.40182800608855</v>
      </c>
      <c r="AD137" s="154">
        <f t="shared" si="108"/>
        <v>-9.527576</v>
      </c>
      <c r="AE137" s="154">
        <f t="shared" si="108"/>
        <v>0</v>
      </c>
    </row>
    <row r="138" ht="16.5" spans="1:31">
      <c r="A138" s="22" t="s">
        <v>52</v>
      </c>
      <c r="B138" s="155">
        <f t="shared" si="56"/>
        <v>1086.361751</v>
      </c>
      <c r="C138" s="156">
        <f t="shared" ref="C138:X138" si="109">C99/10000</f>
        <v>0</v>
      </c>
      <c r="D138" s="156">
        <f t="shared" si="109"/>
        <v>1086.361751</v>
      </c>
      <c r="E138" s="156">
        <f t="shared" si="109"/>
        <v>0</v>
      </c>
      <c r="F138" s="156">
        <f t="shared" si="109"/>
        <v>0</v>
      </c>
      <c r="G138" s="156">
        <f t="shared" si="109"/>
        <v>0</v>
      </c>
      <c r="H138" s="156">
        <f t="shared" si="109"/>
        <v>0</v>
      </c>
      <c r="I138" s="156">
        <f t="shared" si="109"/>
        <v>0</v>
      </c>
      <c r="J138" s="156">
        <f t="shared" si="109"/>
        <v>0</v>
      </c>
      <c r="K138" s="156">
        <f t="shared" si="109"/>
        <v>0</v>
      </c>
      <c r="L138" s="156">
        <f t="shared" si="109"/>
        <v>0</v>
      </c>
      <c r="M138" s="156">
        <f t="shared" si="109"/>
        <v>0</v>
      </c>
      <c r="N138" s="156">
        <f t="shared" si="109"/>
        <v>0</v>
      </c>
      <c r="O138" s="156">
        <f t="shared" si="109"/>
        <v>0</v>
      </c>
      <c r="P138" s="156">
        <f t="shared" si="109"/>
        <v>0</v>
      </c>
      <c r="Q138" s="156">
        <f t="shared" si="109"/>
        <v>0</v>
      </c>
      <c r="R138" s="156">
        <f t="shared" si="109"/>
        <v>0</v>
      </c>
      <c r="S138" s="156">
        <f t="shared" si="109"/>
        <v>0</v>
      </c>
      <c r="T138" s="156">
        <f t="shared" si="109"/>
        <v>0</v>
      </c>
      <c r="U138" s="156">
        <f t="shared" si="109"/>
        <v>0</v>
      </c>
      <c r="V138" s="156">
        <f t="shared" si="109"/>
        <v>0</v>
      </c>
      <c r="W138" s="156">
        <f t="shared" si="109"/>
        <v>0</v>
      </c>
      <c r="X138" s="156">
        <f t="shared" si="109"/>
        <v>0</v>
      </c>
      <c r="Y138" s="156">
        <f t="shared" ref="Y138:AE138" si="110">Y99/10000</f>
        <v>0</v>
      </c>
      <c r="Z138" s="156">
        <f t="shared" si="110"/>
        <v>0</v>
      </c>
      <c r="AA138" s="156">
        <f t="shared" si="110"/>
        <v>0</v>
      </c>
      <c r="AB138" s="156">
        <f t="shared" si="110"/>
        <v>0</v>
      </c>
      <c r="AC138" s="156">
        <f t="shared" si="110"/>
        <v>0</v>
      </c>
      <c r="AD138" s="156">
        <f t="shared" si="110"/>
        <v>0</v>
      </c>
      <c r="AE138" s="156">
        <f t="shared" si="110"/>
        <v>0</v>
      </c>
    </row>
    <row r="139" s="145" customFormat="1" ht="16.5" spans="1:31">
      <c r="A139" s="18" t="s">
        <v>53</v>
      </c>
      <c r="B139" s="157">
        <f t="shared" si="56"/>
        <v>3210.22549</v>
      </c>
      <c r="C139" s="154">
        <f t="shared" ref="C139:X139" si="111">C100/10000</f>
        <v>-1607.08540220359</v>
      </c>
      <c r="D139" s="154">
        <f t="shared" si="111"/>
        <v>-2870.865213</v>
      </c>
      <c r="E139" s="154">
        <f t="shared" si="111"/>
        <v>-42.593565</v>
      </c>
      <c r="F139" s="154">
        <f t="shared" si="111"/>
        <v>-108.083328</v>
      </c>
      <c r="G139" s="154">
        <f t="shared" si="111"/>
        <v>3525.31638239796</v>
      </c>
      <c r="H139" s="154">
        <f t="shared" si="111"/>
        <v>977.612004</v>
      </c>
      <c r="I139" s="154">
        <f t="shared" si="111"/>
        <v>219.606647</v>
      </c>
      <c r="J139" s="154">
        <f t="shared" si="111"/>
        <v>828.721686</v>
      </c>
      <c r="K139" s="154">
        <f t="shared" si="111"/>
        <v>-70.716329</v>
      </c>
      <c r="L139" s="154">
        <f t="shared" si="111"/>
        <v>1985.809341</v>
      </c>
      <c r="M139" s="154">
        <f t="shared" si="111"/>
        <v>1992.105461</v>
      </c>
      <c r="N139" s="154">
        <f t="shared" si="111"/>
        <v>-6.29612</v>
      </c>
      <c r="O139" s="154">
        <f t="shared" si="111"/>
        <v>521.970255</v>
      </c>
      <c r="P139" s="154">
        <f t="shared" si="111"/>
        <v>-20.554215</v>
      </c>
      <c r="Q139" s="154">
        <f t="shared" si="111"/>
        <v>542.52447</v>
      </c>
      <c r="R139" s="154">
        <f t="shared" si="111"/>
        <v>828.145015805635</v>
      </c>
      <c r="S139" s="154">
        <f t="shared" si="111"/>
        <v>263.184723677694</v>
      </c>
      <c r="T139" s="154">
        <f t="shared" si="111"/>
        <v>-195.009713679245</v>
      </c>
      <c r="U139" s="154">
        <f t="shared" si="111"/>
        <v>465.704613807185</v>
      </c>
      <c r="V139" s="154">
        <f t="shared" si="111"/>
        <v>378.968357</v>
      </c>
      <c r="W139" s="154">
        <f t="shared" si="111"/>
        <v>-28.907017</v>
      </c>
      <c r="X139" s="154">
        <f t="shared" si="111"/>
        <v>-55.795948</v>
      </c>
      <c r="Y139" s="154">
        <f t="shared" ref="Y139:AE139" si="112">Y100/10000</f>
        <v>423.507683</v>
      </c>
      <c r="Z139" s="154">
        <f t="shared" si="112"/>
        <v>-44.539326</v>
      </c>
      <c r="AA139" s="154">
        <f t="shared" si="112"/>
        <v>-109.483994673157</v>
      </c>
      <c r="AB139" s="154">
        <f t="shared" si="112"/>
        <v>-67.596315</v>
      </c>
      <c r="AC139" s="154">
        <f t="shared" si="112"/>
        <v>-8.40182800608855</v>
      </c>
      <c r="AD139" s="154">
        <f t="shared" si="112"/>
        <v>-9.527576</v>
      </c>
      <c r="AE139" s="154">
        <f t="shared" si="112"/>
        <v>0</v>
      </c>
    </row>
    <row r="140" s="145" customFormat="1" ht="16.5" spans="1:31">
      <c r="A140" s="18" t="s">
        <v>54</v>
      </c>
      <c r="B140" s="157">
        <f t="shared" si="56"/>
        <v>947.517698915485</v>
      </c>
      <c r="C140" s="154">
        <f t="shared" ref="C140:X140" si="113">C101/10000</f>
        <v>599.201118</v>
      </c>
      <c r="D140" s="154">
        <f t="shared" si="113"/>
        <v>0</v>
      </c>
      <c r="E140" s="154">
        <f t="shared" si="113"/>
        <v>0</v>
      </c>
      <c r="F140" s="154">
        <f t="shared" si="113"/>
        <v>0</v>
      </c>
      <c r="G140" s="154">
        <f t="shared" si="113"/>
        <v>0</v>
      </c>
      <c r="H140" s="154">
        <f t="shared" si="113"/>
        <v>0</v>
      </c>
      <c r="I140" s="154">
        <f t="shared" si="113"/>
        <v>0</v>
      </c>
      <c r="J140" s="154">
        <f t="shared" si="113"/>
        <v>0</v>
      </c>
      <c r="K140" s="154">
        <f t="shared" si="113"/>
        <v>0</v>
      </c>
      <c r="L140" s="154">
        <f t="shared" si="113"/>
        <v>348.316580915486</v>
      </c>
      <c r="M140" s="154">
        <f t="shared" si="113"/>
        <v>348.316580915486</v>
      </c>
      <c r="N140" s="154">
        <f t="shared" si="113"/>
        <v>0</v>
      </c>
      <c r="O140" s="154">
        <f t="shared" si="113"/>
        <v>0</v>
      </c>
      <c r="P140" s="154">
        <f t="shared" si="113"/>
        <v>0</v>
      </c>
      <c r="Q140" s="154">
        <f t="shared" si="113"/>
        <v>0</v>
      </c>
      <c r="R140" s="154">
        <f t="shared" si="113"/>
        <v>0</v>
      </c>
      <c r="S140" s="154">
        <f t="shared" si="113"/>
        <v>0</v>
      </c>
      <c r="T140" s="154">
        <f t="shared" si="113"/>
        <v>0</v>
      </c>
      <c r="U140" s="154">
        <f t="shared" si="113"/>
        <v>0</v>
      </c>
      <c r="V140" s="154">
        <f t="shared" si="113"/>
        <v>0</v>
      </c>
      <c r="W140" s="154">
        <f t="shared" si="113"/>
        <v>0</v>
      </c>
      <c r="X140" s="154">
        <f t="shared" si="113"/>
        <v>0</v>
      </c>
      <c r="Y140" s="154">
        <f t="shared" ref="Y140:AE140" si="114">Y101/10000</f>
        <v>0</v>
      </c>
      <c r="Z140" s="154">
        <f t="shared" si="114"/>
        <v>0</v>
      </c>
      <c r="AA140" s="154">
        <f t="shared" si="114"/>
        <v>0</v>
      </c>
      <c r="AB140" s="154">
        <f t="shared" si="114"/>
        <v>0</v>
      </c>
      <c r="AC140" s="154">
        <f t="shared" si="114"/>
        <v>0</v>
      </c>
      <c r="AD140" s="154">
        <f t="shared" si="114"/>
        <v>0</v>
      </c>
      <c r="AE140" s="154">
        <f t="shared" si="114"/>
        <v>0</v>
      </c>
    </row>
    <row r="141" s="145" customFormat="1" ht="16.5" spans="1:31">
      <c r="A141" s="18" t="s">
        <v>55</v>
      </c>
      <c r="B141" s="157">
        <f t="shared" si="56"/>
        <v>4157.74318891549</v>
      </c>
      <c r="C141" s="154">
        <f t="shared" ref="C141:X141" si="115">C102/10000</f>
        <v>-1007.88428420359</v>
      </c>
      <c r="D141" s="154">
        <f t="shared" si="115"/>
        <v>-2870.865213</v>
      </c>
      <c r="E141" s="154">
        <f t="shared" si="115"/>
        <v>-42.593565</v>
      </c>
      <c r="F141" s="154">
        <f t="shared" si="115"/>
        <v>-108.083328</v>
      </c>
      <c r="G141" s="154">
        <f t="shared" si="115"/>
        <v>3525.31638239796</v>
      </c>
      <c r="H141" s="154">
        <f t="shared" si="115"/>
        <v>977.612004</v>
      </c>
      <c r="I141" s="154">
        <f t="shared" si="115"/>
        <v>219.606647</v>
      </c>
      <c r="J141" s="154">
        <f t="shared" si="115"/>
        <v>828.721686</v>
      </c>
      <c r="K141" s="154">
        <f t="shared" si="115"/>
        <v>-70.716329</v>
      </c>
      <c r="L141" s="154">
        <f t="shared" si="115"/>
        <v>2334.12592191549</v>
      </c>
      <c r="M141" s="154">
        <f t="shared" si="115"/>
        <v>2340.42204191549</v>
      </c>
      <c r="N141" s="154">
        <f t="shared" si="115"/>
        <v>-6.29612</v>
      </c>
      <c r="O141" s="154">
        <f t="shared" si="115"/>
        <v>521.970255</v>
      </c>
      <c r="P141" s="154">
        <f t="shared" si="115"/>
        <v>-20.554215</v>
      </c>
      <c r="Q141" s="154">
        <f t="shared" si="115"/>
        <v>542.52447</v>
      </c>
      <c r="R141" s="154">
        <f t="shared" si="115"/>
        <v>828.145015805635</v>
      </c>
      <c r="S141" s="154">
        <f t="shared" si="115"/>
        <v>263.184723677694</v>
      </c>
      <c r="T141" s="154">
        <f t="shared" si="115"/>
        <v>-195.009713679245</v>
      </c>
      <c r="U141" s="154">
        <f t="shared" si="115"/>
        <v>465.704613807185</v>
      </c>
      <c r="V141" s="154">
        <f t="shared" si="115"/>
        <v>378.968357</v>
      </c>
      <c r="W141" s="154">
        <f t="shared" si="115"/>
        <v>-28.907017</v>
      </c>
      <c r="X141" s="154">
        <f t="shared" si="115"/>
        <v>-55.795948</v>
      </c>
      <c r="Y141" s="154">
        <f t="shared" ref="Y141:AE141" si="116">Y102/10000</f>
        <v>423.507683</v>
      </c>
      <c r="Z141" s="154">
        <f t="shared" si="116"/>
        <v>-44.539326</v>
      </c>
      <c r="AA141" s="154">
        <f t="shared" si="116"/>
        <v>-109.483994673157</v>
      </c>
      <c r="AB141" s="154">
        <f t="shared" si="116"/>
        <v>-67.596315</v>
      </c>
      <c r="AC141" s="154">
        <f t="shared" si="116"/>
        <v>-8.40182800608855</v>
      </c>
      <c r="AD141" s="154">
        <f t="shared" si="116"/>
        <v>-9.527576</v>
      </c>
      <c r="AE141" s="154">
        <f t="shared" si="116"/>
        <v>0</v>
      </c>
    </row>
    <row r="142" ht="16.5" spans="1:31">
      <c r="A142" s="18" t="s">
        <v>65</v>
      </c>
      <c r="B142" s="157">
        <f t="shared" si="56"/>
        <v>0</v>
      </c>
      <c r="C142" s="157">
        <f t="shared" ref="C142:X142" si="117">C103/10000</f>
        <v>0</v>
      </c>
      <c r="D142" s="157">
        <f t="shared" si="117"/>
        <v>0</v>
      </c>
      <c r="E142" s="157">
        <f t="shared" si="117"/>
        <v>0</v>
      </c>
      <c r="F142" s="157">
        <f t="shared" si="117"/>
        <v>0</v>
      </c>
      <c r="G142" s="157">
        <f t="shared" si="117"/>
        <v>0.245661275198507</v>
      </c>
      <c r="H142" s="154">
        <f t="shared" si="117"/>
        <v>212.452656964167</v>
      </c>
      <c r="I142" s="157">
        <f t="shared" si="117"/>
        <v>212.452656964167</v>
      </c>
      <c r="J142" s="157">
        <f t="shared" si="117"/>
        <v>0</v>
      </c>
      <c r="K142" s="157">
        <f t="shared" si="117"/>
        <v>0</v>
      </c>
      <c r="L142" s="154">
        <f t="shared" si="117"/>
        <v>1127.22380983667</v>
      </c>
      <c r="M142" s="157">
        <f t="shared" si="117"/>
        <v>1123.513690475</v>
      </c>
      <c r="N142" s="157">
        <f t="shared" si="117"/>
        <v>3.71011936166667</v>
      </c>
      <c r="O142" s="154">
        <f t="shared" si="117"/>
        <v>532.29441078133</v>
      </c>
      <c r="P142" s="157">
        <f t="shared" si="117"/>
        <v>419.31784622883</v>
      </c>
      <c r="Q142" s="157">
        <f t="shared" si="117"/>
        <v>112.9765645525</v>
      </c>
      <c r="R142" s="157">
        <f t="shared" si="117"/>
        <v>0</v>
      </c>
      <c r="S142" s="157">
        <f t="shared" si="117"/>
        <v>0</v>
      </c>
      <c r="T142" s="157">
        <f t="shared" si="117"/>
        <v>0</v>
      </c>
      <c r="U142" s="157">
        <f t="shared" si="117"/>
        <v>0</v>
      </c>
      <c r="V142" s="157">
        <f t="shared" si="117"/>
        <v>0</v>
      </c>
      <c r="W142" s="157">
        <f t="shared" si="117"/>
        <v>0</v>
      </c>
      <c r="X142" s="157">
        <f t="shared" si="117"/>
        <v>0</v>
      </c>
      <c r="Y142" s="157">
        <f t="shared" ref="Y142:AE142" si="118">Y103/10000</f>
        <v>0</v>
      </c>
      <c r="Z142" s="157">
        <f t="shared" si="118"/>
        <v>0</v>
      </c>
      <c r="AA142" s="157">
        <f t="shared" si="118"/>
        <v>0</v>
      </c>
      <c r="AB142" s="157">
        <f t="shared" si="118"/>
        <v>0</v>
      </c>
      <c r="AC142" s="157">
        <f t="shared" si="118"/>
        <v>0</v>
      </c>
      <c r="AD142" s="157">
        <f t="shared" si="118"/>
        <v>0</v>
      </c>
      <c r="AE142" s="157">
        <f t="shared" si="118"/>
        <v>0</v>
      </c>
    </row>
    <row r="143" ht="16.5" spans="1:31">
      <c r="A143" s="18" t="s">
        <v>67</v>
      </c>
      <c r="B143" s="157">
        <f t="shared" si="56"/>
        <v>4157.74318891549</v>
      </c>
      <c r="C143" s="157">
        <f t="shared" ref="C143:X143" si="119">C104/10000</f>
        <v>-1007.88428420359</v>
      </c>
      <c r="D143" s="157">
        <f t="shared" si="119"/>
        <v>-2870.865213</v>
      </c>
      <c r="E143" s="157">
        <f t="shared" si="119"/>
        <v>-42.593565</v>
      </c>
      <c r="F143" s="157">
        <f t="shared" si="119"/>
        <v>-108.083328</v>
      </c>
      <c r="G143" s="158">
        <f t="shared" si="119"/>
        <v>3525.07072112276</v>
      </c>
      <c r="H143" s="157">
        <f t="shared" si="119"/>
        <v>765.159347035833</v>
      </c>
      <c r="I143" s="157">
        <f t="shared" si="119"/>
        <v>7.15399003583328</v>
      </c>
      <c r="J143" s="157">
        <f t="shared" si="119"/>
        <v>828.721686</v>
      </c>
      <c r="K143" s="157">
        <f t="shared" si="119"/>
        <v>-70.716329</v>
      </c>
      <c r="L143" s="157">
        <f t="shared" si="119"/>
        <v>1206.90211207882</v>
      </c>
      <c r="M143" s="157">
        <f t="shared" si="119"/>
        <v>1216.90835144049</v>
      </c>
      <c r="N143" s="157">
        <f t="shared" si="119"/>
        <v>-10.0062393616667</v>
      </c>
      <c r="O143" s="157">
        <f t="shared" si="119"/>
        <v>-10.3241557813306</v>
      </c>
      <c r="P143" s="157">
        <f t="shared" si="119"/>
        <v>-439.872061228831</v>
      </c>
      <c r="Q143" s="157">
        <f t="shared" si="119"/>
        <v>429.5479054475</v>
      </c>
      <c r="R143" s="157">
        <f t="shared" si="119"/>
        <v>828.145015805635</v>
      </c>
      <c r="S143" s="157">
        <f t="shared" si="119"/>
        <v>263.184723677694</v>
      </c>
      <c r="T143" s="157">
        <f t="shared" si="119"/>
        <v>-195.009713679245</v>
      </c>
      <c r="U143" s="157">
        <f t="shared" si="119"/>
        <v>465.704613807185</v>
      </c>
      <c r="V143" s="157">
        <f t="shared" si="119"/>
        <v>378.968357</v>
      </c>
      <c r="W143" s="157">
        <f t="shared" si="119"/>
        <v>-28.907017</v>
      </c>
      <c r="X143" s="157">
        <f t="shared" si="119"/>
        <v>-55.795948</v>
      </c>
      <c r="Y143" s="157">
        <f t="shared" ref="Y143:AE143" si="120">Y104/10000</f>
        <v>423.507683</v>
      </c>
      <c r="Z143" s="157">
        <f t="shared" si="120"/>
        <v>-44.539326</v>
      </c>
      <c r="AA143" s="157">
        <f t="shared" si="120"/>
        <v>-109.483994673157</v>
      </c>
      <c r="AB143" s="157">
        <f t="shared" si="120"/>
        <v>-67.596315</v>
      </c>
      <c r="AC143" s="157">
        <f t="shared" si="120"/>
        <v>-8.40182800608855</v>
      </c>
      <c r="AD143" s="157">
        <f t="shared" si="120"/>
        <v>-9.527576</v>
      </c>
      <c r="AE143" s="157">
        <f t="shared" si="120"/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2:AI327"/>
  <sheetViews>
    <sheetView workbookViewId="0">
      <pane xSplit="2" ySplit="2" topLeftCell="C292" activePane="bottomRight" state="frozen"/>
      <selection/>
      <selection pane="topRight"/>
      <selection pane="bottomLeft"/>
      <selection pane="bottomRight" activeCell="A248" sqref="$A248:$XFD327"/>
    </sheetView>
  </sheetViews>
  <sheetFormatPr defaultColWidth="9" defaultRowHeight="13.5"/>
  <cols>
    <col min="2" max="2" width="14.875" customWidth="1"/>
    <col min="3" max="3" width="12.625"/>
    <col min="4" max="4" width="13.75"/>
    <col min="5" max="5" width="11.25" customWidth="1"/>
    <col min="6" max="6" width="11.5083333333333"/>
    <col min="7" max="7" width="12.625"/>
    <col min="8" max="8" width="13.75"/>
    <col min="9" max="9" width="12.625"/>
    <col min="10" max="12" width="11.5083333333333"/>
    <col min="13" max="13" width="12.625"/>
    <col min="14" max="15" width="11.5083333333333"/>
    <col min="16" max="16" width="12.625"/>
    <col min="17" max="18" width="11.5083333333333"/>
    <col min="19" max="23" width="12.625"/>
    <col min="24" max="25" width="11.5083333333333"/>
    <col min="26" max="27" width="14.125" customWidth="1"/>
    <col min="28" max="28" width="17.875" customWidth="1"/>
    <col min="29" max="30" width="15.375" customWidth="1"/>
    <col min="31" max="31" width="14.125" customWidth="1"/>
    <col min="32" max="32" width="9.5" customWidth="1"/>
  </cols>
  <sheetData>
    <row r="2" ht="16.5" spans="1:25">
      <c r="A2" s="131" t="s">
        <v>72</v>
      </c>
      <c r="B2" s="132" t="s">
        <v>73</v>
      </c>
      <c r="C2" s="133" t="s">
        <v>2</v>
      </c>
      <c r="D2" s="133" t="s">
        <v>3</v>
      </c>
      <c r="E2" s="133" t="s">
        <v>4</v>
      </c>
      <c r="F2" s="134" t="s">
        <v>5</v>
      </c>
      <c r="G2" s="134" t="s">
        <v>6</v>
      </c>
      <c r="H2" s="133" t="s">
        <v>7</v>
      </c>
      <c r="I2" s="133" t="s">
        <v>8</v>
      </c>
      <c r="J2" s="133" t="s">
        <v>9</v>
      </c>
      <c r="K2" s="133" t="s">
        <v>10</v>
      </c>
      <c r="L2" s="133" t="s">
        <v>11</v>
      </c>
      <c r="M2" s="133" t="s">
        <v>12</v>
      </c>
      <c r="N2" s="133" t="s">
        <v>13</v>
      </c>
      <c r="O2" s="133" t="s">
        <v>14</v>
      </c>
      <c r="P2" s="133" t="s">
        <v>15</v>
      </c>
      <c r="Q2" s="133" t="s">
        <v>16</v>
      </c>
      <c r="R2" s="133" t="s">
        <v>17</v>
      </c>
      <c r="S2" s="133" t="s">
        <v>18</v>
      </c>
      <c r="T2" s="133" t="s">
        <v>19</v>
      </c>
      <c r="U2" s="133" t="s">
        <v>20</v>
      </c>
      <c r="V2" s="133" t="s">
        <v>21</v>
      </c>
      <c r="W2" s="133" t="s">
        <v>22</v>
      </c>
      <c r="X2" s="133" t="s">
        <v>23</v>
      </c>
      <c r="Y2" s="133" t="s">
        <v>24</v>
      </c>
    </row>
    <row r="3" ht="15" customHeight="1" spans="1:25">
      <c r="A3" s="2" t="s">
        <v>74</v>
      </c>
      <c r="B3" s="3" t="s">
        <v>75</v>
      </c>
      <c r="C3" s="4">
        <f>D3+E3+F3+G3+H3+M3+P3+S3+I3</f>
        <v>1858475.98</v>
      </c>
      <c r="D3" s="4"/>
      <c r="E3" s="4">
        <f>SUM(费用表粘贴!D3:S3)</f>
        <v>0</v>
      </c>
      <c r="F3" s="4">
        <f>费用表粘贴!T3</f>
        <v>0</v>
      </c>
      <c r="G3" s="4">
        <f>费用表粘贴!Y3</f>
        <v>0</v>
      </c>
      <c r="H3" s="5">
        <f>费用表粘贴!U3</f>
        <v>1858475.98</v>
      </c>
      <c r="I3" s="5">
        <f>J3+K3+L3</f>
        <v>0</v>
      </c>
      <c r="J3" s="4">
        <f>费用表粘贴!AK3</f>
        <v>0</v>
      </c>
      <c r="K3" s="4">
        <f>费用表粘贴!AL3</f>
        <v>0</v>
      </c>
      <c r="L3" s="4">
        <f>费用表粘贴!AJ3</f>
        <v>0</v>
      </c>
      <c r="M3" s="5">
        <f>N3+O3</f>
        <v>0</v>
      </c>
      <c r="N3" s="4">
        <f>费用表粘贴!Z3</f>
        <v>0</v>
      </c>
      <c r="O3" s="4">
        <f>费用表粘贴!AA3</f>
        <v>0</v>
      </c>
      <c r="P3" s="5">
        <f>Q3+R3</f>
        <v>0</v>
      </c>
      <c r="Q3" s="4">
        <f>费用表粘贴!AB3</f>
        <v>0</v>
      </c>
      <c r="R3" s="4">
        <f>费用表粘贴!AC3</f>
        <v>0</v>
      </c>
      <c r="S3" s="5">
        <f>T3+U3+V3+W3+X3+Y3</f>
        <v>0</v>
      </c>
      <c r="T3" s="4">
        <f>费用表粘贴!AF3</f>
        <v>0</v>
      </c>
      <c r="U3" s="4">
        <f>费用表粘贴!AG3</f>
        <v>0</v>
      </c>
      <c r="V3" s="4">
        <f>费用表粘贴!AH3</f>
        <v>0</v>
      </c>
      <c r="W3" s="4">
        <f>费用表粘贴!AI3</f>
        <v>0</v>
      </c>
      <c r="X3" s="4">
        <f>费用表粘贴!AE3</f>
        <v>0</v>
      </c>
      <c r="Y3" s="4">
        <f>费用表粘贴!AD3</f>
        <v>0</v>
      </c>
    </row>
    <row r="4" ht="15" customHeight="1" spans="1:25">
      <c r="A4" s="2"/>
      <c r="B4" s="6" t="s">
        <v>76</v>
      </c>
      <c r="C4" s="4">
        <f t="shared" ref="C4:C35" si="0">D4+E4+F4+G4+H4+M4+P4+S4+I4</f>
        <v>3773584.91</v>
      </c>
      <c r="D4" s="4"/>
      <c r="E4" s="4">
        <f>SUM(费用表粘贴!D4:S4)</f>
        <v>0</v>
      </c>
      <c r="F4" s="4">
        <f>费用表粘贴!T4</f>
        <v>0</v>
      </c>
      <c r="G4" s="4">
        <f>费用表粘贴!Y4</f>
        <v>0</v>
      </c>
      <c r="H4" s="5">
        <f>费用表粘贴!U4</f>
        <v>3773584.91</v>
      </c>
      <c r="I4" s="5">
        <f t="shared" ref="I4:I35" si="1">J4+K4+L4</f>
        <v>0</v>
      </c>
      <c r="J4" s="4">
        <f>费用表粘贴!AK4</f>
        <v>0</v>
      </c>
      <c r="K4" s="4">
        <f>费用表粘贴!AL4</f>
        <v>0</v>
      </c>
      <c r="L4" s="4">
        <f>费用表粘贴!AJ4</f>
        <v>0</v>
      </c>
      <c r="M4" s="5">
        <f t="shared" ref="M4:M35" si="2">N4+O4</f>
        <v>0</v>
      </c>
      <c r="N4" s="4">
        <f>费用表粘贴!Z4</f>
        <v>0</v>
      </c>
      <c r="O4" s="4">
        <f>费用表粘贴!AA4</f>
        <v>0</v>
      </c>
      <c r="P4" s="5">
        <f t="shared" ref="P4:P35" si="3">Q4+R4</f>
        <v>0</v>
      </c>
      <c r="Q4" s="4">
        <f>费用表粘贴!AB4</f>
        <v>0</v>
      </c>
      <c r="R4" s="4">
        <f>费用表粘贴!AC4</f>
        <v>0</v>
      </c>
      <c r="S4" s="5">
        <f t="shared" ref="S4:S35" si="4">T4+U4+V4+W4+X4+Y4</f>
        <v>0</v>
      </c>
      <c r="T4" s="4">
        <f>费用表粘贴!AF4</f>
        <v>0</v>
      </c>
      <c r="U4" s="4">
        <f>费用表粘贴!AG4</f>
        <v>0</v>
      </c>
      <c r="V4" s="4">
        <f>费用表粘贴!AH4</f>
        <v>0</v>
      </c>
      <c r="W4" s="4">
        <f>费用表粘贴!AI4</f>
        <v>0</v>
      </c>
      <c r="X4" s="4">
        <f>费用表粘贴!AE4</f>
        <v>0</v>
      </c>
      <c r="Y4" s="4">
        <f>费用表粘贴!AD4</f>
        <v>0</v>
      </c>
    </row>
    <row r="5" ht="15" customHeight="1" spans="1:25">
      <c r="A5" s="2"/>
      <c r="B5" s="6" t="s">
        <v>77</v>
      </c>
      <c r="C5" s="4">
        <f t="shared" si="0"/>
        <v>26834.95</v>
      </c>
      <c r="D5" s="4"/>
      <c r="E5" s="4">
        <f>SUM(费用表粘贴!D5:S5)</f>
        <v>0</v>
      </c>
      <c r="F5" s="4">
        <f>费用表粘贴!T5</f>
        <v>0</v>
      </c>
      <c r="G5" s="4">
        <f>费用表粘贴!Y5</f>
        <v>0</v>
      </c>
      <c r="H5" s="5">
        <f>费用表粘贴!U5</f>
        <v>0</v>
      </c>
      <c r="I5" s="5">
        <f t="shared" si="1"/>
        <v>0</v>
      </c>
      <c r="J5" s="4">
        <f>费用表粘贴!AK5</f>
        <v>0</v>
      </c>
      <c r="K5" s="4">
        <f>费用表粘贴!AL5</f>
        <v>0</v>
      </c>
      <c r="L5" s="4">
        <f>费用表粘贴!AJ5</f>
        <v>0</v>
      </c>
      <c r="M5" s="5">
        <f t="shared" si="2"/>
        <v>0</v>
      </c>
      <c r="N5" s="4">
        <f>费用表粘贴!Z5</f>
        <v>0</v>
      </c>
      <c r="O5" s="4">
        <f>费用表粘贴!AA5</f>
        <v>0</v>
      </c>
      <c r="P5" s="5">
        <f t="shared" si="3"/>
        <v>0</v>
      </c>
      <c r="Q5" s="4">
        <f>费用表粘贴!AB5</f>
        <v>0</v>
      </c>
      <c r="R5" s="4">
        <f>费用表粘贴!AC5</f>
        <v>0</v>
      </c>
      <c r="S5" s="5">
        <f t="shared" si="4"/>
        <v>26834.95</v>
      </c>
      <c r="T5" s="4">
        <f>费用表粘贴!AF5</f>
        <v>26834.95</v>
      </c>
      <c r="U5" s="4">
        <f>费用表粘贴!AG5</f>
        <v>0</v>
      </c>
      <c r="V5" s="4">
        <f>费用表粘贴!AH5</f>
        <v>0</v>
      </c>
      <c r="W5" s="4">
        <f>费用表粘贴!AI5</f>
        <v>0</v>
      </c>
      <c r="X5" s="4">
        <f>费用表粘贴!AE5</f>
        <v>0</v>
      </c>
      <c r="Y5" s="4">
        <f>费用表粘贴!AD5</f>
        <v>0</v>
      </c>
    </row>
    <row r="6" ht="15" customHeight="1" spans="1:25">
      <c r="A6" s="2"/>
      <c r="B6" s="6" t="s">
        <v>78</v>
      </c>
      <c r="C6" s="4">
        <f t="shared" si="0"/>
        <v>606432.58</v>
      </c>
      <c r="D6" s="4"/>
      <c r="E6" s="4">
        <f>SUM(费用表粘贴!D6:S6)</f>
        <v>0</v>
      </c>
      <c r="F6" s="4">
        <f>费用表粘贴!T6</f>
        <v>0</v>
      </c>
      <c r="G6" s="4">
        <f>费用表粘贴!Y6</f>
        <v>0</v>
      </c>
      <c r="H6" s="5">
        <f>费用表粘贴!U6</f>
        <v>570887.28</v>
      </c>
      <c r="I6" s="5">
        <f t="shared" si="1"/>
        <v>0</v>
      </c>
      <c r="J6" s="4">
        <f>费用表粘贴!AK6</f>
        <v>0</v>
      </c>
      <c r="K6" s="4">
        <f>费用表粘贴!AL6</f>
        <v>0</v>
      </c>
      <c r="L6" s="4">
        <f>费用表粘贴!AJ6</f>
        <v>0</v>
      </c>
      <c r="M6" s="5">
        <f t="shared" si="2"/>
        <v>0</v>
      </c>
      <c r="N6" s="4">
        <f>费用表粘贴!Z6</f>
        <v>0</v>
      </c>
      <c r="O6" s="4">
        <f>费用表粘贴!AA6</f>
        <v>0</v>
      </c>
      <c r="P6" s="5">
        <f t="shared" si="3"/>
        <v>0</v>
      </c>
      <c r="Q6" s="4">
        <f>费用表粘贴!AB6</f>
        <v>0</v>
      </c>
      <c r="R6" s="4">
        <f>费用表粘贴!AC6</f>
        <v>0</v>
      </c>
      <c r="S6" s="5">
        <f t="shared" si="4"/>
        <v>35545.3</v>
      </c>
      <c r="T6" s="4">
        <f>费用表粘贴!AF6</f>
        <v>18406</v>
      </c>
      <c r="U6" s="4">
        <f>费用表粘贴!AG6</f>
        <v>10918.58</v>
      </c>
      <c r="V6" s="4">
        <f>费用表粘贴!AH6</f>
        <v>3243</v>
      </c>
      <c r="W6" s="4">
        <f>费用表粘贴!AI6</f>
        <v>2977.72</v>
      </c>
      <c r="X6" s="4">
        <f>费用表粘贴!AE6</f>
        <v>0</v>
      </c>
      <c r="Y6" s="4">
        <f>费用表粘贴!AD6</f>
        <v>0</v>
      </c>
    </row>
    <row r="7" ht="15" customHeight="1" spans="1:25">
      <c r="A7" s="2"/>
      <c r="B7" s="6" t="s">
        <v>79</v>
      </c>
      <c r="C7" s="4">
        <f t="shared" si="0"/>
        <v>0</v>
      </c>
      <c r="D7" s="4"/>
      <c r="E7" s="4">
        <f>SUM(费用表粘贴!D7:S7)</f>
        <v>0</v>
      </c>
      <c r="F7" s="4">
        <f>费用表粘贴!T7</f>
        <v>0</v>
      </c>
      <c r="G7" s="4">
        <f>费用表粘贴!Y7</f>
        <v>0</v>
      </c>
      <c r="H7" s="5">
        <f>费用表粘贴!U7</f>
        <v>0</v>
      </c>
      <c r="I7" s="5">
        <f t="shared" si="1"/>
        <v>0</v>
      </c>
      <c r="J7" s="4">
        <f>费用表粘贴!AK7</f>
        <v>0</v>
      </c>
      <c r="K7" s="4">
        <f>费用表粘贴!AL7</f>
        <v>0</v>
      </c>
      <c r="L7" s="4">
        <f>费用表粘贴!AJ7</f>
        <v>0</v>
      </c>
      <c r="M7" s="5">
        <f t="shared" si="2"/>
        <v>0</v>
      </c>
      <c r="N7" s="4">
        <f>费用表粘贴!Z7</f>
        <v>0</v>
      </c>
      <c r="O7" s="4">
        <f>费用表粘贴!AA7</f>
        <v>0</v>
      </c>
      <c r="P7" s="5">
        <f t="shared" si="3"/>
        <v>0</v>
      </c>
      <c r="Q7" s="4">
        <f>费用表粘贴!AB7</f>
        <v>0</v>
      </c>
      <c r="R7" s="4">
        <f>费用表粘贴!AC7</f>
        <v>0</v>
      </c>
      <c r="S7" s="5">
        <f t="shared" si="4"/>
        <v>0</v>
      </c>
      <c r="T7" s="4">
        <f>费用表粘贴!AF7</f>
        <v>0</v>
      </c>
      <c r="U7" s="4">
        <f>费用表粘贴!AG7</f>
        <v>0</v>
      </c>
      <c r="V7" s="4">
        <f>费用表粘贴!AH7</f>
        <v>0</v>
      </c>
      <c r="W7" s="4">
        <f>费用表粘贴!AI7</f>
        <v>0</v>
      </c>
      <c r="X7" s="4">
        <f>费用表粘贴!AE7</f>
        <v>0</v>
      </c>
      <c r="Y7" s="4">
        <f>费用表粘贴!AD7</f>
        <v>0</v>
      </c>
    </row>
    <row r="8" ht="15" customHeight="1" spans="1:25">
      <c r="A8" s="2"/>
      <c r="B8" s="6" t="s">
        <v>80</v>
      </c>
      <c r="C8" s="4">
        <f t="shared" si="0"/>
        <v>651518.83</v>
      </c>
      <c r="D8" s="4"/>
      <c r="E8" s="4">
        <f>SUM(费用表粘贴!D8:S8)</f>
        <v>-134284.32</v>
      </c>
      <c r="F8" s="4">
        <f>费用表粘贴!T8</f>
        <v>6.68</v>
      </c>
      <c r="G8" s="4">
        <f>费用表粘贴!Y8</f>
        <v>2.61</v>
      </c>
      <c r="H8" s="5">
        <f>费用表粘贴!U8</f>
        <v>429413.14</v>
      </c>
      <c r="I8" s="5">
        <f t="shared" si="1"/>
        <v>83049.43</v>
      </c>
      <c r="J8" s="4">
        <f>费用表粘贴!AK8</f>
        <v>14503.92</v>
      </c>
      <c r="K8" s="4">
        <f>费用表粘贴!AL8</f>
        <v>68098.88</v>
      </c>
      <c r="L8" s="4">
        <f>费用表粘贴!AJ8</f>
        <v>446.63</v>
      </c>
      <c r="M8" s="5">
        <f t="shared" si="2"/>
        <v>122833.49</v>
      </c>
      <c r="N8" s="4">
        <f>费用表粘贴!Z8</f>
        <v>122833.49</v>
      </c>
      <c r="O8" s="4">
        <f>费用表粘贴!AA8</f>
        <v>0</v>
      </c>
      <c r="P8" s="5">
        <f t="shared" si="3"/>
        <v>49405.33</v>
      </c>
      <c r="Q8" s="4">
        <f>费用表粘贴!AB8</f>
        <v>22129.42</v>
      </c>
      <c r="R8" s="4">
        <f>费用表粘贴!AC8</f>
        <v>27275.91</v>
      </c>
      <c r="S8" s="5">
        <f t="shared" si="4"/>
        <v>101092.47</v>
      </c>
      <c r="T8" s="4">
        <f>费用表粘贴!AF8</f>
        <v>29036.13</v>
      </c>
      <c r="U8" s="4">
        <f>费用表粘贴!AG8</f>
        <v>2002.49</v>
      </c>
      <c r="V8" s="4">
        <f>费用表粘贴!AH8</f>
        <v>36678.98</v>
      </c>
      <c r="W8" s="4">
        <f>费用表粘贴!AI8</f>
        <v>33374.87</v>
      </c>
      <c r="X8" s="4">
        <f>费用表粘贴!AE8</f>
        <v>0</v>
      </c>
      <c r="Y8" s="4">
        <f>费用表粘贴!AD8</f>
        <v>0</v>
      </c>
    </row>
    <row r="9" ht="15" customHeight="1" spans="1:25">
      <c r="A9" s="2"/>
      <c r="B9" s="7" t="s">
        <v>81</v>
      </c>
      <c r="C9" s="4">
        <f t="shared" si="0"/>
        <v>0</v>
      </c>
      <c r="D9" s="4"/>
      <c r="E9" s="4">
        <f>SUM(费用表粘贴!D9:S9)</f>
        <v>0</v>
      </c>
      <c r="F9" s="4">
        <f>费用表粘贴!T9</f>
        <v>0</v>
      </c>
      <c r="G9" s="4">
        <f>费用表粘贴!Y9</f>
        <v>0</v>
      </c>
      <c r="H9" s="5">
        <f>费用表粘贴!U9</f>
        <v>0</v>
      </c>
      <c r="I9" s="5">
        <f t="shared" si="1"/>
        <v>0</v>
      </c>
      <c r="J9" s="4">
        <f>费用表粘贴!AK9</f>
        <v>0</v>
      </c>
      <c r="K9" s="4">
        <f>费用表粘贴!AL9</f>
        <v>0</v>
      </c>
      <c r="L9" s="4">
        <f>费用表粘贴!AJ9</f>
        <v>0</v>
      </c>
      <c r="M9" s="5">
        <f t="shared" si="2"/>
        <v>0</v>
      </c>
      <c r="N9" s="4">
        <f>费用表粘贴!Z9</f>
        <v>0</v>
      </c>
      <c r="O9" s="4">
        <f>费用表粘贴!AA9</f>
        <v>0</v>
      </c>
      <c r="P9" s="5">
        <f t="shared" si="3"/>
        <v>0</v>
      </c>
      <c r="Q9" s="4">
        <f>费用表粘贴!AB9</f>
        <v>0</v>
      </c>
      <c r="R9" s="4">
        <f>费用表粘贴!AC9</f>
        <v>0</v>
      </c>
      <c r="S9" s="5">
        <f t="shared" si="4"/>
        <v>0</v>
      </c>
      <c r="T9" s="4">
        <f>费用表粘贴!AF9</f>
        <v>0</v>
      </c>
      <c r="U9" s="4">
        <f>费用表粘贴!AG9</f>
        <v>0</v>
      </c>
      <c r="V9" s="4">
        <f>费用表粘贴!AH9</f>
        <v>0</v>
      </c>
      <c r="W9" s="4">
        <f>费用表粘贴!AI9</f>
        <v>0</v>
      </c>
      <c r="X9" s="4">
        <f>费用表粘贴!AE9</f>
        <v>0</v>
      </c>
      <c r="Y9" s="4">
        <f>费用表粘贴!AD9</f>
        <v>0</v>
      </c>
    </row>
    <row r="10" ht="15" customHeight="1" spans="1:25">
      <c r="A10" s="2"/>
      <c r="B10" s="6" t="s">
        <v>82</v>
      </c>
      <c r="C10" s="4">
        <f t="shared" si="0"/>
        <v>0</v>
      </c>
      <c r="D10" s="4"/>
      <c r="E10" s="4">
        <f>SUM(费用表粘贴!D10:S10)</f>
        <v>0</v>
      </c>
      <c r="F10" s="4">
        <f>费用表粘贴!T10</f>
        <v>0</v>
      </c>
      <c r="G10" s="4">
        <f>费用表粘贴!Y10</f>
        <v>0</v>
      </c>
      <c r="H10" s="5">
        <f>费用表粘贴!U10</f>
        <v>0</v>
      </c>
      <c r="I10" s="5">
        <f t="shared" si="1"/>
        <v>0</v>
      </c>
      <c r="J10" s="4">
        <f>费用表粘贴!AK10</f>
        <v>0</v>
      </c>
      <c r="K10" s="4">
        <f>费用表粘贴!AL10</f>
        <v>0</v>
      </c>
      <c r="L10" s="4">
        <f>费用表粘贴!AJ10</f>
        <v>0</v>
      </c>
      <c r="M10" s="5">
        <f t="shared" si="2"/>
        <v>0</v>
      </c>
      <c r="N10" s="4">
        <f>费用表粘贴!Z10</f>
        <v>0</v>
      </c>
      <c r="O10" s="4">
        <f>费用表粘贴!AA10</f>
        <v>0</v>
      </c>
      <c r="P10" s="5">
        <f t="shared" si="3"/>
        <v>0</v>
      </c>
      <c r="Q10" s="4">
        <f>费用表粘贴!AB10</f>
        <v>0</v>
      </c>
      <c r="R10" s="4">
        <f>费用表粘贴!AC10</f>
        <v>0</v>
      </c>
      <c r="S10" s="5">
        <f t="shared" si="4"/>
        <v>0</v>
      </c>
      <c r="T10" s="4">
        <f>费用表粘贴!AF10</f>
        <v>0</v>
      </c>
      <c r="U10" s="4">
        <f>费用表粘贴!AG10</f>
        <v>0</v>
      </c>
      <c r="V10" s="4">
        <f>费用表粘贴!AH10</f>
        <v>0</v>
      </c>
      <c r="W10" s="4">
        <f>费用表粘贴!AI10</f>
        <v>0</v>
      </c>
      <c r="X10" s="4">
        <f>费用表粘贴!AE10</f>
        <v>0</v>
      </c>
      <c r="Y10" s="4">
        <f>费用表粘贴!AD10</f>
        <v>0</v>
      </c>
    </row>
    <row r="11" ht="15" customHeight="1" spans="1:25">
      <c r="A11" s="2"/>
      <c r="B11" s="6" t="s">
        <v>83</v>
      </c>
      <c r="C11" s="4">
        <f t="shared" si="0"/>
        <v>0</v>
      </c>
      <c r="D11" s="4"/>
      <c r="E11" s="4">
        <f>SUM(费用表粘贴!D11:S11)</f>
        <v>0</v>
      </c>
      <c r="F11" s="4">
        <f>费用表粘贴!T11</f>
        <v>0</v>
      </c>
      <c r="G11" s="4">
        <f>费用表粘贴!Y11</f>
        <v>0</v>
      </c>
      <c r="H11" s="5">
        <f>费用表粘贴!U11</f>
        <v>0</v>
      </c>
      <c r="I11" s="5">
        <f t="shared" si="1"/>
        <v>0</v>
      </c>
      <c r="J11" s="4">
        <f>费用表粘贴!AK11</f>
        <v>0</v>
      </c>
      <c r="K11" s="4">
        <f>费用表粘贴!AL11</f>
        <v>0</v>
      </c>
      <c r="L11" s="4">
        <f>费用表粘贴!AJ11</f>
        <v>0</v>
      </c>
      <c r="M11" s="5">
        <f t="shared" si="2"/>
        <v>0</v>
      </c>
      <c r="N11" s="4">
        <f>费用表粘贴!Z11</f>
        <v>0</v>
      </c>
      <c r="O11" s="4">
        <f>费用表粘贴!AA11</f>
        <v>0</v>
      </c>
      <c r="P11" s="5">
        <f t="shared" si="3"/>
        <v>0</v>
      </c>
      <c r="Q11" s="4">
        <f>费用表粘贴!AB11</f>
        <v>0</v>
      </c>
      <c r="R11" s="4">
        <f>费用表粘贴!AC11</f>
        <v>0</v>
      </c>
      <c r="S11" s="5">
        <f t="shared" si="4"/>
        <v>0</v>
      </c>
      <c r="T11" s="4">
        <f>费用表粘贴!AF11</f>
        <v>0</v>
      </c>
      <c r="U11" s="4">
        <f>费用表粘贴!AG11</f>
        <v>0</v>
      </c>
      <c r="V11" s="4">
        <f>费用表粘贴!AH11</f>
        <v>0</v>
      </c>
      <c r="W11" s="4">
        <f>费用表粘贴!AI11</f>
        <v>0</v>
      </c>
      <c r="X11" s="4">
        <f>费用表粘贴!AE11</f>
        <v>0</v>
      </c>
      <c r="Y11" s="4">
        <f>费用表粘贴!AD11</f>
        <v>0</v>
      </c>
    </row>
    <row r="12" ht="15" customHeight="1" spans="1:25">
      <c r="A12" s="2"/>
      <c r="B12" s="8" t="s">
        <v>84</v>
      </c>
      <c r="C12" s="4">
        <f t="shared" si="0"/>
        <v>0</v>
      </c>
      <c r="D12" s="4"/>
      <c r="E12" s="4">
        <f>SUM(费用表粘贴!D12:S12)</f>
        <v>0</v>
      </c>
      <c r="F12" s="4">
        <f>费用表粘贴!T12</f>
        <v>0</v>
      </c>
      <c r="G12" s="4">
        <f>费用表粘贴!Y12</f>
        <v>0</v>
      </c>
      <c r="H12" s="5">
        <f>费用表粘贴!U12</f>
        <v>0</v>
      </c>
      <c r="I12" s="5">
        <f t="shared" si="1"/>
        <v>0</v>
      </c>
      <c r="J12" s="4">
        <f>费用表粘贴!AK12</f>
        <v>0</v>
      </c>
      <c r="K12" s="4">
        <f>费用表粘贴!AL12</f>
        <v>0</v>
      </c>
      <c r="L12" s="4">
        <f>费用表粘贴!AJ12</f>
        <v>0</v>
      </c>
      <c r="M12" s="5">
        <f t="shared" si="2"/>
        <v>0</v>
      </c>
      <c r="N12" s="4">
        <f>费用表粘贴!Z12</f>
        <v>0</v>
      </c>
      <c r="O12" s="4">
        <f>费用表粘贴!AA12</f>
        <v>0</v>
      </c>
      <c r="P12" s="5">
        <f t="shared" si="3"/>
        <v>0</v>
      </c>
      <c r="Q12" s="4">
        <f>费用表粘贴!AB12</f>
        <v>0</v>
      </c>
      <c r="R12" s="4">
        <f>费用表粘贴!AC12</f>
        <v>0</v>
      </c>
      <c r="S12" s="5">
        <f t="shared" si="4"/>
        <v>0</v>
      </c>
      <c r="T12" s="4">
        <f>费用表粘贴!AF12</f>
        <v>0</v>
      </c>
      <c r="U12" s="4">
        <f>费用表粘贴!AG12</f>
        <v>0</v>
      </c>
      <c r="V12" s="4">
        <f>费用表粘贴!AH12</f>
        <v>0</v>
      </c>
      <c r="W12" s="4">
        <f>费用表粘贴!AI12</f>
        <v>0</v>
      </c>
      <c r="X12" s="4">
        <f>费用表粘贴!AE12</f>
        <v>0</v>
      </c>
      <c r="Y12" s="4">
        <f>费用表粘贴!AD12</f>
        <v>0</v>
      </c>
    </row>
    <row r="13" ht="15" customHeight="1" spans="1:25">
      <c r="A13" s="2"/>
      <c r="B13" s="8" t="s">
        <v>85</v>
      </c>
      <c r="C13" s="4">
        <f t="shared" si="0"/>
        <v>0</v>
      </c>
      <c r="D13" s="4"/>
      <c r="E13" s="4">
        <f>SUM(费用表粘贴!D13:S13)</f>
        <v>0</v>
      </c>
      <c r="F13" s="4">
        <f>费用表粘贴!T13</f>
        <v>0</v>
      </c>
      <c r="G13" s="4">
        <f>费用表粘贴!Y13</f>
        <v>0</v>
      </c>
      <c r="H13" s="5">
        <f>费用表粘贴!U13</f>
        <v>0</v>
      </c>
      <c r="I13" s="5">
        <f t="shared" si="1"/>
        <v>0</v>
      </c>
      <c r="J13" s="4">
        <f>费用表粘贴!AK13</f>
        <v>0</v>
      </c>
      <c r="K13" s="4">
        <f>费用表粘贴!AL13</f>
        <v>0</v>
      </c>
      <c r="L13" s="4">
        <f>费用表粘贴!AJ13</f>
        <v>0</v>
      </c>
      <c r="M13" s="5">
        <f t="shared" si="2"/>
        <v>0</v>
      </c>
      <c r="N13" s="4">
        <f>费用表粘贴!Z13</f>
        <v>0</v>
      </c>
      <c r="O13" s="4">
        <f>费用表粘贴!AA13</f>
        <v>0</v>
      </c>
      <c r="P13" s="5">
        <f t="shared" si="3"/>
        <v>0</v>
      </c>
      <c r="Q13" s="4">
        <f>费用表粘贴!AB13</f>
        <v>0</v>
      </c>
      <c r="R13" s="4">
        <f>费用表粘贴!AC13</f>
        <v>0</v>
      </c>
      <c r="S13" s="5">
        <f t="shared" si="4"/>
        <v>0</v>
      </c>
      <c r="T13" s="4">
        <f>费用表粘贴!AF13</f>
        <v>0</v>
      </c>
      <c r="U13" s="4">
        <f>费用表粘贴!AG13</f>
        <v>0</v>
      </c>
      <c r="V13" s="4">
        <f>费用表粘贴!AH13</f>
        <v>0</v>
      </c>
      <c r="W13" s="4">
        <f>费用表粘贴!AI13</f>
        <v>0</v>
      </c>
      <c r="X13" s="4">
        <f>费用表粘贴!AE13</f>
        <v>0</v>
      </c>
      <c r="Y13" s="4">
        <f>费用表粘贴!AD13</f>
        <v>0</v>
      </c>
    </row>
    <row r="14" ht="15" customHeight="1" spans="1:25">
      <c r="A14" s="2"/>
      <c r="B14" s="8" t="s">
        <v>86</v>
      </c>
      <c r="C14" s="4">
        <f t="shared" si="0"/>
        <v>0</v>
      </c>
      <c r="D14" s="4"/>
      <c r="E14" s="4">
        <f>SUM(费用表粘贴!D14:S14)</f>
        <v>0</v>
      </c>
      <c r="F14" s="4">
        <f>费用表粘贴!T14</f>
        <v>0</v>
      </c>
      <c r="G14" s="4">
        <f>费用表粘贴!Y14</f>
        <v>0</v>
      </c>
      <c r="H14" s="5">
        <f>费用表粘贴!U14</f>
        <v>0</v>
      </c>
      <c r="I14" s="5">
        <f t="shared" si="1"/>
        <v>0</v>
      </c>
      <c r="J14" s="4">
        <f>费用表粘贴!AK14</f>
        <v>0</v>
      </c>
      <c r="K14" s="4">
        <f>费用表粘贴!AL14</f>
        <v>0</v>
      </c>
      <c r="L14" s="4">
        <f>费用表粘贴!AJ14</f>
        <v>0</v>
      </c>
      <c r="M14" s="5">
        <f t="shared" si="2"/>
        <v>0</v>
      </c>
      <c r="N14" s="4">
        <f>费用表粘贴!Z14</f>
        <v>0</v>
      </c>
      <c r="O14" s="4">
        <f>费用表粘贴!AA14</f>
        <v>0</v>
      </c>
      <c r="P14" s="5">
        <f t="shared" si="3"/>
        <v>0</v>
      </c>
      <c r="Q14" s="4">
        <f>费用表粘贴!AB14</f>
        <v>0</v>
      </c>
      <c r="R14" s="4">
        <f>费用表粘贴!AC14</f>
        <v>0</v>
      </c>
      <c r="S14" s="5">
        <f t="shared" si="4"/>
        <v>0</v>
      </c>
      <c r="T14" s="4">
        <f>费用表粘贴!AF14</f>
        <v>0</v>
      </c>
      <c r="U14" s="4">
        <f>费用表粘贴!AG14</f>
        <v>0</v>
      </c>
      <c r="V14" s="4">
        <f>费用表粘贴!AH14</f>
        <v>0</v>
      </c>
      <c r="W14" s="4">
        <f>费用表粘贴!AI14</f>
        <v>0</v>
      </c>
      <c r="X14" s="4">
        <f>费用表粘贴!AE14</f>
        <v>0</v>
      </c>
      <c r="Y14" s="4">
        <f>费用表粘贴!AD14</f>
        <v>0</v>
      </c>
    </row>
    <row r="15" ht="15" customHeight="1" spans="1:25">
      <c r="A15" s="2"/>
      <c r="B15" s="8" t="s">
        <v>87</v>
      </c>
      <c r="C15" s="4">
        <f t="shared" si="0"/>
        <v>0</v>
      </c>
      <c r="D15" s="4"/>
      <c r="E15" s="4">
        <f>SUM(费用表粘贴!D15:S15)</f>
        <v>0</v>
      </c>
      <c r="F15" s="4">
        <f>费用表粘贴!T15</f>
        <v>0</v>
      </c>
      <c r="G15" s="4">
        <f>费用表粘贴!Y15</f>
        <v>0</v>
      </c>
      <c r="H15" s="5">
        <f>费用表粘贴!U15</f>
        <v>0</v>
      </c>
      <c r="I15" s="5">
        <f t="shared" si="1"/>
        <v>0</v>
      </c>
      <c r="J15" s="4">
        <f>费用表粘贴!AK15</f>
        <v>0</v>
      </c>
      <c r="K15" s="4">
        <f>费用表粘贴!AL15</f>
        <v>0</v>
      </c>
      <c r="L15" s="4">
        <f>费用表粘贴!AJ15</f>
        <v>0</v>
      </c>
      <c r="M15" s="5">
        <f t="shared" si="2"/>
        <v>0</v>
      </c>
      <c r="N15" s="4">
        <f>费用表粘贴!Z15</f>
        <v>0</v>
      </c>
      <c r="O15" s="4">
        <f>费用表粘贴!AA15</f>
        <v>0</v>
      </c>
      <c r="P15" s="5">
        <f t="shared" si="3"/>
        <v>0</v>
      </c>
      <c r="Q15" s="4">
        <f>费用表粘贴!AB15</f>
        <v>0</v>
      </c>
      <c r="R15" s="4">
        <f>费用表粘贴!AC15</f>
        <v>0</v>
      </c>
      <c r="S15" s="5">
        <f t="shared" si="4"/>
        <v>0</v>
      </c>
      <c r="T15" s="4">
        <f>费用表粘贴!AF15</f>
        <v>0</v>
      </c>
      <c r="U15" s="4">
        <f>费用表粘贴!AG15</f>
        <v>0</v>
      </c>
      <c r="V15" s="4">
        <f>费用表粘贴!AH15</f>
        <v>0</v>
      </c>
      <c r="W15" s="4">
        <f>费用表粘贴!AI15</f>
        <v>0</v>
      </c>
      <c r="X15" s="4">
        <f>费用表粘贴!AE15</f>
        <v>0</v>
      </c>
      <c r="Y15" s="4">
        <f>费用表粘贴!AD15</f>
        <v>0</v>
      </c>
    </row>
    <row r="16" ht="15" customHeight="1" spans="1:25">
      <c r="A16" s="2"/>
      <c r="B16" s="8" t="s">
        <v>88</v>
      </c>
      <c r="C16" s="4">
        <f t="shared" si="0"/>
        <v>0</v>
      </c>
      <c r="D16" s="4"/>
      <c r="E16" s="4">
        <f>SUM(费用表粘贴!D16:S16)</f>
        <v>0</v>
      </c>
      <c r="F16" s="4">
        <f>费用表粘贴!T16</f>
        <v>0</v>
      </c>
      <c r="G16" s="4">
        <f>费用表粘贴!Y16</f>
        <v>0</v>
      </c>
      <c r="H16" s="5">
        <f>费用表粘贴!U16</f>
        <v>0</v>
      </c>
      <c r="I16" s="5">
        <f t="shared" si="1"/>
        <v>0</v>
      </c>
      <c r="J16" s="4">
        <f>费用表粘贴!AK16</f>
        <v>0</v>
      </c>
      <c r="K16" s="4">
        <f>费用表粘贴!AL16</f>
        <v>0</v>
      </c>
      <c r="L16" s="4">
        <f>费用表粘贴!AJ16</f>
        <v>0</v>
      </c>
      <c r="M16" s="5">
        <f t="shared" si="2"/>
        <v>0</v>
      </c>
      <c r="N16" s="4">
        <f>费用表粘贴!Z16</f>
        <v>0</v>
      </c>
      <c r="O16" s="4">
        <f>费用表粘贴!AA16</f>
        <v>0</v>
      </c>
      <c r="P16" s="5">
        <f t="shared" si="3"/>
        <v>0</v>
      </c>
      <c r="Q16" s="4">
        <f>费用表粘贴!AB16</f>
        <v>0</v>
      </c>
      <c r="R16" s="4">
        <f>费用表粘贴!AC16</f>
        <v>0</v>
      </c>
      <c r="S16" s="5">
        <f t="shared" si="4"/>
        <v>0</v>
      </c>
      <c r="T16" s="4">
        <f>费用表粘贴!AF16</f>
        <v>0</v>
      </c>
      <c r="U16" s="4">
        <f>费用表粘贴!AG16</f>
        <v>0</v>
      </c>
      <c r="V16" s="4">
        <f>费用表粘贴!AH16</f>
        <v>0</v>
      </c>
      <c r="W16" s="4">
        <f>费用表粘贴!AI16</f>
        <v>0</v>
      </c>
      <c r="X16" s="4">
        <f>费用表粘贴!AE16</f>
        <v>0</v>
      </c>
      <c r="Y16" s="4">
        <f>费用表粘贴!AD16</f>
        <v>0</v>
      </c>
    </row>
    <row r="17" ht="15" customHeight="1" spans="1:25">
      <c r="A17" s="2"/>
      <c r="B17" s="8" t="s">
        <v>89</v>
      </c>
      <c r="C17" s="4">
        <f t="shared" si="0"/>
        <v>0</v>
      </c>
      <c r="D17" s="4"/>
      <c r="E17" s="4">
        <f>SUM(费用表粘贴!D17:S17)</f>
        <v>0</v>
      </c>
      <c r="F17" s="4">
        <f>费用表粘贴!T17</f>
        <v>0</v>
      </c>
      <c r="G17" s="4">
        <f>费用表粘贴!Y17</f>
        <v>0</v>
      </c>
      <c r="H17" s="5">
        <f>费用表粘贴!U17</f>
        <v>0</v>
      </c>
      <c r="I17" s="5">
        <f t="shared" si="1"/>
        <v>0</v>
      </c>
      <c r="J17" s="4">
        <f>费用表粘贴!AK17</f>
        <v>0</v>
      </c>
      <c r="K17" s="4">
        <f>费用表粘贴!AL17</f>
        <v>0</v>
      </c>
      <c r="L17" s="4">
        <f>费用表粘贴!AJ17</f>
        <v>0</v>
      </c>
      <c r="M17" s="5">
        <f t="shared" si="2"/>
        <v>0</v>
      </c>
      <c r="N17" s="4">
        <f>费用表粘贴!Z17</f>
        <v>0</v>
      </c>
      <c r="O17" s="4">
        <f>费用表粘贴!AA17</f>
        <v>0</v>
      </c>
      <c r="P17" s="5">
        <f t="shared" si="3"/>
        <v>0</v>
      </c>
      <c r="Q17" s="4">
        <f>费用表粘贴!AB17</f>
        <v>0</v>
      </c>
      <c r="R17" s="4">
        <f>费用表粘贴!AC17</f>
        <v>0</v>
      </c>
      <c r="S17" s="5">
        <f t="shared" si="4"/>
        <v>0</v>
      </c>
      <c r="T17" s="4">
        <f>费用表粘贴!AF17</f>
        <v>0</v>
      </c>
      <c r="U17" s="4">
        <f>费用表粘贴!AG17</f>
        <v>0</v>
      </c>
      <c r="V17" s="4">
        <f>费用表粘贴!AH17</f>
        <v>0</v>
      </c>
      <c r="W17" s="4">
        <f>费用表粘贴!AI17</f>
        <v>0</v>
      </c>
      <c r="X17" s="4">
        <f>费用表粘贴!AE17</f>
        <v>0</v>
      </c>
      <c r="Y17" s="4">
        <f>费用表粘贴!AD17</f>
        <v>0</v>
      </c>
    </row>
    <row r="18" ht="15" customHeight="1" spans="1:25">
      <c r="A18" s="2"/>
      <c r="B18" s="8" t="s">
        <v>90</v>
      </c>
      <c r="C18" s="4">
        <f t="shared" si="0"/>
        <v>0</v>
      </c>
      <c r="D18" s="4"/>
      <c r="E18" s="4">
        <f>SUM(费用表粘贴!D18:S18)</f>
        <v>0</v>
      </c>
      <c r="F18" s="4">
        <f>费用表粘贴!T18</f>
        <v>0</v>
      </c>
      <c r="G18" s="4">
        <f>费用表粘贴!Y18</f>
        <v>0</v>
      </c>
      <c r="H18" s="5">
        <f>费用表粘贴!U18</f>
        <v>0</v>
      </c>
      <c r="I18" s="5">
        <f t="shared" si="1"/>
        <v>0</v>
      </c>
      <c r="J18" s="4">
        <f>费用表粘贴!AK18</f>
        <v>0</v>
      </c>
      <c r="K18" s="4">
        <f>费用表粘贴!AL18</f>
        <v>0</v>
      </c>
      <c r="L18" s="4">
        <f>费用表粘贴!AJ18</f>
        <v>0</v>
      </c>
      <c r="M18" s="5">
        <f t="shared" si="2"/>
        <v>0</v>
      </c>
      <c r="N18" s="4">
        <f>费用表粘贴!Z18</f>
        <v>0</v>
      </c>
      <c r="O18" s="4">
        <f>费用表粘贴!AA18</f>
        <v>0</v>
      </c>
      <c r="P18" s="5">
        <f t="shared" si="3"/>
        <v>0</v>
      </c>
      <c r="Q18" s="4">
        <f>费用表粘贴!AB18</f>
        <v>0</v>
      </c>
      <c r="R18" s="4">
        <f>费用表粘贴!AC18</f>
        <v>0</v>
      </c>
      <c r="S18" s="5">
        <f t="shared" si="4"/>
        <v>0</v>
      </c>
      <c r="T18" s="4">
        <f>费用表粘贴!AF18</f>
        <v>0</v>
      </c>
      <c r="U18" s="4">
        <f>费用表粘贴!AG18</f>
        <v>0</v>
      </c>
      <c r="V18" s="4">
        <f>费用表粘贴!AH18</f>
        <v>0</v>
      </c>
      <c r="W18" s="4">
        <f>费用表粘贴!AI18</f>
        <v>0</v>
      </c>
      <c r="X18" s="4">
        <f>费用表粘贴!AE18</f>
        <v>0</v>
      </c>
      <c r="Y18" s="4">
        <f>费用表粘贴!AD18</f>
        <v>0</v>
      </c>
    </row>
    <row r="19" ht="15" customHeight="1" spans="1:25">
      <c r="A19" s="2"/>
      <c r="B19" s="8" t="s">
        <v>91</v>
      </c>
      <c r="C19" s="4">
        <f t="shared" si="0"/>
        <v>0</v>
      </c>
      <c r="D19" s="4"/>
      <c r="E19" s="4">
        <f>SUM(费用表粘贴!D19:S19)</f>
        <v>0</v>
      </c>
      <c r="F19" s="4">
        <f>费用表粘贴!T19</f>
        <v>0</v>
      </c>
      <c r="G19" s="4">
        <f>费用表粘贴!Y19</f>
        <v>0</v>
      </c>
      <c r="H19" s="5">
        <f>费用表粘贴!U19</f>
        <v>0</v>
      </c>
      <c r="I19" s="5">
        <f t="shared" si="1"/>
        <v>0</v>
      </c>
      <c r="J19" s="4">
        <f>费用表粘贴!AK19</f>
        <v>0</v>
      </c>
      <c r="K19" s="4">
        <f>费用表粘贴!AL19</f>
        <v>0</v>
      </c>
      <c r="L19" s="4">
        <f>费用表粘贴!AJ19</f>
        <v>0</v>
      </c>
      <c r="M19" s="5">
        <f t="shared" si="2"/>
        <v>0</v>
      </c>
      <c r="N19" s="4">
        <f>费用表粘贴!Z19</f>
        <v>0</v>
      </c>
      <c r="O19" s="4">
        <f>费用表粘贴!AA19</f>
        <v>0</v>
      </c>
      <c r="P19" s="5">
        <f t="shared" si="3"/>
        <v>0</v>
      </c>
      <c r="Q19" s="4">
        <f>费用表粘贴!AB19</f>
        <v>0</v>
      </c>
      <c r="R19" s="4">
        <f>费用表粘贴!AC19</f>
        <v>0</v>
      </c>
      <c r="S19" s="5">
        <f t="shared" si="4"/>
        <v>0</v>
      </c>
      <c r="T19" s="4">
        <f>费用表粘贴!AF19</f>
        <v>0</v>
      </c>
      <c r="U19" s="4">
        <f>费用表粘贴!AG19</f>
        <v>0</v>
      </c>
      <c r="V19" s="4">
        <f>费用表粘贴!AH19</f>
        <v>0</v>
      </c>
      <c r="W19" s="4">
        <f>费用表粘贴!AI19</f>
        <v>0</v>
      </c>
      <c r="X19" s="4">
        <f>费用表粘贴!AE19</f>
        <v>0</v>
      </c>
      <c r="Y19" s="4">
        <f>费用表粘贴!AD19</f>
        <v>0</v>
      </c>
    </row>
    <row r="20" ht="15" customHeight="1" spans="1:25">
      <c r="A20" s="2"/>
      <c r="B20" s="9" t="s">
        <v>92</v>
      </c>
      <c r="C20" s="4">
        <f t="shared" si="0"/>
        <v>0</v>
      </c>
      <c r="D20" s="4"/>
      <c r="E20" s="4">
        <f>SUM(费用表粘贴!D20:S20)</f>
        <v>0</v>
      </c>
      <c r="F20" s="4">
        <f>费用表粘贴!T20</f>
        <v>0</v>
      </c>
      <c r="G20" s="4">
        <f>费用表粘贴!Y20</f>
        <v>0</v>
      </c>
      <c r="H20" s="5">
        <f>费用表粘贴!U20</f>
        <v>0</v>
      </c>
      <c r="I20" s="5">
        <f t="shared" si="1"/>
        <v>0</v>
      </c>
      <c r="J20" s="4">
        <f>费用表粘贴!AK20</f>
        <v>0</v>
      </c>
      <c r="K20" s="4">
        <f>费用表粘贴!AL20</f>
        <v>0</v>
      </c>
      <c r="L20" s="4">
        <f>费用表粘贴!AJ20</f>
        <v>0</v>
      </c>
      <c r="M20" s="5">
        <f t="shared" si="2"/>
        <v>0</v>
      </c>
      <c r="N20" s="4">
        <f>费用表粘贴!Z20</f>
        <v>0</v>
      </c>
      <c r="O20" s="4">
        <f>费用表粘贴!AA20</f>
        <v>0</v>
      </c>
      <c r="P20" s="5">
        <f t="shared" si="3"/>
        <v>0</v>
      </c>
      <c r="Q20" s="4">
        <f>费用表粘贴!AB20</f>
        <v>0</v>
      </c>
      <c r="R20" s="4">
        <f>费用表粘贴!AC20</f>
        <v>0</v>
      </c>
      <c r="S20" s="5">
        <f t="shared" si="4"/>
        <v>0</v>
      </c>
      <c r="T20" s="4">
        <f>费用表粘贴!AF20</f>
        <v>0</v>
      </c>
      <c r="U20" s="4">
        <f>费用表粘贴!AG20</f>
        <v>0</v>
      </c>
      <c r="V20" s="4">
        <f>费用表粘贴!AH20</f>
        <v>0</v>
      </c>
      <c r="W20" s="4">
        <f>费用表粘贴!AI20</f>
        <v>0</v>
      </c>
      <c r="X20" s="4">
        <f>费用表粘贴!AE20</f>
        <v>0</v>
      </c>
      <c r="Y20" s="4">
        <f>费用表粘贴!AD20</f>
        <v>0</v>
      </c>
    </row>
    <row r="21" ht="15" customHeight="1" spans="1:25">
      <c r="A21" s="2"/>
      <c r="B21" s="9" t="s">
        <v>93</v>
      </c>
      <c r="C21" s="4">
        <f t="shared" si="0"/>
        <v>0</v>
      </c>
      <c r="D21" s="4"/>
      <c r="E21" s="4">
        <f>SUM(费用表粘贴!D21:S21)</f>
        <v>0</v>
      </c>
      <c r="F21" s="4">
        <f>费用表粘贴!T21</f>
        <v>0</v>
      </c>
      <c r="G21" s="4">
        <f>费用表粘贴!Y21</f>
        <v>0</v>
      </c>
      <c r="H21" s="5">
        <f>费用表粘贴!U21</f>
        <v>0</v>
      </c>
      <c r="I21" s="5">
        <f t="shared" si="1"/>
        <v>0</v>
      </c>
      <c r="J21" s="4">
        <f>费用表粘贴!AK21</f>
        <v>0</v>
      </c>
      <c r="K21" s="4">
        <f>费用表粘贴!AL21</f>
        <v>0</v>
      </c>
      <c r="L21" s="4">
        <f>费用表粘贴!AJ21</f>
        <v>0</v>
      </c>
      <c r="M21" s="5">
        <f t="shared" si="2"/>
        <v>0</v>
      </c>
      <c r="N21" s="4">
        <f>费用表粘贴!Z21</f>
        <v>0</v>
      </c>
      <c r="O21" s="4">
        <f>费用表粘贴!AA21</f>
        <v>0</v>
      </c>
      <c r="P21" s="5">
        <f t="shared" si="3"/>
        <v>0</v>
      </c>
      <c r="Q21" s="4">
        <f>费用表粘贴!AB21</f>
        <v>0</v>
      </c>
      <c r="R21" s="4">
        <f>费用表粘贴!AC21</f>
        <v>0</v>
      </c>
      <c r="S21" s="5">
        <f t="shared" si="4"/>
        <v>0</v>
      </c>
      <c r="T21" s="4">
        <f>费用表粘贴!AF21</f>
        <v>0</v>
      </c>
      <c r="U21" s="4">
        <f>费用表粘贴!AG21</f>
        <v>0</v>
      </c>
      <c r="V21" s="4">
        <f>费用表粘贴!AH21</f>
        <v>0</v>
      </c>
      <c r="W21" s="4">
        <f>费用表粘贴!AI21</f>
        <v>0</v>
      </c>
      <c r="X21" s="4">
        <f>费用表粘贴!AE21</f>
        <v>0</v>
      </c>
      <c r="Y21" s="4">
        <f>费用表粘贴!AD21</f>
        <v>0</v>
      </c>
    </row>
    <row r="22" ht="15" customHeight="1" spans="1:25">
      <c r="A22" s="2"/>
      <c r="B22" s="9" t="s">
        <v>94</v>
      </c>
      <c r="C22" s="4">
        <f t="shared" si="0"/>
        <v>0</v>
      </c>
      <c r="D22" s="4"/>
      <c r="E22" s="4">
        <f>SUM(费用表粘贴!D22:S22)</f>
        <v>0</v>
      </c>
      <c r="F22" s="4">
        <f>费用表粘贴!T22</f>
        <v>0</v>
      </c>
      <c r="G22" s="4">
        <f>费用表粘贴!Y22</f>
        <v>0</v>
      </c>
      <c r="H22" s="5">
        <f>费用表粘贴!U22</f>
        <v>0</v>
      </c>
      <c r="I22" s="5">
        <f t="shared" si="1"/>
        <v>0</v>
      </c>
      <c r="J22" s="4">
        <f>费用表粘贴!AK22</f>
        <v>0</v>
      </c>
      <c r="K22" s="4">
        <f>费用表粘贴!AL22</f>
        <v>0</v>
      </c>
      <c r="L22" s="4">
        <f>费用表粘贴!AJ22</f>
        <v>0</v>
      </c>
      <c r="M22" s="5">
        <f t="shared" si="2"/>
        <v>0</v>
      </c>
      <c r="N22" s="4">
        <f>费用表粘贴!Z22</f>
        <v>0</v>
      </c>
      <c r="O22" s="4">
        <f>费用表粘贴!AA22</f>
        <v>0</v>
      </c>
      <c r="P22" s="5">
        <f t="shared" si="3"/>
        <v>0</v>
      </c>
      <c r="Q22" s="4">
        <f>费用表粘贴!AB22</f>
        <v>0</v>
      </c>
      <c r="R22" s="4">
        <f>费用表粘贴!AC22</f>
        <v>0</v>
      </c>
      <c r="S22" s="5">
        <f t="shared" si="4"/>
        <v>0</v>
      </c>
      <c r="T22" s="4">
        <f>费用表粘贴!AF22</f>
        <v>0</v>
      </c>
      <c r="U22" s="4">
        <f>费用表粘贴!AG22</f>
        <v>0</v>
      </c>
      <c r="V22" s="4">
        <f>费用表粘贴!AH22</f>
        <v>0</v>
      </c>
      <c r="W22" s="4">
        <f>费用表粘贴!AI22</f>
        <v>0</v>
      </c>
      <c r="X22" s="4">
        <f>费用表粘贴!AE22</f>
        <v>0</v>
      </c>
      <c r="Y22" s="4">
        <f>费用表粘贴!AD22</f>
        <v>0</v>
      </c>
    </row>
    <row r="23" ht="15" customHeight="1" spans="1:25">
      <c r="A23" s="2"/>
      <c r="B23" s="10" t="s">
        <v>95</v>
      </c>
      <c r="C23" s="11">
        <f t="shared" si="0"/>
        <v>6916847.25</v>
      </c>
      <c r="D23" s="11"/>
      <c r="E23" s="11">
        <f>SUM(费用表粘贴!D23:S23)</f>
        <v>-134284.32</v>
      </c>
      <c r="F23" s="11">
        <f>费用表粘贴!T23</f>
        <v>6.68</v>
      </c>
      <c r="G23" s="11">
        <f>费用表粘贴!Y23</f>
        <v>2.61</v>
      </c>
      <c r="H23" s="5">
        <f>费用表粘贴!U23</f>
        <v>6632361.31</v>
      </c>
      <c r="I23" s="5">
        <f t="shared" si="1"/>
        <v>83049.43</v>
      </c>
      <c r="J23" s="11">
        <f>费用表粘贴!AK23</f>
        <v>14503.92</v>
      </c>
      <c r="K23" s="11">
        <f>费用表粘贴!AL23</f>
        <v>68098.88</v>
      </c>
      <c r="L23" s="11">
        <f>费用表粘贴!AJ23</f>
        <v>446.63</v>
      </c>
      <c r="M23" s="5">
        <f t="shared" si="2"/>
        <v>122833.49</v>
      </c>
      <c r="N23" s="11">
        <f>费用表粘贴!Z23</f>
        <v>122833.49</v>
      </c>
      <c r="O23" s="11">
        <f>费用表粘贴!AA23</f>
        <v>0</v>
      </c>
      <c r="P23" s="5">
        <f t="shared" si="3"/>
        <v>49405.33</v>
      </c>
      <c r="Q23" s="11">
        <f>费用表粘贴!AB23</f>
        <v>22129.42</v>
      </c>
      <c r="R23" s="11">
        <f>费用表粘贴!AC23</f>
        <v>27275.91</v>
      </c>
      <c r="S23" s="5">
        <f t="shared" si="4"/>
        <v>163472.72</v>
      </c>
      <c r="T23" s="11">
        <f>费用表粘贴!AF23</f>
        <v>74277.08</v>
      </c>
      <c r="U23" s="11">
        <f>费用表粘贴!AG23</f>
        <v>12921.07</v>
      </c>
      <c r="V23" s="11">
        <f>费用表粘贴!AH23</f>
        <v>39921.98</v>
      </c>
      <c r="W23" s="11">
        <f>费用表粘贴!AI23</f>
        <v>36352.59</v>
      </c>
      <c r="X23" s="11">
        <f>费用表粘贴!AE23</f>
        <v>0</v>
      </c>
      <c r="Y23" s="11">
        <f>费用表粘贴!AD23</f>
        <v>0</v>
      </c>
    </row>
    <row r="24" ht="15" customHeight="1" spans="1:25">
      <c r="A24" s="2" t="s">
        <v>96</v>
      </c>
      <c r="B24" s="12" t="s">
        <v>97</v>
      </c>
      <c r="C24" s="4">
        <f t="shared" si="0"/>
        <v>23645032.12</v>
      </c>
      <c r="D24" s="4"/>
      <c r="E24" s="4">
        <f>SUM(费用表粘贴!D24:S24)</f>
        <v>-5088742.36</v>
      </c>
      <c r="F24" s="4">
        <f>费用表粘贴!T24</f>
        <v>420522.64</v>
      </c>
      <c r="G24" s="4">
        <f>费用表粘贴!Y24</f>
        <v>345097.96</v>
      </c>
      <c r="H24" s="5">
        <f>费用表粘贴!U24</f>
        <v>18666856.46</v>
      </c>
      <c r="I24" s="5">
        <f t="shared" si="1"/>
        <v>1704633.01</v>
      </c>
      <c r="J24" s="4">
        <f>费用表粘贴!AK24</f>
        <v>493728.67</v>
      </c>
      <c r="K24" s="4">
        <f>费用表粘贴!AL24</f>
        <v>554306.43</v>
      </c>
      <c r="L24" s="4">
        <f>费用表粘贴!AJ24</f>
        <v>656597.91</v>
      </c>
      <c r="M24" s="5">
        <f t="shared" si="2"/>
        <v>865900.67</v>
      </c>
      <c r="N24" s="4">
        <f>费用表粘贴!Z24</f>
        <v>668648.34</v>
      </c>
      <c r="O24" s="4">
        <f>费用表粘贴!AA24</f>
        <v>197252.33</v>
      </c>
      <c r="P24" s="5">
        <f t="shared" si="3"/>
        <v>1276248.09</v>
      </c>
      <c r="Q24" s="4">
        <f>费用表粘贴!AB24</f>
        <v>923170.08</v>
      </c>
      <c r="R24" s="4">
        <f>费用表粘贴!AC24</f>
        <v>353078.01</v>
      </c>
      <c r="S24" s="5">
        <f t="shared" si="4"/>
        <v>5454515.65</v>
      </c>
      <c r="T24" s="4">
        <f>费用表粘贴!AF24</f>
        <v>1485102.3</v>
      </c>
      <c r="U24" s="4">
        <f>费用表粘贴!AG24</f>
        <v>1991766.83</v>
      </c>
      <c r="V24" s="4">
        <f>费用表粘贴!AH24</f>
        <v>591859.33</v>
      </c>
      <c r="W24" s="4">
        <f>费用表粘贴!AI24</f>
        <v>657942.86</v>
      </c>
      <c r="X24" s="4">
        <f>费用表粘贴!AE24</f>
        <v>247580.66</v>
      </c>
      <c r="Y24" s="4">
        <f>费用表粘贴!AD24</f>
        <v>480263.67</v>
      </c>
    </row>
    <row r="25" ht="15" customHeight="1" spans="1:25">
      <c r="A25" s="2"/>
      <c r="B25" s="9" t="s">
        <v>98</v>
      </c>
      <c r="C25" s="4">
        <f t="shared" si="0"/>
        <v>-337880</v>
      </c>
      <c r="D25" s="4"/>
      <c r="E25" s="4">
        <f>SUM(费用表粘贴!D25:S25)</f>
        <v>-337880</v>
      </c>
      <c r="F25" s="4">
        <f>费用表粘贴!T25</f>
        <v>0</v>
      </c>
      <c r="G25" s="4">
        <f>费用表粘贴!Y25</f>
        <v>0</v>
      </c>
      <c r="H25" s="5">
        <f>费用表粘贴!U25</f>
        <v>0</v>
      </c>
      <c r="I25" s="5">
        <f t="shared" si="1"/>
        <v>0</v>
      </c>
      <c r="J25" s="4">
        <f>费用表粘贴!AK25</f>
        <v>0</v>
      </c>
      <c r="K25" s="4">
        <f>费用表粘贴!AL25</f>
        <v>0</v>
      </c>
      <c r="L25" s="4">
        <f>费用表粘贴!AJ25</f>
        <v>0</v>
      </c>
      <c r="M25" s="5">
        <f t="shared" si="2"/>
        <v>0</v>
      </c>
      <c r="N25" s="4">
        <f>费用表粘贴!Z25</f>
        <v>0</v>
      </c>
      <c r="O25" s="4">
        <f>费用表粘贴!AA25</f>
        <v>0</v>
      </c>
      <c r="P25" s="5">
        <f t="shared" si="3"/>
        <v>0</v>
      </c>
      <c r="Q25" s="4">
        <f>费用表粘贴!AB25</f>
        <v>0</v>
      </c>
      <c r="R25" s="4">
        <f>费用表粘贴!AC25</f>
        <v>0</v>
      </c>
      <c r="S25" s="5">
        <f t="shared" si="4"/>
        <v>0</v>
      </c>
      <c r="T25" s="4">
        <f>费用表粘贴!AF25</f>
        <v>0</v>
      </c>
      <c r="U25" s="4">
        <f>费用表粘贴!AG25</f>
        <v>0</v>
      </c>
      <c r="V25" s="4">
        <f>费用表粘贴!AH25</f>
        <v>0</v>
      </c>
      <c r="W25" s="4">
        <f>费用表粘贴!AI25</f>
        <v>0</v>
      </c>
      <c r="X25" s="4">
        <f>费用表粘贴!AE25</f>
        <v>0</v>
      </c>
      <c r="Y25" s="4">
        <f>费用表粘贴!AD25</f>
        <v>0</v>
      </c>
    </row>
    <row r="26" ht="15" customHeight="1" spans="1:25">
      <c r="A26" s="2"/>
      <c r="B26" s="9" t="s">
        <v>99</v>
      </c>
      <c r="C26" s="4">
        <f t="shared" si="0"/>
        <v>1515618.26</v>
      </c>
      <c r="D26" s="4"/>
      <c r="E26" s="4">
        <f>SUM(费用表粘贴!D26:S26)</f>
        <v>286262.33</v>
      </c>
      <c r="F26" s="4">
        <f>费用表粘贴!T26</f>
        <v>14400</v>
      </c>
      <c r="G26" s="4">
        <f>费用表粘贴!Y26</f>
        <v>12200</v>
      </c>
      <c r="H26" s="5">
        <f>费用表粘贴!U26</f>
        <v>615795.61</v>
      </c>
      <c r="I26" s="5">
        <f t="shared" si="1"/>
        <v>56068.97</v>
      </c>
      <c r="J26" s="4">
        <f>费用表粘贴!AK26</f>
        <v>13300</v>
      </c>
      <c r="K26" s="4">
        <f>费用表粘贴!AL26</f>
        <v>15800</v>
      </c>
      <c r="L26" s="4">
        <f>费用表粘贴!AJ26</f>
        <v>26968.97</v>
      </c>
      <c r="M26" s="5">
        <f t="shared" si="2"/>
        <v>24600</v>
      </c>
      <c r="N26" s="4">
        <f>费用表粘贴!Z26</f>
        <v>17800</v>
      </c>
      <c r="O26" s="4">
        <f>费用表粘贴!AA26</f>
        <v>6800</v>
      </c>
      <c r="P26" s="5">
        <f t="shared" si="3"/>
        <v>32496.55</v>
      </c>
      <c r="Q26" s="4">
        <f>费用表粘贴!AB26</f>
        <v>22896.55</v>
      </c>
      <c r="R26" s="4">
        <f>费用表粘贴!AC26</f>
        <v>9600</v>
      </c>
      <c r="S26" s="5">
        <f t="shared" si="4"/>
        <v>473794.8</v>
      </c>
      <c r="T26" s="4">
        <f>费用表粘贴!AF26</f>
        <v>48588.84</v>
      </c>
      <c r="U26" s="4">
        <f>费用表粘贴!AG26</f>
        <v>369525.65</v>
      </c>
      <c r="V26" s="4">
        <f>费用表粘贴!AH26</f>
        <v>19300</v>
      </c>
      <c r="W26" s="4">
        <f>费用表粘贴!AI26</f>
        <v>21080.31</v>
      </c>
      <c r="X26" s="4">
        <f>费用表粘贴!AE26</f>
        <v>5500</v>
      </c>
      <c r="Y26" s="4">
        <f>费用表粘贴!AD26</f>
        <v>9800</v>
      </c>
    </row>
    <row r="27" ht="15" customHeight="1" spans="1:25">
      <c r="A27" s="2"/>
      <c r="B27" s="9" t="s">
        <v>100</v>
      </c>
      <c r="C27" s="4">
        <f t="shared" si="0"/>
        <v>14764.08</v>
      </c>
      <c r="D27" s="4"/>
      <c r="E27" s="4">
        <f>SUM(费用表粘贴!D27:S27)</f>
        <v>14764.08</v>
      </c>
      <c r="F27" s="4">
        <f>费用表粘贴!T27</f>
        <v>0</v>
      </c>
      <c r="G27" s="4">
        <f>费用表粘贴!Y27</f>
        <v>0</v>
      </c>
      <c r="H27" s="5">
        <f>费用表粘贴!U27</f>
        <v>0</v>
      </c>
      <c r="I27" s="5">
        <f t="shared" si="1"/>
        <v>0</v>
      </c>
      <c r="J27" s="4">
        <f>费用表粘贴!AK27</f>
        <v>0</v>
      </c>
      <c r="K27" s="4">
        <f>费用表粘贴!AL27</f>
        <v>0</v>
      </c>
      <c r="L27" s="4">
        <f>费用表粘贴!AJ27</f>
        <v>0</v>
      </c>
      <c r="M27" s="5">
        <f t="shared" si="2"/>
        <v>0</v>
      </c>
      <c r="N27" s="4">
        <f>费用表粘贴!Z27</f>
        <v>0</v>
      </c>
      <c r="O27" s="4">
        <f>费用表粘贴!AA27</f>
        <v>0</v>
      </c>
      <c r="P27" s="5">
        <f t="shared" si="3"/>
        <v>0</v>
      </c>
      <c r="Q27" s="4">
        <f>费用表粘贴!AB27</f>
        <v>0</v>
      </c>
      <c r="R27" s="4">
        <f>费用表粘贴!AC27</f>
        <v>0</v>
      </c>
      <c r="S27" s="5">
        <f t="shared" si="4"/>
        <v>0</v>
      </c>
      <c r="T27" s="4">
        <f>费用表粘贴!AF27</f>
        <v>0</v>
      </c>
      <c r="U27" s="4">
        <f>费用表粘贴!AG27</f>
        <v>0</v>
      </c>
      <c r="V27" s="4">
        <f>费用表粘贴!AH27</f>
        <v>0</v>
      </c>
      <c r="W27" s="4">
        <f>费用表粘贴!AI27</f>
        <v>0</v>
      </c>
      <c r="X27" s="4">
        <f>费用表粘贴!AE27</f>
        <v>0</v>
      </c>
      <c r="Y27" s="4">
        <f>费用表粘贴!AD27</f>
        <v>0</v>
      </c>
    </row>
    <row r="28" ht="15" customHeight="1" spans="1:25">
      <c r="A28" s="2"/>
      <c r="B28" s="9" t="s">
        <v>101</v>
      </c>
      <c r="C28" s="4">
        <f t="shared" si="0"/>
        <v>435639.74</v>
      </c>
      <c r="D28" s="4"/>
      <c r="E28" s="4">
        <f>SUM(费用表粘贴!D28:S28)</f>
        <v>370451.87</v>
      </c>
      <c r="F28" s="4">
        <f>费用表粘贴!T28</f>
        <v>0</v>
      </c>
      <c r="G28" s="4">
        <f>费用表粘贴!Y28</f>
        <v>10453.79</v>
      </c>
      <c r="H28" s="5">
        <f>费用表粘贴!U28</f>
        <v>49875.39</v>
      </c>
      <c r="I28" s="5">
        <f t="shared" si="1"/>
        <v>0</v>
      </c>
      <c r="J28" s="4">
        <f>费用表粘贴!AK28</f>
        <v>0</v>
      </c>
      <c r="K28" s="4">
        <f>费用表粘贴!AL28</f>
        <v>0</v>
      </c>
      <c r="L28" s="4">
        <f>费用表粘贴!AJ28</f>
        <v>0</v>
      </c>
      <c r="M28" s="5">
        <f t="shared" si="2"/>
        <v>0</v>
      </c>
      <c r="N28" s="4">
        <f>费用表粘贴!Z28</f>
        <v>0</v>
      </c>
      <c r="O28" s="4">
        <f>费用表粘贴!AA28</f>
        <v>0</v>
      </c>
      <c r="P28" s="5">
        <f t="shared" si="3"/>
        <v>0</v>
      </c>
      <c r="Q28" s="4">
        <f>费用表粘贴!AB28</f>
        <v>0</v>
      </c>
      <c r="R28" s="4">
        <f>费用表粘贴!AC28</f>
        <v>0</v>
      </c>
      <c r="S28" s="5">
        <f t="shared" si="4"/>
        <v>4858.69</v>
      </c>
      <c r="T28" s="4">
        <f>费用表粘贴!AF28</f>
        <v>4858.69</v>
      </c>
      <c r="U28" s="4">
        <f>费用表粘贴!AG28</f>
        <v>0</v>
      </c>
      <c r="V28" s="4">
        <f>费用表粘贴!AH28</f>
        <v>0</v>
      </c>
      <c r="W28" s="4">
        <f>费用表粘贴!AI28</f>
        <v>0</v>
      </c>
      <c r="X28" s="4">
        <f>费用表粘贴!AE28</f>
        <v>0</v>
      </c>
      <c r="Y28" s="4">
        <f>费用表粘贴!AD28</f>
        <v>0</v>
      </c>
    </row>
    <row r="29" ht="15" customHeight="1" spans="1:25">
      <c r="A29" s="2"/>
      <c r="B29" s="9" t="s">
        <v>102</v>
      </c>
      <c r="C29" s="4">
        <f t="shared" si="0"/>
        <v>-298716.43</v>
      </c>
      <c r="D29" s="4"/>
      <c r="E29" s="4">
        <f>SUM(费用表粘贴!D29:S29)</f>
        <v>-304122.09</v>
      </c>
      <c r="F29" s="4">
        <f>费用表粘贴!T29</f>
        <v>0</v>
      </c>
      <c r="G29" s="4">
        <f>费用表粘贴!Y29</f>
        <v>0</v>
      </c>
      <c r="H29" s="5">
        <f>费用表粘贴!U29</f>
        <v>5405.66</v>
      </c>
      <c r="I29" s="5">
        <f t="shared" si="1"/>
        <v>0</v>
      </c>
      <c r="J29" s="4">
        <f>费用表粘贴!AK29</f>
        <v>0</v>
      </c>
      <c r="K29" s="4">
        <f>费用表粘贴!AL29</f>
        <v>0</v>
      </c>
      <c r="L29" s="4">
        <f>费用表粘贴!AJ29</f>
        <v>0</v>
      </c>
      <c r="M29" s="5">
        <f t="shared" si="2"/>
        <v>0</v>
      </c>
      <c r="N29" s="4">
        <f>费用表粘贴!Z29</f>
        <v>0</v>
      </c>
      <c r="O29" s="4">
        <f>费用表粘贴!AA29</f>
        <v>0</v>
      </c>
      <c r="P29" s="5">
        <f t="shared" si="3"/>
        <v>0</v>
      </c>
      <c r="Q29" s="4">
        <f>费用表粘贴!AB29</f>
        <v>0</v>
      </c>
      <c r="R29" s="4">
        <f>费用表粘贴!AC29</f>
        <v>0</v>
      </c>
      <c r="S29" s="5">
        <f t="shared" si="4"/>
        <v>0</v>
      </c>
      <c r="T29" s="4">
        <f>费用表粘贴!AF29</f>
        <v>0</v>
      </c>
      <c r="U29" s="4">
        <f>费用表粘贴!AG29</f>
        <v>0</v>
      </c>
      <c r="V29" s="4">
        <f>费用表粘贴!AH29</f>
        <v>0</v>
      </c>
      <c r="W29" s="4">
        <f>费用表粘贴!AI29</f>
        <v>0</v>
      </c>
      <c r="X29" s="4">
        <f>费用表粘贴!AE29</f>
        <v>0</v>
      </c>
      <c r="Y29" s="4">
        <f>费用表粘贴!AD29</f>
        <v>0</v>
      </c>
    </row>
    <row r="30" ht="15" customHeight="1" spans="1:25">
      <c r="A30" s="2"/>
      <c r="B30" s="9" t="s">
        <v>103</v>
      </c>
      <c r="C30" s="4">
        <f t="shared" si="0"/>
        <v>3068983.63</v>
      </c>
      <c r="D30" s="4"/>
      <c r="E30" s="4">
        <f>SUM(费用表粘贴!D30:S30)</f>
        <v>666966.07</v>
      </c>
      <c r="F30" s="4">
        <f>费用表粘贴!T30</f>
        <v>17445.63</v>
      </c>
      <c r="G30" s="4">
        <f>费用表粘贴!Y30</f>
        <v>263686.75</v>
      </c>
      <c r="H30" s="5">
        <f>费用表粘贴!U30</f>
        <v>1532552.13</v>
      </c>
      <c r="I30" s="5">
        <f t="shared" si="1"/>
        <v>96891.67</v>
      </c>
      <c r="J30" s="4">
        <f>费用表粘贴!AK30</f>
        <v>44577.22</v>
      </c>
      <c r="K30" s="4">
        <f>费用表粘贴!AL30</f>
        <v>1502.61</v>
      </c>
      <c r="L30" s="4">
        <f>费用表粘贴!AJ30</f>
        <v>50811.84</v>
      </c>
      <c r="M30" s="5">
        <f t="shared" si="2"/>
        <v>0</v>
      </c>
      <c r="N30" s="4">
        <f>费用表粘贴!Z30</f>
        <v>0</v>
      </c>
      <c r="O30" s="4">
        <f>费用表粘贴!AA30</f>
        <v>0</v>
      </c>
      <c r="P30" s="5">
        <f t="shared" si="3"/>
        <v>12556.97</v>
      </c>
      <c r="Q30" s="4">
        <f>费用表粘贴!AB30</f>
        <v>8152.24</v>
      </c>
      <c r="R30" s="4">
        <f>费用表粘贴!AC30</f>
        <v>4404.73</v>
      </c>
      <c r="S30" s="5">
        <f t="shared" si="4"/>
        <v>478884.41</v>
      </c>
      <c r="T30" s="4">
        <f>费用表粘贴!AF30</f>
        <v>134236.89</v>
      </c>
      <c r="U30" s="4">
        <f>费用表粘贴!AG30</f>
        <v>162320.93</v>
      </c>
      <c r="V30" s="4">
        <f>费用表粘贴!AH30</f>
        <v>46402.05</v>
      </c>
      <c r="W30" s="4">
        <f>费用表粘贴!AI30</f>
        <v>78165.21</v>
      </c>
      <c r="X30" s="4">
        <f>费用表粘贴!AE30</f>
        <v>20229.9</v>
      </c>
      <c r="Y30" s="4">
        <f>费用表粘贴!AD30</f>
        <v>37529.43</v>
      </c>
    </row>
    <row r="31" ht="15" customHeight="1" spans="1:25">
      <c r="A31" s="2"/>
      <c r="B31" s="9" t="s">
        <v>104</v>
      </c>
      <c r="C31" s="4">
        <f t="shared" si="0"/>
        <v>1492298.02</v>
      </c>
      <c r="D31" s="4"/>
      <c r="E31" s="4">
        <f>SUM(费用表粘贴!D31:S31)</f>
        <v>303472</v>
      </c>
      <c r="F31" s="4">
        <f>费用表粘贴!T31</f>
        <v>7309</v>
      </c>
      <c r="G31" s="4">
        <f>费用表粘贴!Y31</f>
        <v>179924.14</v>
      </c>
      <c r="H31" s="5">
        <f>费用表粘贴!U31</f>
        <v>741271.88</v>
      </c>
      <c r="I31" s="5">
        <f t="shared" si="1"/>
        <v>40263</v>
      </c>
      <c r="J31" s="4">
        <f>费用表粘贴!AK31</f>
        <v>17744</v>
      </c>
      <c r="K31" s="4">
        <f>费用表粘贴!AL31</f>
        <v>864</v>
      </c>
      <c r="L31" s="4">
        <f>费用表粘贴!AJ31</f>
        <v>21655</v>
      </c>
      <c r="M31" s="5">
        <f t="shared" si="2"/>
        <v>0</v>
      </c>
      <c r="N31" s="4">
        <f>费用表粘贴!Z31</f>
        <v>0</v>
      </c>
      <c r="O31" s="4">
        <f>费用表粘贴!AA31</f>
        <v>0</v>
      </c>
      <c r="P31" s="5">
        <f t="shared" si="3"/>
        <v>6107</v>
      </c>
      <c r="Q31" s="4">
        <f>费用表粘贴!AB31</f>
        <v>3925</v>
      </c>
      <c r="R31" s="4">
        <f>费用表粘贴!AC31</f>
        <v>2182</v>
      </c>
      <c r="S31" s="5">
        <f t="shared" si="4"/>
        <v>213951</v>
      </c>
      <c r="T31" s="4">
        <f>费用表粘贴!AF31</f>
        <v>59211</v>
      </c>
      <c r="U31" s="4">
        <f>费用表粘贴!AG31</f>
        <v>73483</v>
      </c>
      <c r="V31" s="4">
        <f>费用表粘贴!AH31</f>
        <v>19722</v>
      </c>
      <c r="W31" s="4">
        <f>费用表粘贴!AI31</f>
        <v>35926</v>
      </c>
      <c r="X31" s="4">
        <f>费用表粘贴!AE31</f>
        <v>8420</v>
      </c>
      <c r="Y31" s="4">
        <f>费用表粘贴!AD31</f>
        <v>17189</v>
      </c>
    </row>
    <row r="32" ht="15" customHeight="1" spans="1:25">
      <c r="A32" s="2"/>
      <c r="B32" s="9" t="s">
        <v>105</v>
      </c>
      <c r="C32" s="4">
        <f t="shared" si="0"/>
        <v>0</v>
      </c>
      <c r="D32" s="4"/>
      <c r="E32" s="4">
        <f>SUM(费用表粘贴!D32:S32)</f>
        <v>0</v>
      </c>
      <c r="F32" s="4">
        <f>费用表粘贴!T32</f>
        <v>0</v>
      </c>
      <c r="G32" s="4">
        <f>费用表粘贴!Y32</f>
        <v>0</v>
      </c>
      <c r="H32" s="5">
        <f>费用表粘贴!U32</f>
        <v>0</v>
      </c>
      <c r="I32" s="5">
        <f t="shared" si="1"/>
        <v>0</v>
      </c>
      <c r="J32" s="4">
        <f>费用表粘贴!AK32</f>
        <v>0</v>
      </c>
      <c r="K32" s="4">
        <f>费用表粘贴!AL32</f>
        <v>0</v>
      </c>
      <c r="L32" s="4">
        <f>费用表粘贴!AJ32</f>
        <v>0</v>
      </c>
      <c r="M32" s="5">
        <f t="shared" si="2"/>
        <v>0</v>
      </c>
      <c r="N32" s="4">
        <f>费用表粘贴!Z32</f>
        <v>0</v>
      </c>
      <c r="O32" s="4">
        <f>费用表粘贴!AA32</f>
        <v>0</v>
      </c>
      <c r="P32" s="5">
        <f t="shared" si="3"/>
        <v>0</v>
      </c>
      <c r="Q32" s="4">
        <f>费用表粘贴!AB32</f>
        <v>0</v>
      </c>
      <c r="R32" s="4">
        <f>费用表粘贴!AC32</f>
        <v>0</v>
      </c>
      <c r="S32" s="5">
        <f t="shared" si="4"/>
        <v>0</v>
      </c>
      <c r="T32" s="4">
        <f>费用表粘贴!AF32</f>
        <v>0</v>
      </c>
      <c r="U32" s="4">
        <f>费用表粘贴!AG32</f>
        <v>0</v>
      </c>
      <c r="V32" s="4">
        <f>费用表粘贴!AH32</f>
        <v>0</v>
      </c>
      <c r="W32" s="4">
        <f>费用表粘贴!AI32</f>
        <v>0</v>
      </c>
      <c r="X32" s="4">
        <f>费用表粘贴!AE32</f>
        <v>0</v>
      </c>
      <c r="Y32" s="4">
        <f>费用表粘贴!AD32</f>
        <v>0</v>
      </c>
    </row>
    <row r="33" ht="15" customHeight="1" spans="1:25">
      <c r="A33" s="2"/>
      <c r="B33" s="9" t="s">
        <v>106</v>
      </c>
      <c r="C33" s="4">
        <f t="shared" si="0"/>
        <v>100500</v>
      </c>
      <c r="D33" s="4"/>
      <c r="E33" s="4">
        <f>SUM(费用表粘贴!D33:S33)</f>
        <v>12000</v>
      </c>
      <c r="F33" s="4">
        <f>费用表粘贴!T33</f>
        <v>0</v>
      </c>
      <c r="G33" s="4">
        <f>费用表粘贴!Y33</f>
        <v>0</v>
      </c>
      <c r="H33" s="5">
        <f>费用表粘贴!U33</f>
        <v>51000</v>
      </c>
      <c r="I33" s="5">
        <f t="shared" si="1"/>
        <v>0</v>
      </c>
      <c r="J33" s="4">
        <f>费用表粘贴!AK33</f>
        <v>0</v>
      </c>
      <c r="K33" s="4">
        <f>费用表粘贴!AL33</f>
        <v>0</v>
      </c>
      <c r="L33" s="4">
        <f>费用表粘贴!AJ33</f>
        <v>0</v>
      </c>
      <c r="M33" s="5">
        <f t="shared" si="2"/>
        <v>0</v>
      </c>
      <c r="N33" s="4">
        <f>费用表粘贴!Z33</f>
        <v>0</v>
      </c>
      <c r="O33" s="4">
        <f>费用表粘贴!AA33</f>
        <v>0</v>
      </c>
      <c r="P33" s="5">
        <f t="shared" si="3"/>
        <v>0</v>
      </c>
      <c r="Q33" s="4">
        <f>费用表粘贴!AB33</f>
        <v>0</v>
      </c>
      <c r="R33" s="4">
        <f>费用表粘贴!AC33</f>
        <v>0</v>
      </c>
      <c r="S33" s="5">
        <f t="shared" si="4"/>
        <v>37500</v>
      </c>
      <c r="T33" s="4">
        <f>费用表粘贴!AF33</f>
        <v>3000</v>
      </c>
      <c r="U33" s="4">
        <f>费用表粘贴!AG33</f>
        <v>13500</v>
      </c>
      <c r="V33" s="4">
        <f>费用表粘贴!AH33</f>
        <v>0</v>
      </c>
      <c r="W33" s="4">
        <f>费用表粘贴!AI33</f>
        <v>21000</v>
      </c>
      <c r="X33" s="4">
        <f>费用表粘贴!AE33</f>
        <v>0</v>
      </c>
      <c r="Y33" s="4">
        <f>费用表粘贴!AD33</f>
        <v>0</v>
      </c>
    </row>
    <row r="34" ht="15" customHeight="1" spans="1:25">
      <c r="A34" s="2"/>
      <c r="B34" s="9" t="s">
        <v>107</v>
      </c>
      <c r="C34" s="4">
        <f t="shared" si="0"/>
        <v>524036.7</v>
      </c>
      <c r="D34" s="4"/>
      <c r="E34" s="4">
        <f>SUM(费用表粘贴!D34:S34)</f>
        <v>-108592.45</v>
      </c>
      <c r="F34" s="4">
        <f>费用表粘贴!T34</f>
        <v>8510.45</v>
      </c>
      <c r="G34" s="4">
        <f>费用表粘贴!Y34</f>
        <v>7001.96</v>
      </c>
      <c r="H34" s="5">
        <f>费用表粘贴!U34</f>
        <v>422938.8</v>
      </c>
      <c r="I34" s="5">
        <f t="shared" si="1"/>
        <v>34526.66</v>
      </c>
      <c r="J34" s="4">
        <f>费用表粘贴!AK34</f>
        <v>9946.57</v>
      </c>
      <c r="K34" s="4">
        <f>费用表粘贴!AL34</f>
        <v>11228.13</v>
      </c>
      <c r="L34" s="4">
        <f>费用表粘贴!AJ34</f>
        <v>13351.96</v>
      </c>
      <c r="M34" s="5">
        <f t="shared" si="2"/>
        <v>17530.02</v>
      </c>
      <c r="N34" s="4">
        <f>费用表粘贴!Z34</f>
        <v>13534.97</v>
      </c>
      <c r="O34" s="4">
        <f>费用表粘贴!AA34</f>
        <v>3995.05</v>
      </c>
      <c r="P34" s="5">
        <f t="shared" si="3"/>
        <v>25735.42</v>
      </c>
      <c r="Q34" s="4">
        <f>费用表粘贴!AB34</f>
        <v>18609.86</v>
      </c>
      <c r="R34" s="4">
        <f>费用表粘贴!AC34</f>
        <v>7125.56</v>
      </c>
      <c r="S34" s="5">
        <f t="shared" si="4"/>
        <v>116385.84</v>
      </c>
      <c r="T34" s="4">
        <f>费用表粘贴!AF34</f>
        <v>30052.28</v>
      </c>
      <c r="U34" s="4">
        <f>费用表粘贴!AG34</f>
        <v>46400.63</v>
      </c>
      <c r="V34" s="4">
        <f>费用表粘贴!AH34</f>
        <v>12017.19</v>
      </c>
      <c r="W34" s="4">
        <f>费用表粘贴!AI34</f>
        <v>13298.86</v>
      </c>
      <c r="X34" s="4">
        <f>费用表粘贴!AE34</f>
        <v>4981.61</v>
      </c>
      <c r="Y34" s="4">
        <f>费用表粘贴!AD34</f>
        <v>9635.27</v>
      </c>
    </row>
    <row r="35" ht="15" customHeight="1" spans="1:25">
      <c r="A35" s="2"/>
      <c r="B35" s="9" t="s">
        <v>108</v>
      </c>
      <c r="C35" s="4">
        <f t="shared" si="0"/>
        <v>527602.63</v>
      </c>
      <c r="D35" s="4"/>
      <c r="E35" s="4">
        <f>SUM(费用表粘贴!D35:S35)</f>
        <v>0</v>
      </c>
      <c r="F35" s="4">
        <f>费用表粘贴!T35</f>
        <v>0</v>
      </c>
      <c r="G35" s="4">
        <f>费用表粘贴!Y35</f>
        <v>0</v>
      </c>
      <c r="H35" s="5">
        <f>费用表粘贴!U35</f>
        <v>469474.63</v>
      </c>
      <c r="I35" s="5">
        <f t="shared" si="1"/>
        <v>58128</v>
      </c>
      <c r="J35" s="4">
        <f>费用表粘贴!AK35</f>
        <v>58128</v>
      </c>
      <c r="K35" s="4">
        <f>费用表粘贴!AL35</f>
        <v>0</v>
      </c>
      <c r="L35" s="4">
        <f>费用表粘贴!AJ35</f>
        <v>0</v>
      </c>
      <c r="M35" s="5">
        <f t="shared" si="2"/>
        <v>0</v>
      </c>
      <c r="N35" s="4">
        <f>费用表粘贴!Z35</f>
        <v>0</v>
      </c>
      <c r="O35" s="4">
        <f>费用表粘贴!AA35</f>
        <v>0</v>
      </c>
      <c r="P35" s="5">
        <f t="shared" si="3"/>
        <v>0</v>
      </c>
      <c r="Q35" s="4">
        <f>费用表粘贴!AB35</f>
        <v>0</v>
      </c>
      <c r="R35" s="4">
        <f>费用表粘贴!AC35</f>
        <v>0</v>
      </c>
      <c r="S35" s="5">
        <f t="shared" si="4"/>
        <v>0</v>
      </c>
      <c r="T35" s="4">
        <f>费用表粘贴!AF35</f>
        <v>0</v>
      </c>
      <c r="U35" s="4">
        <f>费用表粘贴!AG35</f>
        <v>0</v>
      </c>
      <c r="V35" s="4">
        <f>费用表粘贴!AH35</f>
        <v>0</v>
      </c>
      <c r="W35" s="4">
        <f>费用表粘贴!AI35</f>
        <v>0</v>
      </c>
      <c r="X35" s="4">
        <f>费用表粘贴!AE35</f>
        <v>0</v>
      </c>
      <c r="Y35" s="4">
        <f>费用表粘贴!AD35</f>
        <v>0</v>
      </c>
    </row>
    <row r="36" ht="15" customHeight="1" spans="1:25">
      <c r="A36" s="2"/>
      <c r="B36" s="9" t="s">
        <v>109</v>
      </c>
      <c r="C36" s="4">
        <f t="shared" ref="C36:C81" si="5">D36+E36+F36+G36+H36+M36+P36+S36+I36</f>
        <v>0</v>
      </c>
      <c r="D36" s="4"/>
      <c r="E36" s="4">
        <f>SUM(费用表粘贴!D36:S36)</f>
        <v>0</v>
      </c>
      <c r="F36" s="4">
        <f>费用表粘贴!T36</f>
        <v>0</v>
      </c>
      <c r="G36" s="4">
        <f>费用表粘贴!Y36</f>
        <v>0</v>
      </c>
      <c r="H36" s="5">
        <f>费用表粘贴!U36</f>
        <v>0</v>
      </c>
      <c r="I36" s="5">
        <f t="shared" ref="I36:I81" si="6">J36+K36+L36</f>
        <v>0</v>
      </c>
      <c r="J36" s="4">
        <f>费用表粘贴!AK36</f>
        <v>0</v>
      </c>
      <c r="K36" s="4">
        <f>费用表粘贴!AL36</f>
        <v>0</v>
      </c>
      <c r="L36" s="4">
        <f>费用表粘贴!AJ36</f>
        <v>0</v>
      </c>
      <c r="M36" s="5">
        <f t="shared" ref="M36:M81" si="7">N36+O36</f>
        <v>0</v>
      </c>
      <c r="N36" s="4">
        <f>费用表粘贴!Z36</f>
        <v>0</v>
      </c>
      <c r="O36" s="4">
        <f>费用表粘贴!AA36</f>
        <v>0</v>
      </c>
      <c r="P36" s="5">
        <f t="shared" ref="P36:P81" si="8">Q36+R36</f>
        <v>0</v>
      </c>
      <c r="Q36" s="4">
        <f>费用表粘贴!AB36</f>
        <v>0</v>
      </c>
      <c r="R36" s="4">
        <f>费用表粘贴!AC36</f>
        <v>0</v>
      </c>
      <c r="S36" s="5">
        <f t="shared" ref="S36:S81" si="9">T36+U36+V36+W36+X36+Y36</f>
        <v>0</v>
      </c>
      <c r="T36" s="4">
        <f>费用表粘贴!AF36</f>
        <v>0</v>
      </c>
      <c r="U36" s="4">
        <f>费用表粘贴!AG36</f>
        <v>0</v>
      </c>
      <c r="V36" s="4">
        <f>费用表粘贴!AH36</f>
        <v>0</v>
      </c>
      <c r="W36" s="4">
        <f>费用表粘贴!AI36</f>
        <v>0</v>
      </c>
      <c r="X36" s="4">
        <f>费用表粘贴!AE36</f>
        <v>0</v>
      </c>
      <c r="Y36" s="4">
        <f>费用表粘贴!AD36</f>
        <v>0</v>
      </c>
    </row>
    <row r="37" ht="15" customHeight="1" spans="1:25">
      <c r="A37" s="2"/>
      <c r="B37" s="13" t="s">
        <v>95</v>
      </c>
      <c r="C37" s="11">
        <f t="shared" si="5"/>
        <v>30687878.75</v>
      </c>
      <c r="D37" s="11"/>
      <c r="E37" s="11">
        <f>SUM(费用表粘贴!D37:S37)</f>
        <v>-4185420.55</v>
      </c>
      <c r="F37" s="11">
        <f>费用表粘贴!T37</f>
        <v>468187.72</v>
      </c>
      <c r="G37" s="11">
        <f>费用表粘贴!Y37</f>
        <v>818364.6</v>
      </c>
      <c r="H37" s="5">
        <f>费用表粘贴!U37</f>
        <v>22555170.56</v>
      </c>
      <c r="I37" s="5">
        <f t="shared" si="6"/>
        <v>1990511.31</v>
      </c>
      <c r="J37" s="11">
        <f>费用表粘贴!AK37</f>
        <v>637424.46</v>
      </c>
      <c r="K37" s="11">
        <f>费用表粘贴!AL37</f>
        <v>583701.17</v>
      </c>
      <c r="L37" s="11">
        <f>费用表粘贴!AJ37</f>
        <v>769385.68</v>
      </c>
      <c r="M37" s="5">
        <f t="shared" si="7"/>
        <v>908030.69</v>
      </c>
      <c r="N37" s="11">
        <f>费用表粘贴!Z37</f>
        <v>699983.31</v>
      </c>
      <c r="O37" s="11">
        <f>费用表粘贴!AA37</f>
        <v>208047.38</v>
      </c>
      <c r="P37" s="5">
        <f t="shared" si="8"/>
        <v>1353144.03</v>
      </c>
      <c r="Q37" s="11">
        <f>费用表粘贴!AB37</f>
        <v>976753.73</v>
      </c>
      <c r="R37" s="11">
        <f>费用表粘贴!AC37</f>
        <v>376390.3</v>
      </c>
      <c r="S37" s="5">
        <f t="shared" si="9"/>
        <v>6779890.39</v>
      </c>
      <c r="T37" s="11">
        <f>费用表粘贴!AF37</f>
        <v>1765050</v>
      </c>
      <c r="U37" s="11">
        <f>费用表粘贴!AG37</f>
        <v>2656997.04</v>
      </c>
      <c r="V37" s="11">
        <f>费用表粘贴!AH37</f>
        <v>689300.57</v>
      </c>
      <c r="W37" s="11">
        <f>费用表粘贴!AI37</f>
        <v>827413.24</v>
      </c>
      <c r="X37" s="11">
        <f>费用表粘贴!AE37</f>
        <v>286712.17</v>
      </c>
      <c r="Y37" s="11">
        <f>费用表粘贴!AD37</f>
        <v>554417.37</v>
      </c>
    </row>
    <row r="38" ht="15" customHeight="1" spans="1:25">
      <c r="A38" s="2" t="s">
        <v>110</v>
      </c>
      <c r="B38" s="9" t="s">
        <v>111</v>
      </c>
      <c r="C38" s="4">
        <f t="shared" si="5"/>
        <v>5920.11</v>
      </c>
      <c r="D38" s="4"/>
      <c r="E38" s="4">
        <f>SUM(费用表粘贴!D38:S38)</f>
        <v>5920.11</v>
      </c>
      <c r="F38" s="4">
        <f>费用表粘贴!T38</f>
        <v>0</v>
      </c>
      <c r="G38" s="4">
        <f>费用表粘贴!Y38</f>
        <v>0</v>
      </c>
      <c r="H38" s="5">
        <f>费用表粘贴!U38</f>
        <v>0</v>
      </c>
      <c r="I38" s="5">
        <f t="shared" si="6"/>
        <v>0</v>
      </c>
      <c r="J38" s="4">
        <f>费用表粘贴!AK38</f>
        <v>0</v>
      </c>
      <c r="K38" s="4">
        <f>费用表粘贴!AL38</f>
        <v>0</v>
      </c>
      <c r="L38" s="4">
        <f>费用表粘贴!AJ38</f>
        <v>0</v>
      </c>
      <c r="M38" s="5">
        <f t="shared" si="7"/>
        <v>0</v>
      </c>
      <c r="N38" s="4">
        <f>费用表粘贴!Z38</f>
        <v>0</v>
      </c>
      <c r="O38" s="4">
        <f>费用表粘贴!AA38</f>
        <v>0</v>
      </c>
      <c r="P38" s="5">
        <f t="shared" si="8"/>
        <v>0</v>
      </c>
      <c r="Q38" s="4">
        <f>费用表粘贴!AB38</f>
        <v>0</v>
      </c>
      <c r="R38" s="4">
        <f>费用表粘贴!AC38</f>
        <v>0</v>
      </c>
      <c r="S38" s="5">
        <f t="shared" si="9"/>
        <v>0</v>
      </c>
      <c r="T38" s="4">
        <f>费用表粘贴!AF38</f>
        <v>0</v>
      </c>
      <c r="U38" s="4">
        <f>费用表粘贴!AG38</f>
        <v>0</v>
      </c>
      <c r="V38" s="4">
        <f>费用表粘贴!AH38</f>
        <v>0</v>
      </c>
      <c r="W38" s="4">
        <f>费用表粘贴!AI38</f>
        <v>0</v>
      </c>
      <c r="X38" s="4">
        <f>费用表粘贴!AE38</f>
        <v>0</v>
      </c>
      <c r="Y38" s="4">
        <f>费用表粘贴!AD38</f>
        <v>0</v>
      </c>
    </row>
    <row r="39" ht="15" customHeight="1" spans="1:25">
      <c r="A39" s="2"/>
      <c r="B39" s="9" t="s">
        <v>112</v>
      </c>
      <c r="C39" s="4">
        <f t="shared" si="5"/>
        <v>1256.79</v>
      </c>
      <c r="D39" s="4"/>
      <c r="E39" s="4">
        <f>SUM(费用表粘贴!D39:S39)</f>
        <v>1256.79</v>
      </c>
      <c r="F39" s="4">
        <f>费用表粘贴!T39</f>
        <v>0</v>
      </c>
      <c r="G39" s="4">
        <f>费用表粘贴!Y39</f>
        <v>0</v>
      </c>
      <c r="H39" s="5">
        <f>费用表粘贴!U39</f>
        <v>0</v>
      </c>
      <c r="I39" s="5">
        <f t="shared" si="6"/>
        <v>0</v>
      </c>
      <c r="J39" s="4">
        <f>费用表粘贴!AK39</f>
        <v>0</v>
      </c>
      <c r="K39" s="4">
        <f>费用表粘贴!AL39</f>
        <v>0</v>
      </c>
      <c r="L39" s="4">
        <f>费用表粘贴!AJ39</f>
        <v>0</v>
      </c>
      <c r="M39" s="5">
        <f t="shared" si="7"/>
        <v>0</v>
      </c>
      <c r="N39" s="4">
        <f>费用表粘贴!Z39</f>
        <v>0</v>
      </c>
      <c r="O39" s="4">
        <f>费用表粘贴!AA39</f>
        <v>0</v>
      </c>
      <c r="P39" s="5">
        <f t="shared" si="8"/>
        <v>0</v>
      </c>
      <c r="Q39" s="4">
        <f>费用表粘贴!AB39</f>
        <v>0</v>
      </c>
      <c r="R39" s="4">
        <f>费用表粘贴!AC39</f>
        <v>0</v>
      </c>
      <c r="S39" s="5">
        <f t="shared" si="9"/>
        <v>0</v>
      </c>
      <c r="T39" s="4">
        <f>费用表粘贴!AF39</f>
        <v>0</v>
      </c>
      <c r="U39" s="4">
        <f>费用表粘贴!AG39</f>
        <v>0</v>
      </c>
      <c r="V39" s="4">
        <f>费用表粘贴!AH39</f>
        <v>0</v>
      </c>
      <c r="W39" s="4">
        <f>费用表粘贴!AI39</f>
        <v>0</v>
      </c>
      <c r="X39" s="4">
        <f>费用表粘贴!AE39</f>
        <v>0</v>
      </c>
      <c r="Y39" s="4">
        <f>费用表粘贴!AD39</f>
        <v>0</v>
      </c>
    </row>
    <row r="40" ht="15" customHeight="1" spans="1:25">
      <c r="A40" s="2"/>
      <c r="B40" s="9" t="s">
        <v>113</v>
      </c>
      <c r="C40" s="4">
        <f t="shared" si="5"/>
        <v>59308.56</v>
      </c>
      <c r="D40" s="4"/>
      <c r="E40" s="4">
        <f>SUM(费用表粘贴!D40:S40)</f>
        <v>59308.56</v>
      </c>
      <c r="F40" s="4">
        <f>费用表粘贴!T40</f>
        <v>0</v>
      </c>
      <c r="G40" s="4">
        <f>费用表粘贴!Y40</f>
        <v>0</v>
      </c>
      <c r="H40" s="5">
        <f>费用表粘贴!U40</f>
        <v>0</v>
      </c>
      <c r="I40" s="5">
        <f t="shared" si="6"/>
        <v>0</v>
      </c>
      <c r="J40" s="4">
        <f>费用表粘贴!AK40</f>
        <v>0</v>
      </c>
      <c r="K40" s="4">
        <f>费用表粘贴!AL40</f>
        <v>0</v>
      </c>
      <c r="L40" s="4">
        <f>费用表粘贴!AJ40</f>
        <v>0</v>
      </c>
      <c r="M40" s="5">
        <f t="shared" si="7"/>
        <v>0</v>
      </c>
      <c r="N40" s="4">
        <f>费用表粘贴!Z40</f>
        <v>0</v>
      </c>
      <c r="O40" s="4">
        <f>费用表粘贴!AA40</f>
        <v>0</v>
      </c>
      <c r="P40" s="5">
        <f t="shared" si="8"/>
        <v>0</v>
      </c>
      <c r="Q40" s="4">
        <f>费用表粘贴!AB40</f>
        <v>0</v>
      </c>
      <c r="R40" s="4">
        <f>费用表粘贴!AC40</f>
        <v>0</v>
      </c>
      <c r="S40" s="5">
        <f t="shared" si="9"/>
        <v>0</v>
      </c>
      <c r="T40" s="4">
        <f>费用表粘贴!AF40</f>
        <v>0</v>
      </c>
      <c r="U40" s="4">
        <f>费用表粘贴!AG40</f>
        <v>0</v>
      </c>
      <c r="V40" s="4">
        <f>费用表粘贴!AH40</f>
        <v>0</v>
      </c>
      <c r="W40" s="4">
        <f>费用表粘贴!AI40</f>
        <v>0</v>
      </c>
      <c r="X40" s="4">
        <f>费用表粘贴!AE40</f>
        <v>0</v>
      </c>
      <c r="Y40" s="4">
        <f>费用表粘贴!AD40</f>
        <v>0</v>
      </c>
    </row>
    <row r="41" ht="15" customHeight="1" spans="1:25">
      <c r="A41" s="2"/>
      <c r="B41" s="6" t="s">
        <v>114</v>
      </c>
      <c r="C41" s="4">
        <f t="shared" si="5"/>
        <v>25675.77</v>
      </c>
      <c r="D41" s="4"/>
      <c r="E41" s="4">
        <f>SUM(费用表粘贴!D41:S41)</f>
        <v>12807.23</v>
      </c>
      <c r="F41" s="4">
        <f>费用表粘贴!T41</f>
        <v>0</v>
      </c>
      <c r="G41" s="4">
        <f>费用表粘贴!Y41</f>
        <v>12868.54</v>
      </c>
      <c r="H41" s="5">
        <f>费用表粘贴!U41</f>
        <v>0</v>
      </c>
      <c r="I41" s="5">
        <f t="shared" si="6"/>
        <v>0</v>
      </c>
      <c r="J41" s="4">
        <f>费用表粘贴!AK41</f>
        <v>0</v>
      </c>
      <c r="K41" s="4">
        <f>费用表粘贴!AL41</f>
        <v>0</v>
      </c>
      <c r="L41" s="4">
        <f>费用表粘贴!AJ41</f>
        <v>0</v>
      </c>
      <c r="M41" s="5">
        <f t="shared" si="7"/>
        <v>0</v>
      </c>
      <c r="N41" s="4">
        <f>费用表粘贴!Z41</f>
        <v>0</v>
      </c>
      <c r="O41" s="4">
        <f>费用表粘贴!AA41</f>
        <v>0</v>
      </c>
      <c r="P41" s="5">
        <f t="shared" si="8"/>
        <v>0</v>
      </c>
      <c r="Q41" s="4">
        <f>费用表粘贴!AB41</f>
        <v>0</v>
      </c>
      <c r="R41" s="4">
        <f>费用表粘贴!AC41</f>
        <v>0</v>
      </c>
      <c r="S41" s="5">
        <f t="shared" si="9"/>
        <v>0</v>
      </c>
      <c r="T41" s="4">
        <f>费用表粘贴!AF41</f>
        <v>0</v>
      </c>
      <c r="U41" s="4">
        <f>费用表粘贴!AG41</f>
        <v>0</v>
      </c>
      <c r="V41" s="4">
        <f>费用表粘贴!AH41</f>
        <v>0</v>
      </c>
      <c r="W41" s="4">
        <f>费用表粘贴!AI41</f>
        <v>0</v>
      </c>
      <c r="X41" s="4">
        <f>费用表粘贴!AE41</f>
        <v>0</v>
      </c>
      <c r="Y41" s="4">
        <f>费用表粘贴!AD41</f>
        <v>0</v>
      </c>
    </row>
    <row r="42" ht="15" customHeight="1" spans="1:25">
      <c r="A42" s="2"/>
      <c r="B42" s="6" t="s">
        <v>115</v>
      </c>
      <c r="C42" s="4">
        <f t="shared" si="5"/>
        <v>0</v>
      </c>
      <c r="D42" s="4"/>
      <c r="E42" s="4">
        <f>SUM(费用表粘贴!D42:S42)</f>
        <v>0</v>
      </c>
      <c r="F42" s="4">
        <f>费用表粘贴!T42</f>
        <v>0</v>
      </c>
      <c r="G42" s="4">
        <f>费用表粘贴!Y42</f>
        <v>0</v>
      </c>
      <c r="H42" s="5">
        <f>费用表粘贴!U42</f>
        <v>0</v>
      </c>
      <c r="I42" s="5">
        <f t="shared" si="6"/>
        <v>0</v>
      </c>
      <c r="J42" s="4">
        <f>费用表粘贴!AK42</f>
        <v>0</v>
      </c>
      <c r="K42" s="4">
        <f>费用表粘贴!AL42</f>
        <v>0</v>
      </c>
      <c r="L42" s="4">
        <f>费用表粘贴!AJ42</f>
        <v>0</v>
      </c>
      <c r="M42" s="5">
        <f t="shared" si="7"/>
        <v>0</v>
      </c>
      <c r="N42" s="4">
        <f>费用表粘贴!Z42</f>
        <v>0</v>
      </c>
      <c r="O42" s="4">
        <f>费用表粘贴!AA42</f>
        <v>0</v>
      </c>
      <c r="P42" s="5">
        <f t="shared" si="8"/>
        <v>0</v>
      </c>
      <c r="Q42" s="4">
        <f>费用表粘贴!AB42</f>
        <v>0</v>
      </c>
      <c r="R42" s="4">
        <f>费用表粘贴!AC42</f>
        <v>0</v>
      </c>
      <c r="S42" s="5">
        <f t="shared" si="9"/>
        <v>0</v>
      </c>
      <c r="T42" s="4">
        <f>费用表粘贴!AF42</f>
        <v>0</v>
      </c>
      <c r="U42" s="4">
        <f>费用表粘贴!AG42</f>
        <v>0</v>
      </c>
      <c r="V42" s="4">
        <f>费用表粘贴!AH42</f>
        <v>0</v>
      </c>
      <c r="W42" s="4">
        <f>费用表粘贴!AI42</f>
        <v>0</v>
      </c>
      <c r="X42" s="4">
        <f>费用表粘贴!AE42</f>
        <v>0</v>
      </c>
      <c r="Y42" s="4">
        <f>费用表粘贴!AD42</f>
        <v>0</v>
      </c>
    </row>
    <row r="43" ht="15" customHeight="1" spans="1:25">
      <c r="A43" s="2"/>
      <c r="B43" s="6" t="s">
        <v>116</v>
      </c>
      <c r="C43" s="4">
        <f t="shared" si="5"/>
        <v>0</v>
      </c>
      <c r="D43" s="4"/>
      <c r="E43" s="4">
        <f>SUM(费用表粘贴!D43:S43)</f>
        <v>0</v>
      </c>
      <c r="F43" s="4">
        <f>费用表粘贴!T43</f>
        <v>0</v>
      </c>
      <c r="G43" s="4">
        <f>费用表粘贴!Y43</f>
        <v>0</v>
      </c>
      <c r="H43" s="5">
        <f>费用表粘贴!U43</f>
        <v>0</v>
      </c>
      <c r="I43" s="5">
        <f t="shared" si="6"/>
        <v>0</v>
      </c>
      <c r="J43" s="4">
        <f>费用表粘贴!AK43</f>
        <v>0</v>
      </c>
      <c r="K43" s="4">
        <f>费用表粘贴!AL43</f>
        <v>0</v>
      </c>
      <c r="L43" s="4">
        <f>费用表粘贴!AJ43</f>
        <v>0</v>
      </c>
      <c r="M43" s="5">
        <f t="shared" si="7"/>
        <v>0</v>
      </c>
      <c r="N43" s="4">
        <f>费用表粘贴!Z43</f>
        <v>0</v>
      </c>
      <c r="O43" s="4">
        <f>费用表粘贴!AA43</f>
        <v>0</v>
      </c>
      <c r="P43" s="5">
        <f t="shared" si="8"/>
        <v>0</v>
      </c>
      <c r="Q43" s="4">
        <f>费用表粘贴!AB43</f>
        <v>0</v>
      </c>
      <c r="R43" s="4">
        <f>费用表粘贴!AC43</f>
        <v>0</v>
      </c>
      <c r="S43" s="5">
        <f t="shared" si="9"/>
        <v>0</v>
      </c>
      <c r="T43" s="4">
        <f>费用表粘贴!AF43</f>
        <v>0</v>
      </c>
      <c r="U43" s="4">
        <f>费用表粘贴!AG43</f>
        <v>0</v>
      </c>
      <c r="V43" s="4">
        <f>费用表粘贴!AH43</f>
        <v>0</v>
      </c>
      <c r="W43" s="4">
        <f>费用表粘贴!AI43</f>
        <v>0</v>
      </c>
      <c r="X43" s="4">
        <f>费用表粘贴!AE43</f>
        <v>0</v>
      </c>
      <c r="Y43" s="4">
        <f>费用表粘贴!AD43</f>
        <v>0</v>
      </c>
    </row>
    <row r="44" ht="15" customHeight="1" spans="1:25">
      <c r="A44" s="2"/>
      <c r="B44" s="6" t="s">
        <v>117</v>
      </c>
      <c r="C44" s="4">
        <f t="shared" si="5"/>
        <v>5414.52</v>
      </c>
      <c r="D44" s="4"/>
      <c r="E44" s="4">
        <f>SUM(费用表粘贴!D44:S44)</f>
        <v>4441.52</v>
      </c>
      <c r="F44" s="4">
        <f>费用表粘贴!T44</f>
        <v>0</v>
      </c>
      <c r="G44" s="4">
        <f>费用表粘贴!Y44</f>
        <v>973</v>
      </c>
      <c r="H44" s="5">
        <f>费用表粘贴!U44</f>
        <v>0</v>
      </c>
      <c r="I44" s="5">
        <f t="shared" si="6"/>
        <v>0</v>
      </c>
      <c r="J44" s="4">
        <f>费用表粘贴!AK44</f>
        <v>0</v>
      </c>
      <c r="K44" s="4">
        <f>费用表粘贴!AL44</f>
        <v>0</v>
      </c>
      <c r="L44" s="4">
        <f>费用表粘贴!AJ44</f>
        <v>0</v>
      </c>
      <c r="M44" s="5">
        <f t="shared" si="7"/>
        <v>0</v>
      </c>
      <c r="N44" s="4">
        <f>费用表粘贴!Z44</f>
        <v>0</v>
      </c>
      <c r="O44" s="4">
        <f>费用表粘贴!AA44</f>
        <v>0</v>
      </c>
      <c r="P44" s="5">
        <f t="shared" si="8"/>
        <v>0</v>
      </c>
      <c r="Q44" s="4">
        <f>费用表粘贴!AB44</f>
        <v>0</v>
      </c>
      <c r="R44" s="4">
        <f>费用表粘贴!AC44</f>
        <v>0</v>
      </c>
      <c r="S44" s="5">
        <f t="shared" si="9"/>
        <v>0</v>
      </c>
      <c r="T44" s="4">
        <f>费用表粘贴!AF44</f>
        <v>0</v>
      </c>
      <c r="U44" s="4">
        <f>费用表粘贴!AG44</f>
        <v>0</v>
      </c>
      <c r="V44" s="4">
        <f>费用表粘贴!AH44</f>
        <v>0</v>
      </c>
      <c r="W44" s="4">
        <f>费用表粘贴!AI44</f>
        <v>0</v>
      </c>
      <c r="X44" s="4">
        <f>费用表粘贴!AE44</f>
        <v>0</v>
      </c>
      <c r="Y44" s="4">
        <f>费用表粘贴!AD44</f>
        <v>0</v>
      </c>
    </row>
    <row r="45" ht="15" customHeight="1" spans="1:25">
      <c r="A45" s="2"/>
      <c r="B45" s="6" t="s">
        <v>118</v>
      </c>
      <c r="C45" s="4">
        <f t="shared" si="5"/>
        <v>0</v>
      </c>
      <c r="D45" s="4"/>
      <c r="E45" s="4">
        <f>SUM(费用表粘贴!D45:S45)</f>
        <v>0</v>
      </c>
      <c r="F45" s="4">
        <f>费用表粘贴!T45</f>
        <v>0</v>
      </c>
      <c r="G45" s="4">
        <f>费用表粘贴!Y45</f>
        <v>0</v>
      </c>
      <c r="H45" s="5">
        <f>费用表粘贴!U45</f>
        <v>0</v>
      </c>
      <c r="I45" s="5">
        <f t="shared" si="6"/>
        <v>0</v>
      </c>
      <c r="J45" s="4">
        <f>费用表粘贴!AK45</f>
        <v>0</v>
      </c>
      <c r="K45" s="4">
        <f>费用表粘贴!AL45</f>
        <v>0</v>
      </c>
      <c r="L45" s="4">
        <f>费用表粘贴!AJ45</f>
        <v>0</v>
      </c>
      <c r="M45" s="5">
        <f t="shared" si="7"/>
        <v>0</v>
      </c>
      <c r="N45" s="4">
        <f>费用表粘贴!Z45</f>
        <v>0</v>
      </c>
      <c r="O45" s="4">
        <f>费用表粘贴!AA45</f>
        <v>0</v>
      </c>
      <c r="P45" s="5">
        <f t="shared" si="8"/>
        <v>0</v>
      </c>
      <c r="Q45" s="4">
        <f>费用表粘贴!AB45</f>
        <v>0</v>
      </c>
      <c r="R45" s="4">
        <f>费用表粘贴!AC45</f>
        <v>0</v>
      </c>
      <c r="S45" s="5">
        <f t="shared" si="9"/>
        <v>0</v>
      </c>
      <c r="T45" s="4">
        <f>费用表粘贴!AF45</f>
        <v>0</v>
      </c>
      <c r="U45" s="4">
        <f>费用表粘贴!AG45</f>
        <v>0</v>
      </c>
      <c r="V45" s="4">
        <f>费用表粘贴!AH45</f>
        <v>0</v>
      </c>
      <c r="W45" s="4">
        <f>费用表粘贴!AI45</f>
        <v>0</v>
      </c>
      <c r="X45" s="4">
        <f>费用表粘贴!AE45</f>
        <v>0</v>
      </c>
      <c r="Y45" s="4">
        <f>费用表粘贴!AD45</f>
        <v>0</v>
      </c>
    </row>
    <row r="46" ht="15" customHeight="1" spans="1:25">
      <c r="A46" s="2"/>
      <c r="B46" s="6" t="s">
        <v>119</v>
      </c>
      <c r="C46" s="4">
        <f t="shared" si="5"/>
        <v>245</v>
      </c>
      <c r="D46" s="4"/>
      <c r="E46" s="4">
        <f>SUM(费用表粘贴!D46:S46)</f>
        <v>0</v>
      </c>
      <c r="F46" s="4">
        <f>费用表粘贴!T46</f>
        <v>0</v>
      </c>
      <c r="G46" s="4">
        <f>费用表粘贴!Y46</f>
        <v>0</v>
      </c>
      <c r="H46" s="5">
        <f>费用表粘贴!U46</f>
        <v>245</v>
      </c>
      <c r="I46" s="5">
        <f t="shared" si="6"/>
        <v>0</v>
      </c>
      <c r="J46" s="4">
        <f>费用表粘贴!AK46</f>
        <v>0</v>
      </c>
      <c r="K46" s="4">
        <f>费用表粘贴!AL46</f>
        <v>0</v>
      </c>
      <c r="L46" s="4">
        <f>费用表粘贴!AJ46</f>
        <v>0</v>
      </c>
      <c r="M46" s="5">
        <f t="shared" si="7"/>
        <v>0</v>
      </c>
      <c r="N46" s="4">
        <f>费用表粘贴!Z46</f>
        <v>0</v>
      </c>
      <c r="O46" s="4">
        <f>费用表粘贴!AA46</f>
        <v>0</v>
      </c>
      <c r="P46" s="5">
        <f t="shared" si="8"/>
        <v>0</v>
      </c>
      <c r="Q46" s="4">
        <f>费用表粘贴!AB46</f>
        <v>0</v>
      </c>
      <c r="R46" s="4">
        <f>费用表粘贴!AC46</f>
        <v>0</v>
      </c>
      <c r="S46" s="5">
        <f t="shared" si="9"/>
        <v>0</v>
      </c>
      <c r="T46" s="4">
        <f>费用表粘贴!AF46</f>
        <v>0</v>
      </c>
      <c r="U46" s="4">
        <f>费用表粘贴!AG46</f>
        <v>0</v>
      </c>
      <c r="V46" s="4">
        <f>费用表粘贴!AH46</f>
        <v>0</v>
      </c>
      <c r="W46" s="4">
        <f>费用表粘贴!AI46</f>
        <v>0</v>
      </c>
      <c r="X46" s="4">
        <f>费用表粘贴!AE46</f>
        <v>0</v>
      </c>
      <c r="Y46" s="4">
        <f>费用表粘贴!AD46</f>
        <v>0</v>
      </c>
    </row>
    <row r="47" ht="15" customHeight="1" spans="1:25">
      <c r="A47" s="2"/>
      <c r="B47" s="6" t="s">
        <v>120</v>
      </c>
      <c r="C47" s="4">
        <f t="shared" si="5"/>
        <v>223622.52</v>
      </c>
      <c r="D47" s="4"/>
      <c r="E47" s="4">
        <f>SUM(费用表粘贴!D47:S47)</f>
        <v>37635.4</v>
      </c>
      <c r="F47" s="4">
        <f>费用表粘贴!T47</f>
        <v>0</v>
      </c>
      <c r="G47" s="4">
        <f>费用表粘贴!Y47</f>
        <v>0</v>
      </c>
      <c r="H47" s="5">
        <f>费用表粘贴!U47</f>
        <v>185987.12</v>
      </c>
      <c r="I47" s="5">
        <f t="shared" si="6"/>
        <v>0</v>
      </c>
      <c r="J47" s="4">
        <f>费用表粘贴!AK47</f>
        <v>0</v>
      </c>
      <c r="K47" s="4">
        <f>费用表粘贴!AL47</f>
        <v>0</v>
      </c>
      <c r="L47" s="4">
        <f>费用表粘贴!AJ47</f>
        <v>0</v>
      </c>
      <c r="M47" s="5">
        <f t="shared" si="7"/>
        <v>0</v>
      </c>
      <c r="N47" s="4">
        <f>费用表粘贴!Z47</f>
        <v>0</v>
      </c>
      <c r="O47" s="4">
        <f>费用表粘贴!AA47</f>
        <v>0</v>
      </c>
      <c r="P47" s="5">
        <f t="shared" si="8"/>
        <v>0</v>
      </c>
      <c r="Q47" s="4">
        <f>费用表粘贴!AB47</f>
        <v>0</v>
      </c>
      <c r="R47" s="4">
        <f>费用表粘贴!AC47</f>
        <v>0</v>
      </c>
      <c r="S47" s="5">
        <f t="shared" si="9"/>
        <v>0</v>
      </c>
      <c r="T47" s="4">
        <f>费用表粘贴!AF47</f>
        <v>0</v>
      </c>
      <c r="U47" s="4">
        <f>费用表粘贴!AG47</f>
        <v>0</v>
      </c>
      <c r="V47" s="4">
        <f>费用表粘贴!AH47</f>
        <v>0</v>
      </c>
      <c r="W47" s="4">
        <f>费用表粘贴!AI47</f>
        <v>0</v>
      </c>
      <c r="X47" s="4">
        <f>费用表粘贴!AE47</f>
        <v>0</v>
      </c>
      <c r="Y47" s="4">
        <f>费用表粘贴!AD47</f>
        <v>0</v>
      </c>
    </row>
    <row r="48" ht="15" customHeight="1" spans="1:25">
      <c r="A48" s="2"/>
      <c r="B48" s="9" t="s">
        <v>121</v>
      </c>
      <c r="C48" s="4">
        <f t="shared" si="5"/>
        <v>0</v>
      </c>
      <c r="D48" s="4"/>
      <c r="E48" s="4">
        <f>SUM(费用表粘贴!D48:S48)</f>
        <v>0</v>
      </c>
      <c r="F48" s="4">
        <f>费用表粘贴!T48</f>
        <v>0</v>
      </c>
      <c r="G48" s="4">
        <f>费用表粘贴!Y48</f>
        <v>0</v>
      </c>
      <c r="H48" s="5">
        <f>费用表粘贴!U48</f>
        <v>0</v>
      </c>
      <c r="I48" s="5">
        <f t="shared" si="6"/>
        <v>0</v>
      </c>
      <c r="J48" s="4">
        <f>费用表粘贴!AK48</f>
        <v>0</v>
      </c>
      <c r="K48" s="4">
        <f>费用表粘贴!AL48</f>
        <v>0</v>
      </c>
      <c r="L48" s="4">
        <f>费用表粘贴!AJ48</f>
        <v>0</v>
      </c>
      <c r="M48" s="5">
        <f t="shared" si="7"/>
        <v>0</v>
      </c>
      <c r="N48" s="4">
        <f>费用表粘贴!Z48</f>
        <v>0</v>
      </c>
      <c r="O48" s="4">
        <f>费用表粘贴!AA48</f>
        <v>0</v>
      </c>
      <c r="P48" s="5">
        <f t="shared" si="8"/>
        <v>0</v>
      </c>
      <c r="Q48" s="4">
        <f>费用表粘贴!AB48</f>
        <v>0</v>
      </c>
      <c r="R48" s="4">
        <f>费用表粘贴!AC48</f>
        <v>0</v>
      </c>
      <c r="S48" s="5">
        <f t="shared" si="9"/>
        <v>0</v>
      </c>
      <c r="T48" s="4">
        <f>费用表粘贴!AF48</f>
        <v>0</v>
      </c>
      <c r="U48" s="4">
        <f>费用表粘贴!AG48</f>
        <v>0</v>
      </c>
      <c r="V48" s="4">
        <f>费用表粘贴!AH48</f>
        <v>0</v>
      </c>
      <c r="W48" s="4">
        <f>费用表粘贴!AI48</f>
        <v>0</v>
      </c>
      <c r="X48" s="4">
        <f>费用表粘贴!AE48</f>
        <v>0</v>
      </c>
      <c r="Y48" s="4">
        <f>费用表粘贴!AD48</f>
        <v>0</v>
      </c>
    </row>
    <row r="49" ht="15" customHeight="1" spans="1:25">
      <c r="A49" s="2"/>
      <c r="B49" s="9" t="s">
        <v>122</v>
      </c>
      <c r="C49" s="4">
        <f t="shared" si="5"/>
        <v>92200.79</v>
      </c>
      <c r="D49" s="4"/>
      <c r="E49" s="4">
        <f>SUM(费用表粘贴!D49:S49)</f>
        <v>44550.14</v>
      </c>
      <c r="F49" s="4">
        <f>费用表粘贴!T49</f>
        <v>219.72</v>
      </c>
      <c r="G49" s="4">
        <f>费用表粘贴!Y49</f>
        <v>25616.42</v>
      </c>
      <c r="H49" s="5">
        <f>费用表粘贴!U49</f>
        <v>21294.51</v>
      </c>
      <c r="I49" s="5">
        <f t="shared" si="6"/>
        <v>0</v>
      </c>
      <c r="J49" s="4">
        <f>费用表粘贴!AK49</f>
        <v>0</v>
      </c>
      <c r="K49" s="4">
        <f>费用表粘贴!AL49</f>
        <v>0</v>
      </c>
      <c r="L49" s="4">
        <f>费用表粘贴!AJ49</f>
        <v>0</v>
      </c>
      <c r="M49" s="5">
        <f t="shared" si="7"/>
        <v>0</v>
      </c>
      <c r="N49" s="4">
        <f>费用表粘贴!Z49</f>
        <v>0</v>
      </c>
      <c r="O49" s="4">
        <f>费用表粘贴!AA49</f>
        <v>0</v>
      </c>
      <c r="P49" s="5">
        <f t="shared" si="8"/>
        <v>0</v>
      </c>
      <c r="Q49" s="4">
        <f>费用表粘贴!AB49</f>
        <v>0</v>
      </c>
      <c r="R49" s="4">
        <f>费用表粘贴!AC49</f>
        <v>0</v>
      </c>
      <c r="S49" s="5">
        <f t="shared" si="9"/>
        <v>520</v>
      </c>
      <c r="T49" s="4">
        <f>费用表粘贴!AF49</f>
        <v>80</v>
      </c>
      <c r="U49" s="4">
        <f>费用表粘贴!AG49</f>
        <v>0</v>
      </c>
      <c r="V49" s="4">
        <f>费用表粘贴!AH49</f>
        <v>0</v>
      </c>
      <c r="W49" s="4">
        <f>费用表粘贴!AI49</f>
        <v>440</v>
      </c>
      <c r="X49" s="4">
        <f>费用表粘贴!AE49</f>
        <v>0</v>
      </c>
      <c r="Y49" s="4">
        <f>费用表粘贴!AD49</f>
        <v>0</v>
      </c>
    </row>
    <row r="50" ht="15" customHeight="1" spans="1:25">
      <c r="A50" s="2"/>
      <c r="B50" s="14" t="s">
        <v>123</v>
      </c>
      <c r="C50" s="4">
        <f t="shared" si="5"/>
        <v>0</v>
      </c>
      <c r="D50" s="4"/>
      <c r="E50" s="4">
        <f>SUM(费用表粘贴!D50:S50)</f>
        <v>0</v>
      </c>
      <c r="F50" s="4">
        <f>费用表粘贴!T50</f>
        <v>0</v>
      </c>
      <c r="G50" s="4">
        <f>费用表粘贴!Y50</f>
        <v>0</v>
      </c>
      <c r="H50" s="5">
        <f>费用表粘贴!U50</f>
        <v>0</v>
      </c>
      <c r="I50" s="5">
        <f t="shared" si="6"/>
        <v>0</v>
      </c>
      <c r="J50" s="4">
        <f>费用表粘贴!AK50</f>
        <v>0</v>
      </c>
      <c r="K50" s="4">
        <f>费用表粘贴!AL50</f>
        <v>0</v>
      </c>
      <c r="L50" s="4">
        <f>费用表粘贴!AJ50</f>
        <v>0</v>
      </c>
      <c r="M50" s="5">
        <f t="shared" si="7"/>
        <v>0</v>
      </c>
      <c r="N50" s="4">
        <f>费用表粘贴!Z50</f>
        <v>0</v>
      </c>
      <c r="O50" s="4">
        <f>费用表粘贴!AA50</f>
        <v>0</v>
      </c>
      <c r="P50" s="5">
        <f t="shared" si="8"/>
        <v>0</v>
      </c>
      <c r="Q50" s="4">
        <f>费用表粘贴!AB50</f>
        <v>0</v>
      </c>
      <c r="R50" s="4">
        <f>费用表粘贴!AC50</f>
        <v>0</v>
      </c>
      <c r="S50" s="5">
        <f t="shared" si="9"/>
        <v>0</v>
      </c>
      <c r="T50" s="4">
        <f>费用表粘贴!AF50</f>
        <v>0</v>
      </c>
      <c r="U50" s="4">
        <f>费用表粘贴!AG50</f>
        <v>0</v>
      </c>
      <c r="V50" s="4">
        <f>费用表粘贴!AH50</f>
        <v>0</v>
      </c>
      <c r="W50" s="4">
        <f>费用表粘贴!AI50</f>
        <v>0</v>
      </c>
      <c r="X50" s="4">
        <f>费用表粘贴!AE50</f>
        <v>0</v>
      </c>
      <c r="Y50" s="4">
        <f>费用表粘贴!AD50</f>
        <v>0</v>
      </c>
    </row>
    <row r="51" ht="15" customHeight="1" spans="1:25">
      <c r="A51" s="2"/>
      <c r="B51" s="14" t="s">
        <v>124</v>
      </c>
      <c r="C51" s="4">
        <f t="shared" si="5"/>
        <v>0</v>
      </c>
      <c r="D51" s="4"/>
      <c r="E51" s="4">
        <f>SUM(费用表粘贴!D51:S51)</f>
        <v>0</v>
      </c>
      <c r="F51" s="4">
        <f>费用表粘贴!T51</f>
        <v>0</v>
      </c>
      <c r="G51" s="4">
        <f>费用表粘贴!Y51</f>
        <v>0</v>
      </c>
      <c r="H51" s="5">
        <f>费用表粘贴!U51</f>
        <v>0</v>
      </c>
      <c r="I51" s="5">
        <f t="shared" si="6"/>
        <v>0</v>
      </c>
      <c r="J51" s="4">
        <f>费用表粘贴!AK51</f>
        <v>0</v>
      </c>
      <c r="K51" s="4">
        <f>费用表粘贴!AL51</f>
        <v>0</v>
      </c>
      <c r="L51" s="4">
        <f>费用表粘贴!AJ51</f>
        <v>0</v>
      </c>
      <c r="M51" s="5">
        <f t="shared" si="7"/>
        <v>0</v>
      </c>
      <c r="N51" s="4">
        <f>费用表粘贴!Z51</f>
        <v>0</v>
      </c>
      <c r="O51" s="4">
        <f>费用表粘贴!AA51</f>
        <v>0</v>
      </c>
      <c r="P51" s="5">
        <f t="shared" si="8"/>
        <v>0</v>
      </c>
      <c r="Q51" s="4">
        <f>费用表粘贴!AB51</f>
        <v>0</v>
      </c>
      <c r="R51" s="4">
        <f>费用表粘贴!AC51</f>
        <v>0</v>
      </c>
      <c r="S51" s="5">
        <f t="shared" si="9"/>
        <v>0</v>
      </c>
      <c r="T51" s="4">
        <f>费用表粘贴!AF51</f>
        <v>0</v>
      </c>
      <c r="U51" s="4">
        <f>费用表粘贴!AG51</f>
        <v>0</v>
      </c>
      <c r="V51" s="4">
        <f>费用表粘贴!AH51</f>
        <v>0</v>
      </c>
      <c r="W51" s="4">
        <f>费用表粘贴!AI51</f>
        <v>0</v>
      </c>
      <c r="X51" s="4">
        <f>费用表粘贴!AE51</f>
        <v>0</v>
      </c>
      <c r="Y51" s="4">
        <f>费用表粘贴!AD51</f>
        <v>0</v>
      </c>
    </row>
    <row r="52" ht="15" customHeight="1" spans="1:25">
      <c r="A52" s="2"/>
      <c r="B52" s="14" t="s">
        <v>125</v>
      </c>
      <c r="C52" s="4">
        <f t="shared" si="5"/>
        <v>0</v>
      </c>
      <c r="D52" s="4"/>
      <c r="E52" s="4">
        <f>SUM(费用表粘贴!D52:S52)</f>
        <v>0</v>
      </c>
      <c r="F52" s="4">
        <f>费用表粘贴!T52</f>
        <v>0</v>
      </c>
      <c r="G52" s="4">
        <f>费用表粘贴!Y52</f>
        <v>0</v>
      </c>
      <c r="H52" s="5">
        <f>费用表粘贴!U52</f>
        <v>0</v>
      </c>
      <c r="I52" s="5">
        <f t="shared" si="6"/>
        <v>0</v>
      </c>
      <c r="J52" s="4">
        <f>费用表粘贴!AK52</f>
        <v>0</v>
      </c>
      <c r="K52" s="4">
        <f>费用表粘贴!AL52</f>
        <v>0</v>
      </c>
      <c r="L52" s="4">
        <f>费用表粘贴!AJ52</f>
        <v>0</v>
      </c>
      <c r="M52" s="5">
        <f t="shared" si="7"/>
        <v>0</v>
      </c>
      <c r="N52" s="4">
        <f>费用表粘贴!Z52</f>
        <v>0</v>
      </c>
      <c r="O52" s="4">
        <f>费用表粘贴!AA52</f>
        <v>0</v>
      </c>
      <c r="P52" s="5">
        <f t="shared" si="8"/>
        <v>0</v>
      </c>
      <c r="Q52" s="4">
        <f>费用表粘贴!AB52</f>
        <v>0</v>
      </c>
      <c r="R52" s="4">
        <f>费用表粘贴!AC52</f>
        <v>0</v>
      </c>
      <c r="S52" s="5">
        <f t="shared" si="9"/>
        <v>0</v>
      </c>
      <c r="T52" s="4">
        <f>费用表粘贴!AF52</f>
        <v>0</v>
      </c>
      <c r="U52" s="4">
        <f>费用表粘贴!AG52</f>
        <v>0</v>
      </c>
      <c r="V52" s="4">
        <f>费用表粘贴!AH52</f>
        <v>0</v>
      </c>
      <c r="W52" s="4">
        <f>费用表粘贴!AI52</f>
        <v>0</v>
      </c>
      <c r="X52" s="4">
        <f>费用表粘贴!AE52</f>
        <v>0</v>
      </c>
      <c r="Y52" s="4">
        <f>费用表粘贴!AD52</f>
        <v>0</v>
      </c>
    </row>
    <row r="53" ht="15" customHeight="1" spans="1:25">
      <c r="A53" s="2"/>
      <c r="B53" s="14" t="s">
        <v>126</v>
      </c>
      <c r="C53" s="4">
        <f t="shared" si="5"/>
        <v>52500</v>
      </c>
      <c r="D53" s="4"/>
      <c r="E53" s="4">
        <f>SUM(费用表粘贴!D53:S53)</f>
        <v>52500</v>
      </c>
      <c r="F53" s="4">
        <f>费用表粘贴!T53</f>
        <v>0</v>
      </c>
      <c r="G53" s="4">
        <f>费用表粘贴!Y53</f>
        <v>0</v>
      </c>
      <c r="H53" s="5">
        <f>费用表粘贴!U53</f>
        <v>0</v>
      </c>
      <c r="I53" s="5">
        <f t="shared" si="6"/>
        <v>0</v>
      </c>
      <c r="J53" s="4">
        <f>费用表粘贴!AK53</f>
        <v>0</v>
      </c>
      <c r="K53" s="4">
        <f>费用表粘贴!AL53</f>
        <v>0</v>
      </c>
      <c r="L53" s="4">
        <f>费用表粘贴!AJ53</f>
        <v>0</v>
      </c>
      <c r="M53" s="5">
        <f t="shared" si="7"/>
        <v>0</v>
      </c>
      <c r="N53" s="4">
        <f>费用表粘贴!Z53</f>
        <v>0</v>
      </c>
      <c r="O53" s="4">
        <f>费用表粘贴!AA53</f>
        <v>0</v>
      </c>
      <c r="P53" s="5">
        <f t="shared" si="8"/>
        <v>0</v>
      </c>
      <c r="Q53" s="4">
        <f>费用表粘贴!AB53</f>
        <v>0</v>
      </c>
      <c r="R53" s="4">
        <f>费用表粘贴!AC53</f>
        <v>0</v>
      </c>
      <c r="S53" s="5">
        <f t="shared" si="9"/>
        <v>0</v>
      </c>
      <c r="T53" s="4">
        <f>费用表粘贴!AF53</f>
        <v>0</v>
      </c>
      <c r="U53" s="4">
        <f>费用表粘贴!AG53</f>
        <v>0</v>
      </c>
      <c r="V53" s="4">
        <f>费用表粘贴!AH53</f>
        <v>0</v>
      </c>
      <c r="W53" s="4">
        <f>费用表粘贴!AI53</f>
        <v>0</v>
      </c>
      <c r="X53" s="4">
        <f>费用表粘贴!AE53</f>
        <v>0</v>
      </c>
      <c r="Y53" s="4">
        <f>费用表粘贴!AD53</f>
        <v>0</v>
      </c>
    </row>
    <row r="54" ht="15" customHeight="1" spans="1:25">
      <c r="A54" s="2"/>
      <c r="B54" s="9" t="s">
        <v>127</v>
      </c>
      <c r="C54" s="4">
        <f t="shared" si="5"/>
        <v>3727.01</v>
      </c>
      <c r="D54" s="4"/>
      <c r="E54" s="4">
        <f>SUM(费用表粘贴!D54:S54)</f>
        <v>0</v>
      </c>
      <c r="F54" s="4">
        <f>费用表粘贴!T54</f>
        <v>0</v>
      </c>
      <c r="G54" s="4">
        <f>费用表粘贴!Y54</f>
        <v>0</v>
      </c>
      <c r="H54" s="5">
        <f>费用表粘贴!U54</f>
        <v>3727.01</v>
      </c>
      <c r="I54" s="5">
        <f t="shared" si="6"/>
        <v>0</v>
      </c>
      <c r="J54" s="4">
        <f>费用表粘贴!AK54</f>
        <v>0</v>
      </c>
      <c r="K54" s="4">
        <f>费用表粘贴!AL54</f>
        <v>0</v>
      </c>
      <c r="L54" s="4">
        <f>费用表粘贴!AJ54</f>
        <v>0</v>
      </c>
      <c r="M54" s="5">
        <f t="shared" si="7"/>
        <v>0</v>
      </c>
      <c r="N54" s="4">
        <f>费用表粘贴!Z54</f>
        <v>0</v>
      </c>
      <c r="O54" s="4">
        <f>费用表粘贴!AA54</f>
        <v>0</v>
      </c>
      <c r="P54" s="5">
        <f t="shared" si="8"/>
        <v>0</v>
      </c>
      <c r="Q54" s="4">
        <f>费用表粘贴!AB54</f>
        <v>0</v>
      </c>
      <c r="R54" s="4">
        <f>费用表粘贴!AC54</f>
        <v>0</v>
      </c>
      <c r="S54" s="5">
        <f t="shared" si="9"/>
        <v>0</v>
      </c>
      <c r="T54" s="4">
        <f>费用表粘贴!AF54</f>
        <v>0</v>
      </c>
      <c r="U54" s="4">
        <f>费用表粘贴!AG54</f>
        <v>0</v>
      </c>
      <c r="V54" s="4">
        <f>费用表粘贴!AH54</f>
        <v>0</v>
      </c>
      <c r="W54" s="4">
        <f>费用表粘贴!AI54</f>
        <v>0</v>
      </c>
      <c r="X54" s="4">
        <f>费用表粘贴!AE54</f>
        <v>0</v>
      </c>
      <c r="Y54" s="4">
        <f>费用表粘贴!AD54</f>
        <v>0</v>
      </c>
    </row>
    <row r="55" ht="15" customHeight="1" spans="1:25">
      <c r="A55" s="2"/>
      <c r="B55" s="9" t="s">
        <v>128</v>
      </c>
      <c r="C55" s="4">
        <f t="shared" si="5"/>
        <v>0</v>
      </c>
      <c r="D55" s="4"/>
      <c r="E55" s="4">
        <f>SUM(费用表粘贴!D55:S55)</f>
        <v>0</v>
      </c>
      <c r="F55" s="4">
        <f>费用表粘贴!T55</f>
        <v>0</v>
      </c>
      <c r="G55" s="4">
        <f>费用表粘贴!Y55</f>
        <v>0</v>
      </c>
      <c r="H55" s="5">
        <f>费用表粘贴!U55</f>
        <v>0</v>
      </c>
      <c r="I55" s="5">
        <f t="shared" si="6"/>
        <v>0</v>
      </c>
      <c r="J55" s="4">
        <f>费用表粘贴!AK55</f>
        <v>0</v>
      </c>
      <c r="K55" s="4">
        <f>费用表粘贴!AL55</f>
        <v>0</v>
      </c>
      <c r="L55" s="4">
        <f>费用表粘贴!AJ55</f>
        <v>0</v>
      </c>
      <c r="M55" s="5">
        <f t="shared" si="7"/>
        <v>0</v>
      </c>
      <c r="N55" s="4">
        <f>费用表粘贴!Z55</f>
        <v>0</v>
      </c>
      <c r="O55" s="4">
        <f>费用表粘贴!AA55</f>
        <v>0</v>
      </c>
      <c r="P55" s="5">
        <f t="shared" si="8"/>
        <v>0</v>
      </c>
      <c r="Q55" s="4">
        <f>费用表粘贴!AB55</f>
        <v>0</v>
      </c>
      <c r="R55" s="4">
        <f>费用表粘贴!AC55</f>
        <v>0</v>
      </c>
      <c r="S55" s="5">
        <f t="shared" si="9"/>
        <v>0</v>
      </c>
      <c r="T55" s="4">
        <f>费用表粘贴!AF55</f>
        <v>0</v>
      </c>
      <c r="U55" s="4">
        <f>费用表粘贴!AG55</f>
        <v>0</v>
      </c>
      <c r="V55" s="4">
        <f>费用表粘贴!AH55</f>
        <v>0</v>
      </c>
      <c r="W55" s="4">
        <f>费用表粘贴!AI55</f>
        <v>0</v>
      </c>
      <c r="X55" s="4">
        <f>费用表粘贴!AE55</f>
        <v>0</v>
      </c>
      <c r="Y55" s="4">
        <f>费用表粘贴!AD55</f>
        <v>0</v>
      </c>
    </row>
    <row r="56" ht="15" customHeight="1" spans="1:25">
      <c r="A56" s="2"/>
      <c r="B56" s="9" t="s">
        <v>129</v>
      </c>
      <c r="C56" s="4">
        <f t="shared" si="5"/>
        <v>-2205.7</v>
      </c>
      <c r="D56" s="4"/>
      <c r="E56" s="4">
        <f>SUM(费用表粘贴!D56:S56)</f>
        <v>0</v>
      </c>
      <c r="F56" s="4">
        <f>费用表粘贴!T56</f>
        <v>0</v>
      </c>
      <c r="G56" s="4">
        <f>费用表粘贴!Y56</f>
        <v>0</v>
      </c>
      <c r="H56" s="5">
        <f>费用表粘贴!U56</f>
        <v>0</v>
      </c>
      <c r="I56" s="5">
        <f t="shared" si="6"/>
        <v>0</v>
      </c>
      <c r="J56" s="4">
        <f>费用表粘贴!AK56</f>
        <v>0</v>
      </c>
      <c r="K56" s="4">
        <f>费用表粘贴!AL56</f>
        <v>0</v>
      </c>
      <c r="L56" s="4">
        <f>费用表粘贴!AJ56</f>
        <v>0</v>
      </c>
      <c r="M56" s="5">
        <f t="shared" si="7"/>
        <v>0</v>
      </c>
      <c r="N56" s="4">
        <f>费用表粘贴!Z56</f>
        <v>0</v>
      </c>
      <c r="O56" s="4">
        <f>费用表粘贴!AA56</f>
        <v>0</v>
      </c>
      <c r="P56" s="5">
        <f t="shared" si="8"/>
        <v>0</v>
      </c>
      <c r="Q56" s="4">
        <f>费用表粘贴!AB56</f>
        <v>0</v>
      </c>
      <c r="R56" s="4">
        <f>费用表粘贴!AC56</f>
        <v>0</v>
      </c>
      <c r="S56" s="5">
        <f t="shared" si="9"/>
        <v>-2205.7</v>
      </c>
      <c r="T56" s="4">
        <f>费用表粘贴!AF56</f>
        <v>-2205.7</v>
      </c>
      <c r="U56" s="4">
        <f>费用表粘贴!AG56</f>
        <v>0</v>
      </c>
      <c r="V56" s="4">
        <f>费用表粘贴!AH56</f>
        <v>0</v>
      </c>
      <c r="W56" s="4">
        <f>费用表粘贴!AI56</f>
        <v>0</v>
      </c>
      <c r="X56" s="4">
        <f>费用表粘贴!AE56</f>
        <v>0</v>
      </c>
      <c r="Y56" s="4">
        <f>费用表粘贴!AD56</f>
        <v>0</v>
      </c>
    </row>
    <row r="57" ht="15" customHeight="1" spans="1:25">
      <c r="A57" s="2"/>
      <c r="B57" s="9" t="s">
        <v>130</v>
      </c>
      <c r="C57" s="4">
        <f t="shared" si="5"/>
        <v>0</v>
      </c>
      <c r="D57" s="4"/>
      <c r="E57" s="4">
        <f>SUM(费用表粘贴!D57:S57)</f>
        <v>0</v>
      </c>
      <c r="F57" s="4">
        <f>费用表粘贴!T57</f>
        <v>0</v>
      </c>
      <c r="G57" s="4">
        <f>费用表粘贴!Y57</f>
        <v>0</v>
      </c>
      <c r="H57" s="5">
        <f>费用表粘贴!U57</f>
        <v>0</v>
      </c>
      <c r="I57" s="5">
        <f t="shared" si="6"/>
        <v>0</v>
      </c>
      <c r="J57" s="4">
        <f>费用表粘贴!AK57</f>
        <v>0</v>
      </c>
      <c r="K57" s="4">
        <f>费用表粘贴!AL57</f>
        <v>0</v>
      </c>
      <c r="L57" s="4">
        <f>费用表粘贴!AJ57</f>
        <v>0</v>
      </c>
      <c r="M57" s="5">
        <f t="shared" si="7"/>
        <v>0</v>
      </c>
      <c r="N57" s="4">
        <f>费用表粘贴!Z57</f>
        <v>0</v>
      </c>
      <c r="O57" s="4">
        <f>费用表粘贴!AA57</f>
        <v>0</v>
      </c>
      <c r="P57" s="5">
        <f t="shared" si="8"/>
        <v>0</v>
      </c>
      <c r="Q57" s="4">
        <f>费用表粘贴!AB57</f>
        <v>0</v>
      </c>
      <c r="R57" s="4">
        <f>费用表粘贴!AC57</f>
        <v>0</v>
      </c>
      <c r="S57" s="5">
        <f t="shared" si="9"/>
        <v>0</v>
      </c>
      <c r="T57" s="4">
        <f>费用表粘贴!AF57</f>
        <v>0</v>
      </c>
      <c r="U57" s="4">
        <f>费用表粘贴!AG57</f>
        <v>0</v>
      </c>
      <c r="V57" s="4">
        <f>费用表粘贴!AH57</f>
        <v>0</v>
      </c>
      <c r="W57" s="4">
        <f>费用表粘贴!AI57</f>
        <v>0</v>
      </c>
      <c r="X57" s="4">
        <f>费用表粘贴!AE57</f>
        <v>0</v>
      </c>
      <c r="Y57" s="4">
        <f>费用表粘贴!AD57</f>
        <v>0</v>
      </c>
    </row>
    <row r="58" ht="15" customHeight="1" spans="1:25">
      <c r="A58" s="2"/>
      <c r="B58" s="9" t="s">
        <v>131</v>
      </c>
      <c r="C58" s="4">
        <f t="shared" si="5"/>
        <v>0</v>
      </c>
      <c r="D58" s="4"/>
      <c r="E58" s="4">
        <f>SUM(费用表粘贴!D58:S58)</f>
        <v>0</v>
      </c>
      <c r="F58" s="4">
        <f>费用表粘贴!T58</f>
        <v>0</v>
      </c>
      <c r="G58" s="4">
        <f>费用表粘贴!Y58</f>
        <v>0</v>
      </c>
      <c r="H58" s="5">
        <f>费用表粘贴!U58</f>
        <v>0</v>
      </c>
      <c r="I58" s="5">
        <f t="shared" si="6"/>
        <v>0</v>
      </c>
      <c r="J58" s="4">
        <f>费用表粘贴!AK58</f>
        <v>0</v>
      </c>
      <c r="K58" s="4">
        <f>费用表粘贴!AL58</f>
        <v>0</v>
      </c>
      <c r="L58" s="4">
        <f>费用表粘贴!AJ58</f>
        <v>0</v>
      </c>
      <c r="M58" s="5">
        <f t="shared" si="7"/>
        <v>0</v>
      </c>
      <c r="N58" s="4">
        <f>费用表粘贴!Z58</f>
        <v>0</v>
      </c>
      <c r="O58" s="4">
        <f>费用表粘贴!AA58</f>
        <v>0</v>
      </c>
      <c r="P58" s="5">
        <f t="shared" si="8"/>
        <v>0</v>
      </c>
      <c r="Q58" s="4">
        <f>费用表粘贴!AB58</f>
        <v>0</v>
      </c>
      <c r="R58" s="4">
        <f>费用表粘贴!AC58</f>
        <v>0</v>
      </c>
      <c r="S58" s="5">
        <f t="shared" si="9"/>
        <v>0</v>
      </c>
      <c r="T58" s="4">
        <f>费用表粘贴!AF58</f>
        <v>0</v>
      </c>
      <c r="U58" s="4">
        <f>费用表粘贴!AG58</f>
        <v>0</v>
      </c>
      <c r="V58" s="4">
        <f>费用表粘贴!AH58</f>
        <v>0</v>
      </c>
      <c r="W58" s="4">
        <f>费用表粘贴!AI58</f>
        <v>0</v>
      </c>
      <c r="X58" s="4">
        <f>费用表粘贴!AE58</f>
        <v>0</v>
      </c>
      <c r="Y58" s="4">
        <f>费用表粘贴!AD58</f>
        <v>0</v>
      </c>
    </row>
    <row r="59" ht="15" customHeight="1" spans="1:25">
      <c r="A59" s="2"/>
      <c r="B59" s="9" t="s">
        <v>132</v>
      </c>
      <c r="C59" s="4">
        <f t="shared" si="5"/>
        <v>0</v>
      </c>
      <c r="D59" s="4"/>
      <c r="E59" s="4">
        <f>SUM(费用表粘贴!D59:S59)</f>
        <v>0</v>
      </c>
      <c r="F59" s="4">
        <f>费用表粘贴!T59</f>
        <v>0</v>
      </c>
      <c r="G59" s="4">
        <f>费用表粘贴!Y59</f>
        <v>0</v>
      </c>
      <c r="H59" s="5">
        <f>费用表粘贴!U59</f>
        <v>0</v>
      </c>
      <c r="I59" s="5">
        <f t="shared" si="6"/>
        <v>0</v>
      </c>
      <c r="J59" s="4">
        <f>费用表粘贴!AK59</f>
        <v>0</v>
      </c>
      <c r="K59" s="4">
        <f>费用表粘贴!AL59</f>
        <v>0</v>
      </c>
      <c r="L59" s="4">
        <f>费用表粘贴!AJ59</f>
        <v>0</v>
      </c>
      <c r="M59" s="5">
        <f t="shared" si="7"/>
        <v>0</v>
      </c>
      <c r="N59" s="4">
        <f>费用表粘贴!Z59</f>
        <v>0</v>
      </c>
      <c r="O59" s="4">
        <f>费用表粘贴!AA59</f>
        <v>0</v>
      </c>
      <c r="P59" s="5">
        <f t="shared" si="8"/>
        <v>0</v>
      </c>
      <c r="Q59" s="4">
        <f>费用表粘贴!AB59</f>
        <v>0</v>
      </c>
      <c r="R59" s="4">
        <f>费用表粘贴!AC59</f>
        <v>0</v>
      </c>
      <c r="S59" s="5">
        <f t="shared" si="9"/>
        <v>0</v>
      </c>
      <c r="T59" s="4">
        <f>费用表粘贴!AF59</f>
        <v>0</v>
      </c>
      <c r="U59" s="4">
        <f>费用表粘贴!AG59</f>
        <v>0</v>
      </c>
      <c r="V59" s="4">
        <f>费用表粘贴!AH59</f>
        <v>0</v>
      </c>
      <c r="W59" s="4">
        <f>费用表粘贴!AI59</f>
        <v>0</v>
      </c>
      <c r="X59" s="4">
        <f>费用表粘贴!AE59</f>
        <v>0</v>
      </c>
      <c r="Y59" s="4">
        <f>费用表粘贴!AD59</f>
        <v>0</v>
      </c>
    </row>
    <row r="60" ht="15" customHeight="1" spans="1:25">
      <c r="A60" s="2"/>
      <c r="B60" s="15" t="s">
        <v>95</v>
      </c>
      <c r="C60" s="11">
        <f t="shared" si="5"/>
        <v>467665.37</v>
      </c>
      <c r="D60" s="11"/>
      <c r="E60" s="11">
        <f>SUM(费用表粘贴!D60:S60)</f>
        <v>218419.75</v>
      </c>
      <c r="F60" s="11">
        <f>费用表粘贴!T60</f>
        <v>219.72</v>
      </c>
      <c r="G60" s="11">
        <f>费用表粘贴!Y60</f>
        <v>39457.96</v>
      </c>
      <c r="H60" s="5">
        <f>费用表粘贴!U60</f>
        <v>211253.64</v>
      </c>
      <c r="I60" s="5">
        <f t="shared" si="6"/>
        <v>0</v>
      </c>
      <c r="J60" s="11">
        <f>费用表粘贴!AK60</f>
        <v>0</v>
      </c>
      <c r="K60" s="11">
        <f>费用表粘贴!AL60</f>
        <v>0</v>
      </c>
      <c r="L60" s="11">
        <f>费用表粘贴!AJ60</f>
        <v>0</v>
      </c>
      <c r="M60" s="5">
        <f t="shared" si="7"/>
        <v>0</v>
      </c>
      <c r="N60" s="11">
        <f>费用表粘贴!Z60</f>
        <v>0</v>
      </c>
      <c r="O60" s="11">
        <f>费用表粘贴!AA60</f>
        <v>0</v>
      </c>
      <c r="P60" s="5">
        <f t="shared" si="8"/>
        <v>0</v>
      </c>
      <c r="Q60" s="11">
        <f>费用表粘贴!AB60</f>
        <v>0</v>
      </c>
      <c r="R60" s="11">
        <f>费用表粘贴!AC60</f>
        <v>0</v>
      </c>
      <c r="S60" s="5">
        <f t="shared" si="9"/>
        <v>-1685.7</v>
      </c>
      <c r="T60" s="11">
        <f>费用表粘贴!AF60</f>
        <v>-2125.7</v>
      </c>
      <c r="U60" s="11">
        <f>费用表粘贴!AG60</f>
        <v>0</v>
      </c>
      <c r="V60" s="11">
        <f>费用表粘贴!AH60</f>
        <v>0</v>
      </c>
      <c r="W60" s="11">
        <f>费用表粘贴!AI60</f>
        <v>440</v>
      </c>
      <c r="X60" s="11">
        <f>费用表粘贴!AE60</f>
        <v>0</v>
      </c>
      <c r="Y60" s="11">
        <f>费用表粘贴!AD60</f>
        <v>0</v>
      </c>
    </row>
    <row r="61" ht="15" customHeight="1" spans="1:25">
      <c r="A61" s="2" t="s">
        <v>133</v>
      </c>
      <c r="B61" s="6" t="s">
        <v>134</v>
      </c>
      <c r="C61" s="4">
        <f t="shared" si="5"/>
        <v>0</v>
      </c>
      <c r="D61" s="4"/>
      <c r="E61" s="4">
        <f>SUM(费用表粘贴!D61:S61)</f>
        <v>0</v>
      </c>
      <c r="F61" s="4">
        <f>费用表粘贴!T61</f>
        <v>0</v>
      </c>
      <c r="G61" s="4">
        <f>费用表粘贴!Y61</f>
        <v>0</v>
      </c>
      <c r="H61" s="5">
        <f>费用表粘贴!U61</f>
        <v>0</v>
      </c>
      <c r="I61" s="5">
        <f t="shared" si="6"/>
        <v>0</v>
      </c>
      <c r="J61" s="4">
        <f>费用表粘贴!AK61</f>
        <v>0</v>
      </c>
      <c r="K61" s="4">
        <f>费用表粘贴!AL61</f>
        <v>0</v>
      </c>
      <c r="L61" s="4">
        <f>费用表粘贴!AJ61</f>
        <v>0</v>
      </c>
      <c r="M61" s="5">
        <f t="shared" si="7"/>
        <v>0</v>
      </c>
      <c r="N61" s="4">
        <f>费用表粘贴!Z61</f>
        <v>0</v>
      </c>
      <c r="O61" s="4">
        <f>费用表粘贴!AA61</f>
        <v>0</v>
      </c>
      <c r="P61" s="5">
        <f t="shared" si="8"/>
        <v>0</v>
      </c>
      <c r="Q61" s="4">
        <f>费用表粘贴!AB61</f>
        <v>0</v>
      </c>
      <c r="R61" s="4">
        <f>费用表粘贴!AC61</f>
        <v>0</v>
      </c>
      <c r="S61" s="5">
        <f t="shared" si="9"/>
        <v>0</v>
      </c>
      <c r="T61" s="4">
        <f>费用表粘贴!AF61</f>
        <v>0</v>
      </c>
      <c r="U61" s="4">
        <f>费用表粘贴!AG61</f>
        <v>0</v>
      </c>
      <c r="V61" s="4">
        <f>费用表粘贴!AH61</f>
        <v>0</v>
      </c>
      <c r="W61" s="4">
        <f>费用表粘贴!AI61</f>
        <v>0</v>
      </c>
      <c r="X61" s="4">
        <f>费用表粘贴!AE61</f>
        <v>0</v>
      </c>
      <c r="Y61" s="4">
        <f>费用表粘贴!AD61</f>
        <v>0</v>
      </c>
    </row>
    <row r="62" ht="15" customHeight="1" spans="1:25">
      <c r="A62" s="2"/>
      <c r="B62" s="9" t="s">
        <v>135</v>
      </c>
      <c r="C62" s="4">
        <f t="shared" si="5"/>
        <v>155416.81</v>
      </c>
      <c r="D62" s="4"/>
      <c r="E62" s="4">
        <f>SUM(费用表粘贴!D62:S62)</f>
        <v>95962.84</v>
      </c>
      <c r="F62" s="4">
        <f>费用表粘贴!T62</f>
        <v>0</v>
      </c>
      <c r="G62" s="4">
        <f>费用表粘贴!Y62</f>
        <v>0</v>
      </c>
      <c r="H62" s="5">
        <f>费用表粘贴!U62</f>
        <v>59453.97</v>
      </c>
      <c r="I62" s="5">
        <f t="shared" si="6"/>
        <v>0</v>
      </c>
      <c r="J62" s="4">
        <f>费用表粘贴!AK62</f>
        <v>0</v>
      </c>
      <c r="K62" s="4">
        <f>费用表粘贴!AL62</f>
        <v>0</v>
      </c>
      <c r="L62" s="4">
        <f>费用表粘贴!AJ62</f>
        <v>0</v>
      </c>
      <c r="M62" s="5">
        <f t="shared" si="7"/>
        <v>0</v>
      </c>
      <c r="N62" s="4">
        <f>费用表粘贴!Z62</f>
        <v>0</v>
      </c>
      <c r="O62" s="4">
        <f>费用表粘贴!AA62</f>
        <v>0</v>
      </c>
      <c r="P62" s="5">
        <f t="shared" si="8"/>
        <v>0</v>
      </c>
      <c r="Q62" s="4">
        <f>费用表粘贴!AB62</f>
        <v>0</v>
      </c>
      <c r="R62" s="4">
        <f>费用表粘贴!AC62</f>
        <v>0</v>
      </c>
      <c r="S62" s="5">
        <f t="shared" si="9"/>
        <v>0</v>
      </c>
      <c r="T62" s="4">
        <f>费用表粘贴!AF62</f>
        <v>0</v>
      </c>
      <c r="U62" s="4">
        <f>费用表粘贴!AG62</f>
        <v>0</v>
      </c>
      <c r="V62" s="4">
        <f>费用表粘贴!AH62</f>
        <v>0</v>
      </c>
      <c r="W62" s="4">
        <f>费用表粘贴!AI62</f>
        <v>0</v>
      </c>
      <c r="X62" s="4">
        <f>费用表粘贴!AE62</f>
        <v>0</v>
      </c>
      <c r="Y62" s="4">
        <f>费用表粘贴!AD62</f>
        <v>0</v>
      </c>
    </row>
    <row r="63" ht="15" customHeight="1" spans="1:25">
      <c r="A63" s="2"/>
      <c r="B63" s="9" t="s">
        <v>136</v>
      </c>
      <c r="C63" s="4">
        <f t="shared" si="5"/>
        <v>2240185.41</v>
      </c>
      <c r="D63" s="4"/>
      <c r="E63" s="4">
        <f>SUM(费用表粘贴!D63:S63)</f>
        <v>0</v>
      </c>
      <c r="F63" s="4">
        <f>费用表粘贴!T63</f>
        <v>0</v>
      </c>
      <c r="G63" s="4">
        <f>费用表粘贴!Y63</f>
        <v>0</v>
      </c>
      <c r="H63" s="5">
        <f>费用表粘贴!U63</f>
        <v>2196892.41</v>
      </c>
      <c r="I63" s="5">
        <f t="shared" si="6"/>
        <v>0</v>
      </c>
      <c r="J63" s="4">
        <f>费用表粘贴!AK63</f>
        <v>0</v>
      </c>
      <c r="K63" s="4">
        <f>费用表粘贴!AL63</f>
        <v>0</v>
      </c>
      <c r="L63" s="4">
        <f>费用表粘贴!AJ63</f>
        <v>0</v>
      </c>
      <c r="M63" s="5">
        <f t="shared" si="7"/>
        <v>0</v>
      </c>
      <c r="N63" s="4">
        <f>费用表粘贴!Z63</f>
        <v>0</v>
      </c>
      <c r="O63" s="4">
        <f>费用表粘贴!AA63</f>
        <v>0</v>
      </c>
      <c r="P63" s="5">
        <f t="shared" si="8"/>
        <v>0</v>
      </c>
      <c r="Q63" s="4">
        <f>费用表粘贴!AB63</f>
        <v>0</v>
      </c>
      <c r="R63" s="4">
        <f>费用表粘贴!AC63</f>
        <v>0</v>
      </c>
      <c r="S63" s="5">
        <f t="shared" si="9"/>
        <v>43293</v>
      </c>
      <c r="T63" s="4">
        <f>费用表粘贴!AF63</f>
        <v>25976</v>
      </c>
      <c r="U63" s="4">
        <f>费用表粘贴!AG63</f>
        <v>17317</v>
      </c>
      <c r="V63" s="4">
        <f>费用表粘贴!AH63</f>
        <v>0</v>
      </c>
      <c r="W63" s="4">
        <f>费用表粘贴!AI63</f>
        <v>0</v>
      </c>
      <c r="X63" s="4">
        <f>费用表粘贴!AE63</f>
        <v>0</v>
      </c>
      <c r="Y63" s="4">
        <f>费用表粘贴!AD63</f>
        <v>0</v>
      </c>
    </row>
    <row r="64" ht="15" customHeight="1" spans="1:25">
      <c r="A64" s="2"/>
      <c r="B64" s="9" t="s">
        <v>83</v>
      </c>
      <c r="C64" s="4">
        <f t="shared" si="5"/>
        <v>189327.51</v>
      </c>
      <c r="D64" s="4"/>
      <c r="E64" s="4">
        <f>SUM(费用表粘贴!D64:S64)</f>
        <v>34468.11</v>
      </c>
      <c r="F64" s="4">
        <f>费用表粘贴!T64</f>
        <v>0</v>
      </c>
      <c r="G64" s="4">
        <f>费用表粘贴!Y64</f>
        <v>0</v>
      </c>
      <c r="H64" s="5">
        <f>费用表粘贴!U64</f>
        <v>154859.4</v>
      </c>
      <c r="I64" s="5">
        <f t="shared" si="6"/>
        <v>0</v>
      </c>
      <c r="J64" s="4">
        <f>费用表粘贴!AK64</f>
        <v>0</v>
      </c>
      <c r="K64" s="4">
        <f>费用表粘贴!AL64</f>
        <v>0</v>
      </c>
      <c r="L64" s="4">
        <f>费用表粘贴!AJ64</f>
        <v>0</v>
      </c>
      <c r="M64" s="5">
        <f t="shared" si="7"/>
        <v>0</v>
      </c>
      <c r="N64" s="4">
        <f>费用表粘贴!Z64</f>
        <v>0</v>
      </c>
      <c r="O64" s="4">
        <f>费用表粘贴!AA64</f>
        <v>0</v>
      </c>
      <c r="P64" s="5">
        <f t="shared" si="8"/>
        <v>0</v>
      </c>
      <c r="Q64" s="4">
        <f>费用表粘贴!AB64</f>
        <v>0</v>
      </c>
      <c r="R64" s="4">
        <f>费用表粘贴!AC64</f>
        <v>0</v>
      </c>
      <c r="S64" s="5">
        <f t="shared" si="9"/>
        <v>0</v>
      </c>
      <c r="T64" s="4">
        <f>费用表粘贴!AF64</f>
        <v>0</v>
      </c>
      <c r="U64" s="4">
        <f>费用表粘贴!AG64</f>
        <v>0</v>
      </c>
      <c r="V64" s="4">
        <f>费用表粘贴!AH64</f>
        <v>0</v>
      </c>
      <c r="W64" s="4">
        <f>费用表粘贴!AI64</f>
        <v>0</v>
      </c>
      <c r="X64" s="4">
        <f>费用表粘贴!AE64</f>
        <v>0</v>
      </c>
      <c r="Y64" s="4">
        <f>费用表粘贴!AD64</f>
        <v>0</v>
      </c>
    </row>
    <row r="65" ht="15" customHeight="1" spans="1:25">
      <c r="A65" s="2"/>
      <c r="B65" s="9" t="s">
        <v>137</v>
      </c>
      <c r="C65" s="4">
        <f t="shared" si="5"/>
        <v>52562.49</v>
      </c>
      <c r="D65" s="4"/>
      <c r="E65" s="4">
        <f>SUM(费用表粘贴!D65:S65)</f>
        <v>6200</v>
      </c>
      <c r="F65" s="4">
        <f>费用表粘贴!T65</f>
        <v>0</v>
      </c>
      <c r="G65" s="4">
        <f>费用表粘贴!Y65</f>
        <v>0</v>
      </c>
      <c r="H65" s="5">
        <f>费用表粘贴!U65</f>
        <v>46362.49</v>
      </c>
      <c r="I65" s="5">
        <f t="shared" si="6"/>
        <v>0</v>
      </c>
      <c r="J65" s="4">
        <f>费用表粘贴!AK65</f>
        <v>0</v>
      </c>
      <c r="K65" s="4">
        <f>费用表粘贴!AL65</f>
        <v>0</v>
      </c>
      <c r="L65" s="4">
        <f>费用表粘贴!AJ65</f>
        <v>0</v>
      </c>
      <c r="M65" s="5">
        <f t="shared" si="7"/>
        <v>0</v>
      </c>
      <c r="N65" s="4">
        <f>费用表粘贴!Z65</f>
        <v>0</v>
      </c>
      <c r="O65" s="4">
        <f>费用表粘贴!AA65</f>
        <v>0</v>
      </c>
      <c r="P65" s="5">
        <f t="shared" si="8"/>
        <v>0</v>
      </c>
      <c r="Q65" s="4">
        <f>费用表粘贴!AB65</f>
        <v>0</v>
      </c>
      <c r="R65" s="4">
        <f>费用表粘贴!AC65</f>
        <v>0</v>
      </c>
      <c r="S65" s="5">
        <f t="shared" si="9"/>
        <v>0</v>
      </c>
      <c r="T65" s="4">
        <f>费用表粘贴!AF65</f>
        <v>0</v>
      </c>
      <c r="U65" s="4">
        <f>费用表粘贴!AG65</f>
        <v>0</v>
      </c>
      <c r="V65" s="4">
        <f>费用表粘贴!AH65</f>
        <v>0</v>
      </c>
      <c r="W65" s="4">
        <f>费用表粘贴!AI65</f>
        <v>0</v>
      </c>
      <c r="X65" s="4">
        <f>费用表粘贴!AE65</f>
        <v>0</v>
      </c>
      <c r="Y65" s="4">
        <f>费用表粘贴!AD65</f>
        <v>0</v>
      </c>
    </row>
    <row r="66" ht="15" customHeight="1" spans="1:25">
      <c r="A66" s="2"/>
      <c r="B66" s="9" t="s">
        <v>138</v>
      </c>
      <c r="C66" s="4">
        <f t="shared" si="5"/>
        <v>4864.33</v>
      </c>
      <c r="D66" s="4"/>
      <c r="E66" s="4">
        <f>SUM(费用表粘贴!D66:S66)</f>
        <v>4840.75</v>
      </c>
      <c r="F66" s="4">
        <f>费用表粘贴!T66</f>
        <v>0</v>
      </c>
      <c r="G66" s="4">
        <f>费用表粘贴!Y66</f>
        <v>0</v>
      </c>
      <c r="H66" s="5">
        <f>费用表粘贴!U66</f>
        <v>23.58</v>
      </c>
      <c r="I66" s="5">
        <f t="shared" si="6"/>
        <v>0</v>
      </c>
      <c r="J66" s="4">
        <f>费用表粘贴!AK66</f>
        <v>0</v>
      </c>
      <c r="K66" s="4">
        <f>费用表粘贴!AL66</f>
        <v>0</v>
      </c>
      <c r="L66" s="4">
        <f>费用表粘贴!AJ66</f>
        <v>0</v>
      </c>
      <c r="M66" s="5">
        <f t="shared" si="7"/>
        <v>0</v>
      </c>
      <c r="N66" s="4">
        <f>费用表粘贴!Z66</f>
        <v>0</v>
      </c>
      <c r="O66" s="4">
        <f>费用表粘贴!AA66</f>
        <v>0</v>
      </c>
      <c r="P66" s="5">
        <f t="shared" si="8"/>
        <v>0</v>
      </c>
      <c r="Q66" s="4">
        <f>费用表粘贴!AB66</f>
        <v>0</v>
      </c>
      <c r="R66" s="4">
        <f>费用表粘贴!AC66</f>
        <v>0</v>
      </c>
      <c r="S66" s="5">
        <f t="shared" si="9"/>
        <v>0</v>
      </c>
      <c r="T66" s="4">
        <f>费用表粘贴!AF66</f>
        <v>0</v>
      </c>
      <c r="U66" s="4">
        <f>费用表粘贴!AG66</f>
        <v>0</v>
      </c>
      <c r="V66" s="4">
        <f>费用表粘贴!AH66</f>
        <v>0</v>
      </c>
      <c r="W66" s="4">
        <f>费用表粘贴!AI66</f>
        <v>0</v>
      </c>
      <c r="X66" s="4">
        <f>费用表粘贴!AE66</f>
        <v>0</v>
      </c>
      <c r="Y66" s="4">
        <f>费用表粘贴!AD66</f>
        <v>0</v>
      </c>
    </row>
    <row r="67" ht="15" customHeight="1" spans="1:25">
      <c r="A67" s="2"/>
      <c r="B67" s="9" t="s">
        <v>139</v>
      </c>
      <c r="C67" s="4">
        <f t="shared" si="5"/>
        <v>-220.81</v>
      </c>
      <c r="D67" s="4"/>
      <c r="E67" s="4">
        <f>SUM(费用表粘贴!D67:S67)</f>
        <v>0</v>
      </c>
      <c r="F67" s="4">
        <f>费用表粘贴!T67</f>
        <v>0</v>
      </c>
      <c r="G67" s="4">
        <f>费用表粘贴!Y67</f>
        <v>0</v>
      </c>
      <c r="H67" s="5">
        <f>费用表粘贴!U67</f>
        <v>0</v>
      </c>
      <c r="I67" s="5">
        <f t="shared" si="6"/>
        <v>0</v>
      </c>
      <c r="J67" s="4">
        <f>费用表粘贴!AK67</f>
        <v>0</v>
      </c>
      <c r="K67" s="4">
        <f>费用表粘贴!AL67</f>
        <v>0</v>
      </c>
      <c r="L67" s="4">
        <f>费用表粘贴!AJ67</f>
        <v>0</v>
      </c>
      <c r="M67" s="5">
        <f t="shared" si="7"/>
        <v>0</v>
      </c>
      <c r="N67" s="4">
        <f>费用表粘贴!Z67</f>
        <v>0</v>
      </c>
      <c r="O67" s="4">
        <f>费用表粘贴!AA67</f>
        <v>0</v>
      </c>
      <c r="P67" s="5">
        <f t="shared" si="8"/>
        <v>0</v>
      </c>
      <c r="Q67" s="4">
        <f>费用表粘贴!AB67</f>
        <v>0</v>
      </c>
      <c r="R67" s="4">
        <f>费用表粘贴!AC67</f>
        <v>0</v>
      </c>
      <c r="S67" s="5">
        <f t="shared" si="9"/>
        <v>-220.81</v>
      </c>
      <c r="T67" s="4">
        <f>费用表粘贴!AF67</f>
        <v>0</v>
      </c>
      <c r="U67" s="4">
        <f>费用表粘贴!AG67</f>
        <v>0</v>
      </c>
      <c r="V67" s="4">
        <f>费用表粘贴!AH67</f>
        <v>0</v>
      </c>
      <c r="W67" s="4">
        <f>费用表粘贴!AI67</f>
        <v>-220.81</v>
      </c>
      <c r="X67" s="4">
        <f>费用表粘贴!AE67</f>
        <v>0</v>
      </c>
      <c r="Y67" s="4">
        <f>费用表粘贴!AD67</f>
        <v>0</v>
      </c>
    </row>
    <row r="68" ht="15" customHeight="1" spans="1:25">
      <c r="A68" s="2"/>
      <c r="B68" s="9" t="s">
        <v>140</v>
      </c>
      <c r="C68" s="4">
        <f t="shared" si="5"/>
        <v>177223.25</v>
      </c>
      <c r="D68" s="4"/>
      <c r="E68" s="4">
        <f>SUM(费用表粘贴!D68:S68)</f>
        <v>114185.46</v>
      </c>
      <c r="F68" s="4">
        <f>费用表粘贴!T68</f>
        <v>0</v>
      </c>
      <c r="G68" s="4">
        <f>费用表粘贴!Y68</f>
        <v>9000</v>
      </c>
      <c r="H68" s="5">
        <f>费用表粘贴!U68</f>
        <v>50168.12</v>
      </c>
      <c r="I68" s="5">
        <f t="shared" si="6"/>
        <v>1934.83</v>
      </c>
      <c r="J68" s="4">
        <f>费用表粘贴!AK68</f>
        <v>0</v>
      </c>
      <c r="K68" s="4">
        <f>费用表粘贴!AL68</f>
        <v>1934.83</v>
      </c>
      <c r="L68" s="4">
        <f>费用表粘贴!AJ68</f>
        <v>0</v>
      </c>
      <c r="M68" s="5">
        <f t="shared" si="7"/>
        <v>1934.84</v>
      </c>
      <c r="N68" s="4">
        <f>费用表粘贴!Z68</f>
        <v>1934.84</v>
      </c>
      <c r="O68" s="4">
        <f>费用表粘贴!AA68</f>
        <v>0</v>
      </c>
      <c r="P68" s="5">
        <f t="shared" si="8"/>
        <v>0</v>
      </c>
      <c r="Q68" s="4">
        <f>费用表粘贴!AB68</f>
        <v>0</v>
      </c>
      <c r="R68" s="4">
        <f>费用表粘贴!AC68</f>
        <v>0</v>
      </c>
      <c r="S68" s="5">
        <f t="shared" si="9"/>
        <v>0</v>
      </c>
      <c r="T68" s="4">
        <f>费用表粘贴!AF68</f>
        <v>0</v>
      </c>
      <c r="U68" s="4">
        <f>费用表粘贴!AG68</f>
        <v>0</v>
      </c>
      <c r="V68" s="4">
        <f>费用表粘贴!AH68</f>
        <v>0</v>
      </c>
      <c r="W68" s="4">
        <f>费用表粘贴!AI68</f>
        <v>0</v>
      </c>
      <c r="X68" s="4">
        <f>费用表粘贴!AE68</f>
        <v>0</v>
      </c>
      <c r="Y68" s="4">
        <f>费用表粘贴!AD68</f>
        <v>0</v>
      </c>
    </row>
    <row r="69" ht="15" customHeight="1" spans="1:25">
      <c r="A69" s="2"/>
      <c r="B69" s="9" t="s">
        <v>141</v>
      </c>
      <c r="C69" s="4">
        <f t="shared" si="5"/>
        <v>131388.03</v>
      </c>
      <c r="D69" s="4"/>
      <c r="E69" s="4">
        <f>SUM(费用表粘贴!D69:S69)</f>
        <v>0</v>
      </c>
      <c r="F69" s="4">
        <f>费用表粘贴!T69</f>
        <v>0</v>
      </c>
      <c r="G69" s="4">
        <f>费用表粘贴!Y69</f>
        <v>0</v>
      </c>
      <c r="H69" s="5">
        <f>费用表粘贴!U69</f>
        <v>131388.03</v>
      </c>
      <c r="I69" s="5">
        <f t="shared" si="6"/>
        <v>0</v>
      </c>
      <c r="J69" s="4">
        <f>费用表粘贴!AK69</f>
        <v>0</v>
      </c>
      <c r="K69" s="4">
        <f>费用表粘贴!AL69</f>
        <v>0</v>
      </c>
      <c r="L69" s="4">
        <f>费用表粘贴!AJ69</f>
        <v>0</v>
      </c>
      <c r="M69" s="5">
        <f t="shared" si="7"/>
        <v>0</v>
      </c>
      <c r="N69" s="4">
        <f>费用表粘贴!Z69</f>
        <v>0</v>
      </c>
      <c r="O69" s="4">
        <f>费用表粘贴!AA69</f>
        <v>0</v>
      </c>
      <c r="P69" s="5">
        <f t="shared" si="8"/>
        <v>0</v>
      </c>
      <c r="Q69" s="4">
        <f>费用表粘贴!AB69</f>
        <v>0</v>
      </c>
      <c r="R69" s="4">
        <f>费用表粘贴!AC69</f>
        <v>0</v>
      </c>
      <c r="S69" s="5">
        <f t="shared" si="9"/>
        <v>0</v>
      </c>
      <c r="T69" s="4">
        <f>费用表粘贴!AF69</f>
        <v>0</v>
      </c>
      <c r="U69" s="4">
        <f>费用表粘贴!AG69</f>
        <v>0</v>
      </c>
      <c r="V69" s="4">
        <f>费用表粘贴!AH69</f>
        <v>0</v>
      </c>
      <c r="W69" s="4">
        <f>费用表粘贴!AI69</f>
        <v>0</v>
      </c>
      <c r="X69" s="4">
        <f>费用表粘贴!AE69</f>
        <v>0</v>
      </c>
      <c r="Y69" s="4">
        <f>费用表粘贴!AD69</f>
        <v>0</v>
      </c>
    </row>
    <row r="70" ht="15" customHeight="1" spans="1:25">
      <c r="A70" s="2"/>
      <c r="B70" s="9" t="s">
        <v>142</v>
      </c>
      <c r="C70" s="4">
        <f t="shared" si="5"/>
        <v>0</v>
      </c>
      <c r="D70" s="4"/>
      <c r="E70" s="4">
        <f>SUM(费用表粘贴!D70:S70)</f>
        <v>0</v>
      </c>
      <c r="F70" s="4">
        <f>费用表粘贴!T70</f>
        <v>0</v>
      </c>
      <c r="G70" s="4">
        <f>费用表粘贴!Y70</f>
        <v>0</v>
      </c>
      <c r="H70" s="5">
        <f>费用表粘贴!U70</f>
        <v>0</v>
      </c>
      <c r="I70" s="5">
        <f t="shared" si="6"/>
        <v>0</v>
      </c>
      <c r="J70" s="4">
        <f>费用表粘贴!AK70</f>
        <v>0</v>
      </c>
      <c r="K70" s="4">
        <f>费用表粘贴!AL70</f>
        <v>0</v>
      </c>
      <c r="L70" s="4">
        <f>费用表粘贴!AJ70</f>
        <v>0</v>
      </c>
      <c r="M70" s="5">
        <f t="shared" si="7"/>
        <v>0</v>
      </c>
      <c r="N70" s="4">
        <f>费用表粘贴!Z70</f>
        <v>0</v>
      </c>
      <c r="O70" s="4">
        <f>费用表粘贴!AA70</f>
        <v>0</v>
      </c>
      <c r="P70" s="5">
        <f t="shared" si="8"/>
        <v>0</v>
      </c>
      <c r="Q70" s="4">
        <f>费用表粘贴!AB70</f>
        <v>0</v>
      </c>
      <c r="R70" s="4">
        <f>费用表粘贴!AC70</f>
        <v>0</v>
      </c>
      <c r="S70" s="5">
        <f t="shared" si="9"/>
        <v>0</v>
      </c>
      <c r="T70" s="4">
        <f>费用表粘贴!AF70</f>
        <v>0</v>
      </c>
      <c r="U70" s="4">
        <f>费用表粘贴!AG70</f>
        <v>0</v>
      </c>
      <c r="V70" s="4">
        <f>费用表粘贴!AH70</f>
        <v>0</v>
      </c>
      <c r="W70" s="4">
        <f>费用表粘贴!AI70</f>
        <v>0</v>
      </c>
      <c r="X70" s="4">
        <f>费用表粘贴!AE70</f>
        <v>0</v>
      </c>
      <c r="Y70" s="4">
        <f>费用表粘贴!AD70</f>
        <v>0</v>
      </c>
    </row>
    <row r="71" ht="15" customHeight="1" spans="1:25">
      <c r="A71" s="2"/>
      <c r="B71" s="9" t="s">
        <v>143</v>
      </c>
      <c r="C71" s="4">
        <f t="shared" si="5"/>
        <v>1132879.79</v>
      </c>
      <c r="D71" s="4"/>
      <c r="E71" s="4">
        <f>SUM(费用表粘贴!D71:S71)</f>
        <v>772067.18</v>
      </c>
      <c r="F71" s="4">
        <f>费用表粘贴!T71</f>
        <v>0</v>
      </c>
      <c r="G71" s="4">
        <f>费用表粘贴!Y71</f>
        <v>49650.16</v>
      </c>
      <c r="H71" s="5">
        <f>费用表粘贴!U71</f>
        <v>311162.45</v>
      </c>
      <c r="I71" s="5">
        <f t="shared" si="6"/>
        <v>0</v>
      </c>
      <c r="J71" s="4">
        <f>费用表粘贴!AK71</f>
        <v>0</v>
      </c>
      <c r="K71" s="4">
        <f>费用表粘贴!AL71</f>
        <v>0</v>
      </c>
      <c r="L71" s="4">
        <f>费用表粘贴!AJ71</f>
        <v>0</v>
      </c>
      <c r="M71" s="5">
        <f t="shared" si="7"/>
        <v>0</v>
      </c>
      <c r="N71" s="4">
        <f>费用表粘贴!Z71</f>
        <v>0</v>
      </c>
      <c r="O71" s="4">
        <f>费用表粘贴!AA71</f>
        <v>0</v>
      </c>
      <c r="P71" s="5">
        <f t="shared" si="8"/>
        <v>0</v>
      </c>
      <c r="Q71" s="4">
        <f>费用表粘贴!AB71</f>
        <v>0</v>
      </c>
      <c r="R71" s="4">
        <f>费用表粘贴!AC71</f>
        <v>0</v>
      </c>
      <c r="S71" s="5">
        <f t="shared" si="9"/>
        <v>0</v>
      </c>
      <c r="T71" s="4">
        <f>费用表粘贴!AF71</f>
        <v>0</v>
      </c>
      <c r="U71" s="4">
        <f>费用表粘贴!AG71</f>
        <v>0</v>
      </c>
      <c r="V71" s="4">
        <f>费用表粘贴!AH71</f>
        <v>0</v>
      </c>
      <c r="W71" s="4">
        <f>费用表粘贴!AI71</f>
        <v>0</v>
      </c>
      <c r="X71" s="4">
        <f>费用表粘贴!AE71</f>
        <v>0</v>
      </c>
      <c r="Y71" s="4">
        <f>费用表粘贴!AD71</f>
        <v>0</v>
      </c>
    </row>
    <row r="72" ht="15" customHeight="1" spans="1:25">
      <c r="A72" s="2"/>
      <c r="B72" s="9" t="s">
        <v>144</v>
      </c>
      <c r="C72" s="4">
        <f t="shared" si="5"/>
        <v>1793875.45</v>
      </c>
      <c r="D72" s="4"/>
      <c r="E72" s="4">
        <f>SUM(费用表粘贴!D72:S72)</f>
        <v>1734824.32</v>
      </c>
      <c r="F72" s="4">
        <f>费用表粘贴!T72</f>
        <v>0</v>
      </c>
      <c r="G72" s="4">
        <f>费用表粘贴!Y72</f>
        <v>0</v>
      </c>
      <c r="H72" s="5">
        <f>费用表粘贴!U72</f>
        <v>47889.22</v>
      </c>
      <c r="I72" s="5">
        <f t="shared" si="6"/>
        <v>0</v>
      </c>
      <c r="J72" s="4">
        <f>费用表粘贴!AK72</f>
        <v>0</v>
      </c>
      <c r="K72" s="4">
        <f>费用表粘贴!AL72</f>
        <v>0</v>
      </c>
      <c r="L72" s="4">
        <f>费用表粘贴!AJ72</f>
        <v>0</v>
      </c>
      <c r="M72" s="5">
        <f t="shared" si="7"/>
        <v>11161.91</v>
      </c>
      <c r="N72" s="4">
        <f>费用表粘贴!Z72</f>
        <v>11161.91</v>
      </c>
      <c r="O72" s="4">
        <f>费用表粘贴!AA72</f>
        <v>0</v>
      </c>
      <c r="P72" s="5">
        <f t="shared" si="8"/>
        <v>0</v>
      </c>
      <c r="Q72" s="4">
        <f>费用表粘贴!AB72</f>
        <v>0</v>
      </c>
      <c r="R72" s="4">
        <f>费用表粘贴!AC72</f>
        <v>0</v>
      </c>
      <c r="S72" s="5">
        <f t="shared" si="9"/>
        <v>0</v>
      </c>
      <c r="T72" s="4">
        <f>费用表粘贴!AF72</f>
        <v>0</v>
      </c>
      <c r="U72" s="4">
        <f>费用表粘贴!AG72</f>
        <v>0</v>
      </c>
      <c r="V72" s="4">
        <f>费用表粘贴!AH72</f>
        <v>0</v>
      </c>
      <c r="W72" s="4">
        <f>费用表粘贴!AI72</f>
        <v>0</v>
      </c>
      <c r="X72" s="4">
        <f>费用表粘贴!AE72</f>
        <v>0</v>
      </c>
      <c r="Y72" s="4">
        <f>费用表粘贴!AD72</f>
        <v>0</v>
      </c>
    </row>
    <row r="73" ht="15" customHeight="1" spans="1:25">
      <c r="A73" s="2"/>
      <c r="B73" s="9" t="s">
        <v>145</v>
      </c>
      <c r="C73" s="4">
        <f t="shared" si="5"/>
        <v>744314.35</v>
      </c>
      <c r="D73" s="4"/>
      <c r="E73" s="4">
        <f>SUM(费用表粘贴!D73:S73)</f>
        <v>146650.61</v>
      </c>
      <c r="F73" s="4">
        <f>费用表粘贴!T73</f>
        <v>0</v>
      </c>
      <c r="G73" s="4">
        <f>费用表粘贴!Y73</f>
        <v>164795.92</v>
      </c>
      <c r="H73" s="5">
        <f>费用表粘贴!U73</f>
        <v>381718.23</v>
      </c>
      <c r="I73" s="5">
        <f t="shared" si="6"/>
        <v>0</v>
      </c>
      <c r="J73" s="4">
        <f>费用表粘贴!AK73</f>
        <v>0</v>
      </c>
      <c r="K73" s="4">
        <f>费用表粘贴!AL73</f>
        <v>0</v>
      </c>
      <c r="L73" s="4">
        <f>费用表粘贴!AJ73</f>
        <v>0</v>
      </c>
      <c r="M73" s="5">
        <f t="shared" si="7"/>
        <v>110.67</v>
      </c>
      <c r="N73" s="4">
        <f>费用表粘贴!Z73</f>
        <v>110.67</v>
      </c>
      <c r="O73" s="4">
        <f>费用表粘贴!AA73</f>
        <v>0</v>
      </c>
      <c r="P73" s="5">
        <f t="shared" si="8"/>
        <v>0</v>
      </c>
      <c r="Q73" s="4">
        <f>费用表粘贴!AB73</f>
        <v>0</v>
      </c>
      <c r="R73" s="4">
        <f>费用表粘贴!AC73</f>
        <v>0</v>
      </c>
      <c r="S73" s="5">
        <f t="shared" si="9"/>
        <v>51038.92</v>
      </c>
      <c r="T73" s="4">
        <f>费用表粘贴!AF73</f>
        <v>7079.09</v>
      </c>
      <c r="U73" s="4">
        <f>费用表粘贴!AG73</f>
        <v>8635.78</v>
      </c>
      <c r="V73" s="4">
        <f>费用表粘贴!AH73</f>
        <v>0</v>
      </c>
      <c r="W73" s="4">
        <f>费用表粘贴!AI73</f>
        <v>29423.94</v>
      </c>
      <c r="X73" s="4">
        <f>费用表粘贴!AE73</f>
        <v>2358</v>
      </c>
      <c r="Y73" s="4">
        <f>费用表粘贴!AD73</f>
        <v>3542.11</v>
      </c>
    </row>
    <row r="74" ht="15" customHeight="1" spans="1:25">
      <c r="A74" s="2"/>
      <c r="B74" s="9" t="s">
        <v>146</v>
      </c>
      <c r="C74" s="4">
        <f t="shared" si="5"/>
        <v>0</v>
      </c>
      <c r="D74" s="4"/>
      <c r="E74" s="4">
        <f>SUM(费用表粘贴!D74:S74)</f>
        <v>0</v>
      </c>
      <c r="F74" s="4">
        <f>费用表粘贴!T74</f>
        <v>0</v>
      </c>
      <c r="G74" s="4">
        <f>费用表粘贴!Y74</f>
        <v>0</v>
      </c>
      <c r="H74" s="5">
        <f>费用表粘贴!U74</f>
        <v>0</v>
      </c>
      <c r="I74" s="5">
        <f t="shared" si="6"/>
        <v>0</v>
      </c>
      <c r="J74" s="4">
        <f>费用表粘贴!AK74</f>
        <v>0</v>
      </c>
      <c r="K74" s="4">
        <f>费用表粘贴!AL74</f>
        <v>0</v>
      </c>
      <c r="L74" s="4">
        <f>费用表粘贴!AJ74</f>
        <v>0</v>
      </c>
      <c r="M74" s="5">
        <f t="shared" si="7"/>
        <v>0</v>
      </c>
      <c r="N74" s="4">
        <f>费用表粘贴!Z74</f>
        <v>0</v>
      </c>
      <c r="O74" s="4">
        <f>费用表粘贴!AA74</f>
        <v>0</v>
      </c>
      <c r="P74" s="5">
        <f t="shared" si="8"/>
        <v>0</v>
      </c>
      <c r="Q74" s="4">
        <f>费用表粘贴!AB74</f>
        <v>0</v>
      </c>
      <c r="R74" s="4">
        <f>费用表粘贴!AC74</f>
        <v>0</v>
      </c>
      <c r="S74" s="5">
        <f t="shared" si="9"/>
        <v>0</v>
      </c>
      <c r="T74" s="4">
        <f>费用表粘贴!AF74</f>
        <v>0</v>
      </c>
      <c r="U74" s="4">
        <f>费用表粘贴!AG74</f>
        <v>0</v>
      </c>
      <c r="V74" s="4">
        <f>费用表粘贴!AH74</f>
        <v>0</v>
      </c>
      <c r="W74" s="4">
        <f>费用表粘贴!AI74</f>
        <v>0</v>
      </c>
      <c r="X74" s="4">
        <f>费用表粘贴!AE74</f>
        <v>0</v>
      </c>
      <c r="Y74" s="4">
        <f>费用表粘贴!AD74</f>
        <v>0</v>
      </c>
    </row>
    <row r="75" ht="15" customHeight="1" spans="1:25">
      <c r="A75" s="2"/>
      <c r="B75" s="15" t="s">
        <v>95</v>
      </c>
      <c r="C75" s="11">
        <f t="shared" si="5"/>
        <v>6621816.61</v>
      </c>
      <c r="D75" s="11"/>
      <c r="E75" s="11">
        <f>SUM(费用表粘贴!D75:S75)</f>
        <v>2909199.27</v>
      </c>
      <c r="F75" s="11">
        <f>费用表粘贴!T75</f>
        <v>0</v>
      </c>
      <c r="G75" s="11">
        <f>费用表粘贴!Y75</f>
        <v>223446.08</v>
      </c>
      <c r="H75" s="5">
        <f>费用表粘贴!U75</f>
        <v>3379917.9</v>
      </c>
      <c r="I75" s="5">
        <f t="shared" si="6"/>
        <v>1934.83</v>
      </c>
      <c r="J75" s="11">
        <f>费用表粘贴!AK75</f>
        <v>0</v>
      </c>
      <c r="K75" s="11">
        <f>费用表粘贴!AL75</f>
        <v>1934.83</v>
      </c>
      <c r="L75" s="11">
        <f>费用表粘贴!AJ75</f>
        <v>0</v>
      </c>
      <c r="M75" s="5">
        <f t="shared" si="7"/>
        <v>13207.42</v>
      </c>
      <c r="N75" s="11">
        <f>费用表粘贴!Z75</f>
        <v>13207.42</v>
      </c>
      <c r="O75" s="11">
        <f>费用表粘贴!AA75</f>
        <v>0</v>
      </c>
      <c r="P75" s="5">
        <f t="shared" si="8"/>
        <v>0</v>
      </c>
      <c r="Q75" s="11">
        <f>费用表粘贴!AB75</f>
        <v>0</v>
      </c>
      <c r="R75" s="11">
        <f>费用表粘贴!AC75</f>
        <v>0</v>
      </c>
      <c r="S75" s="5">
        <f t="shared" si="9"/>
        <v>94111.11</v>
      </c>
      <c r="T75" s="11">
        <f>费用表粘贴!AF75</f>
        <v>33055.09</v>
      </c>
      <c r="U75" s="11">
        <f>费用表粘贴!AG75</f>
        <v>25952.78</v>
      </c>
      <c r="V75" s="11">
        <f>费用表粘贴!AH75</f>
        <v>0</v>
      </c>
      <c r="W75" s="11">
        <f>费用表粘贴!AI75</f>
        <v>29203.13</v>
      </c>
      <c r="X75" s="11">
        <f>费用表粘贴!AE75</f>
        <v>2358</v>
      </c>
      <c r="Y75" s="11">
        <f>费用表粘贴!AD75</f>
        <v>3542.11</v>
      </c>
    </row>
    <row r="76" ht="15" customHeight="1" spans="1:25">
      <c r="A76" s="2" t="s">
        <v>147</v>
      </c>
      <c r="B76" s="6" t="s">
        <v>148</v>
      </c>
      <c r="C76" s="4">
        <f t="shared" si="5"/>
        <v>0</v>
      </c>
      <c r="D76" s="4"/>
      <c r="E76" s="4">
        <f>SUM(费用表粘贴!D76:S76)</f>
        <v>0</v>
      </c>
      <c r="F76" s="4">
        <f>费用表粘贴!T76</f>
        <v>0</v>
      </c>
      <c r="G76" s="4">
        <f>费用表粘贴!Y76</f>
        <v>0</v>
      </c>
      <c r="H76" s="5">
        <f>费用表粘贴!U76</f>
        <v>0</v>
      </c>
      <c r="I76" s="5">
        <f t="shared" si="6"/>
        <v>0</v>
      </c>
      <c r="J76" s="4">
        <f>费用表粘贴!AK76</f>
        <v>0</v>
      </c>
      <c r="K76" s="4">
        <f>费用表粘贴!AL76</f>
        <v>0</v>
      </c>
      <c r="L76" s="4">
        <f>费用表粘贴!AJ76</f>
        <v>0</v>
      </c>
      <c r="M76" s="5">
        <f t="shared" si="7"/>
        <v>0</v>
      </c>
      <c r="N76" s="4">
        <f>费用表粘贴!Z76</f>
        <v>0</v>
      </c>
      <c r="O76" s="4">
        <f>费用表粘贴!AA76</f>
        <v>0</v>
      </c>
      <c r="P76" s="5">
        <f t="shared" si="8"/>
        <v>0</v>
      </c>
      <c r="Q76" s="4">
        <f>费用表粘贴!AB76</f>
        <v>0</v>
      </c>
      <c r="R76" s="4">
        <f>费用表粘贴!AC76</f>
        <v>0</v>
      </c>
      <c r="S76" s="5">
        <f t="shared" si="9"/>
        <v>0</v>
      </c>
      <c r="T76" s="4">
        <f>费用表粘贴!AF76</f>
        <v>0</v>
      </c>
      <c r="U76" s="4">
        <f>费用表粘贴!AG76</f>
        <v>0</v>
      </c>
      <c r="V76" s="4">
        <f>费用表粘贴!AH76</f>
        <v>0</v>
      </c>
      <c r="W76" s="4">
        <f>费用表粘贴!AI76</f>
        <v>0</v>
      </c>
      <c r="X76" s="4">
        <f>费用表粘贴!AE76</f>
        <v>0</v>
      </c>
      <c r="Y76" s="4">
        <f>费用表粘贴!AD76</f>
        <v>0</v>
      </c>
    </row>
    <row r="77" ht="15" customHeight="1" spans="1:25">
      <c r="A77" s="2"/>
      <c r="B77" s="6" t="s">
        <v>149</v>
      </c>
      <c r="C77" s="4">
        <f t="shared" si="5"/>
        <v>0</v>
      </c>
      <c r="D77" s="4"/>
      <c r="E77" s="4">
        <f>SUM(费用表粘贴!D77:S77)</f>
        <v>0</v>
      </c>
      <c r="F77" s="4">
        <f>费用表粘贴!T77</f>
        <v>0</v>
      </c>
      <c r="G77" s="4">
        <f>费用表粘贴!Y77</f>
        <v>0</v>
      </c>
      <c r="H77" s="5">
        <f>费用表粘贴!U77</f>
        <v>0</v>
      </c>
      <c r="I77" s="5">
        <f t="shared" si="6"/>
        <v>0</v>
      </c>
      <c r="J77" s="4">
        <f>费用表粘贴!AK77</f>
        <v>0</v>
      </c>
      <c r="K77" s="4">
        <f>费用表粘贴!AL77</f>
        <v>0</v>
      </c>
      <c r="L77" s="4">
        <f>费用表粘贴!AJ77</f>
        <v>0</v>
      </c>
      <c r="M77" s="5">
        <f t="shared" si="7"/>
        <v>0</v>
      </c>
      <c r="N77" s="4">
        <f>费用表粘贴!Z77</f>
        <v>0</v>
      </c>
      <c r="O77" s="4">
        <f>费用表粘贴!AA77</f>
        <v>0</v>
      </c>
      <c r="P77" s="5">
        <f t="shared" si="8"/>
        <v>0</v>
      </c>
      <c r="Q77" s="4">
        <f>费用表粘贴!AB77</f>
        <v>0</v>
      </c>
      <c r="R77" s="4">
        <f>费用表粘贴!AC77</f>
        <v>0</v>
      </c>
      <c r="S77" s="5">
        <f t="shared" si="9"/>
        <v>0</v>
      </c>
      <c r="T77" s="4">
        <f>费用表粘贴!AF77</f>
        <v>0</v>
      </c>
      <c r="U77" s="4">
        <f>费用表粘贴!AG77</f>
        <v>0</v>
      </c>
      <c r="V77" s="4">
        <f>费用表粘贴!AH77</f>
        <v>0</v>
      </c>
      <c r="W77" s="4">
        <f>费用表粘贴!AI77</f>
        <v>0</v>
      </c>
      <c r="X77" s="4">
        <f>费用表粘贴!AE77</f>
        <v>0</v>
      </c>
      <c r="Y77" s="4">
        <f>费用表粘贴!AD77</f>
        <v>0</v>
      </c>
    </row>
    <row r="78" ht="15" customHeight="1" spans="1:25">
      <c r="A78" s="2"/>
      <c r="B78" s="6" t="s">
        <v>150</v>
      </c>
      <c r="C78" s="4">
        <f t="shared" si="5"/>
        <v>0</v>
      </c>
      <c r="D78" s="4"/>
      <c r="E78" s="4">
        <f>SUM(费用表粘贴!D78:S78)</f>
        <v>0</v>
      </c>
      <c r="F78" s="4">
        <f>费用表粘贴!T78</f>
        <v>0</v>
      </c>
      <c r="G78" s="4">
        <f>费用表粘贴!Y78</f>
        <v>0</v>
      </c>
      <c r="H78" s="5">
        <f>费用表粘贴!U78</f>
        <v>0</v>
      </c>
      <c r="I78" s="5">
        <f t="shared" si="6"/>
        <v>0</v>
      </c>
      <c r="J78" s="4">
        <f>费用表粘贴!AK78</f>
        <v>0</v>
      </c>
      <c r="K78" s="4">
        <f>费用表粘贴!AL78</f>
        <v>0</v>
      </c>
      <c r="L78" s="4">
        <f>费用表粘贴!AJ78</f>
        <v>0</v>
      </c>
      <c r="M78" s="5">
        <f t="shared" si="7"/>
        <v>0</v>
      </c>
      <c r="N78" s="4">
        <f>费用表粘贴!Z78</f>
        <v>0</v>
      </c>
      <c r="O78" s="4">
        <f>费用表粘贴!AA78</f>
        <v>0</v>
      </c>
      <c r="P78" s="5">
        <f t="shared" si="8"/>
        <v>0</v>
      </c>
      <c r="Q78" s="4">
        <f>费用表粘贴!AB78</f>
        <v>0</v>
      </c>
      <c r="R78" s="4">
        <f>费用表粘贴!AC78</f>
        <v>0</v>
      </c>
      <c r="S78" s="5">
        <f t="shared" si="9"/>
        <v>0</v>
      </c>
      <c r="T78" s="4">
        <f>费用表粘贴!AF78</f>
        <v>0</v>
      </c>
      <c r="U78" s="4">
        <f>费用表粘贴!AG78</f>
        <v>0</v>
      </c>
      <c r="V78" s="4">
        <f>费用表粘贴!AH78</f>
        <v>0</v>
      </c>
      <c r="W78" s="4">
        <f>费用表粘贴!AI78</f>
        <v>0</v>
      </c>
      <c r="X78" s="4">
        <f>费用表粘贴!AE78</f>
        <v>0</v>
      </c>
      <c r="Y78" s="4">
        <f>费用表粘贴!AD78</f>
        <v>0</v>
      </c>
    </row>
    <row r="79" ht="15" customHeight="1" spans="1:25">
      <c r="A79" s="2"/>
      <c r="B79" s="6" t="s">
        <v>151</v>
      </c>
      <c r="C79" s="4">
        <f t="shared" si="5"/>
        <v>29817.5</v>
      </c>
      <c r="D79" s="4"/>
      <c r="E79" s="4">
        <f>SUM(费用表粘贴!D79:S79)</f>
        <v>0</v>
      </c>
      <c r="F79" s="4">
        <f>费用表粘贴!T79</f>
        <v>0</v>
      </c>
      <c r="G79" s="4">
        <f>费用表粘贴!Y79</f>
        <v>0</v>
      </c>
      <c r="H79" s="5">
        <f>费用表粘贴!U79</f>
        <v>29817.5</v>
      </c>
      <c r="I79" s="5">
        <f t="shared" si="6"/>
        <v>0</v>
      </c>
      <c r="J79" s="4">
        <f>费用表粘贴!AK79</f>
        <v>0</v>
      </c>
      <c r="K79" s="4">
        <f>费用表粘贴!AL79</f>
        <v>0</v>
      </c>
      <c r="L79" s="4">
        <f>费用表粘贴!AJ79</f>
        <v>0</v>
      </c>
      <c r="M79" s="5">
        <f t="shared" si="7"/>
        <v>0</v>
      </c>
      <c r="N79" s="4">
        <f>费用表粘贴!Z79</f>
        <v>0</v>
      </c>
      <c r="O79" s="4">
        <f>费用表粘贴!AA79</f>
        <v>0</v>
      </c>
      <c r="P79" s="5">
        <f t="shared" si="8"/>
        <v>0</v>
      </c>
      <c r="Q79" s="4">
        <f>费用表粘贴!AB79</f>
        <v>0</v>
      </c>
      <c r="R79" s="4">
        <f>费用表粘贴!AC79</f>
        <v>0</v>
      </c>
      <c r="S79" s="5">
        <f t="shared" si="9"/>
        <v>0</v>
      </c>
      <c r="T79" s="4">
        <f>费用表粘贴!AF79</f>
        <v>0</v>
      </c>
      <c r="U79" s="4">
        <f>费用表粘贴!AG79</f>
        <v>0</v>
      </c>
      <c r="V79" s="4">
        <f>费用表粘贴!AH79</f>
        <v>0</v>
      </c>
      <c r="W79" s="4">
        <f>费用表粘贴!AI79</f>
        <v>0</v>
      </c>
      <c r="X79" s="4">
        <f>费用表粘贴!AE79</f>
        <v>0</v>
      </c>
      <c r="Y79" s="4">
        <f>费用表粘贴!AD79</f>
        <v>0</v>
      </c>
    </row>
    <row r="80" ht="15" customHeight="1" spans="1:25">
      <c r="A80" s="2"/>
      <c r="B80" s="16" t="s">
        <v>95</v>
      </c>
      <c r="C80" s="5">
        <f t="shared" si="5"/>
        <v>29817.5</v>
      </c>
      <c r="D80" s="5"/>
      <c r="E80" s="5">
        <f>SUM(费用表粘贴!D80:S80)</f>
        <v>0</v>
      </c>
      <c r="F80" s="5">
        <f>费用表粘贴!T80</f>
        <v>0</v>
      </c>
      <c r="G80" s="5">
        <f>费用表粘贴!Y80</f>
        <v>0</v>
      </c>
      <c r="H80" s="5">
        <f>费用表粘贴!U80</f>
        <v>29817.5</v>
      </c>
      <c r="I80" s="5">
        <f t="shared" si="6"/>
        <v>0</v>
      </c>
      <c r="J80" s="5">
        <f>费用表粘贴!AK80</f>
        <v>0</v>
      </c>
      <c r="K80" s="5">
        <f>费用表粘贴!AL80</f>
        <v>0</v>
      </c>
      <c r="L80" s="5">
        <f>费用表粘贴!AJ80</f>
        <v>0</v>
      </c>
      <c r="M80" s="5">
        <f t="shared" si="7"/>
        <v>0</v>
      </c>
      <c r="N80" s="5">
        <f>费用表粘贴!Z80</f>
        <v>0</v>
      </c>
      <c r="O80" s="5">
        <f>费用表粘贴!AA80</f>
        <v>0</v>
      </c>
      <c r="P80" s="5">
        <f t="shared" si="8"/>
        <v>0</v>
      </c>
      <c r="Q80" s="5">
        <f>费用表粘贴!AB80</f>
        <v>0</v>
      </c>
      <c r="R80" s="5">
        <f>费用表粘贴!AC80</f>
        <v>0</v>
      </c>
      <c r="S80" s="5">
        <f t="shared" si="9"/>
        <v>0</v>
      </c>
      <c r="T80" s="5">
        <f>费用表粘贴!AF80</f>
        <v>0</v>
      </c>
      <c r="U80" s="5">
        <f>费用表粘贴!AG80</f>
        <v>0</v>
      </c>
      <c r="V80" s="5">
        <f>费用表粘贴!AH80</f>
        <v>0</v>
      </c>
      <c r="W80" s="5">
        <f>费用表粘贴!AI80</f>
        <v>0</v>
      </c>
      <c r="X80" s="5">
        <f>费用表粘贴!AE80</f>
        <v>0</v>
      </c>
      <c r="Y80" s="5">
        <f>费用表粘贴!AD80</f>
        <v>0</v>
      </c>
    </row>
    <row r="81" ht="15" customHeight="1" spans="1:25">
      <c r="A81" s="17" t="s">
        <v>2</v>
      </c>
      <c r="B81" s="17"/>
      <c r="C81" s="5">
        <f t="shared" si="5"/>
        <v>44724025.48</v>
      </c>
      <c r="D81" s="5"/>
      <c r="E81" s="5">
        <f>SUM(费用表粘贴!D81:S81)</f>
        <v>-1192085.85</v>
      </c>
      <c r="F81" s="5">
        <f>费用表粘贴!T81</f>
        <v>468414.12</v>
      </c>
      <c r="G81" s="5">
        <f>费用表粘贴!Y81</f>
        <v>1081271.25</v>
      </c>
      <c r="H81" s="5">
        <f>费用表粘贴!U81</f>
        <v>32808520.91</v>
      </c>
      <c r="I81" s="5">
        <f t="shared" si="6"/>
        <v>2075495.57</v>
      </c>
      <c r="J81" s="5">
        <f>费用表粘贴!AK81</f>
        <v>651928.38</v>
      </c>
      <c r="K81" s="5">
        <f>费用表粘贴!AL81</f>
        <v>653734.88</v>
      </c>
      <c r="L81" s="5">
        <f>费用表粘贴!AJ81</f>
        <v>769832.31</v>
      </c>
      <c r="M81" s="5">
        <f t="shared" si="7"/>
        <v>1044071.6</v>
      </c>
      <c r="N81" s="5">
        <f>费用表粘贴!Z81</f>
        <v>836024.22</v>
      </c>
      <c r="O81" s="5">
        <f>费用表粘贴!AA81</f>
        <v>208047.38</v>
      </c>
      <c r="P81" s="5">
        <f t="shared" si="8"/>
        <v>1402549.36</v>
      </c>
      <c r="Q81" s="5">
        <f>费用表粘贴!AB81</f>
        <v>998883.15</v>
      </c>
      <c r="R81" s="5">
        <f>费用表粘贴!AC81</f>
        <v>403666.21</v>
      </c>
      <c r="S81" s="5">
        <f t="shared" si="9"/>
        <v>7035788.52</v>
      </c>
      <c r="T81" s="5">
        <f>费用表粘贴!AF81</f>
        <v>1870256.47</v>
      </c>
      <c r="U81" s="5">
        <f>费用表粘贴!AG81</f>
        <v>2695870.89</v>
      </c>
      <c r="V81" s="5">
        <f>费用表粘贴!AH81</f>
        <v>729222.55</v>
      </c>
      <c r="W81" s="5">
        <f>费用表粘贴!AI81</f>
        <v>893408.96</v>
      </c>
      <c r="X81" s="5">
        <f>费用表粘贴!AE81</f>
        <v>289070.17</v>
      </c>
      <c r="Y81" s="5">
        <f>费用表粘贴!AD81</f>
        <v>557959.48</v>
      </c>
    </row>
    <row r="84" s="90" customFormat="1" ht="33" spans="1:25">
      <c r="A84" s="131" t="s">
        <v>72</v>
      </c>
      <c r="B84" s="131" t="s">
        <v>73</v>
      </c>
      <c r="C84" s="131" t="s">
        <v>2</v>
      </c>
      <c r="D84" s="131" t="s">
        <v>3</v>
      </c>
      <c r="E84" s="131" t="s">
        <v>4</v>
      </c>
      <c r="F84" s="131" t="s">
        <v>5</v>
      </c>
      <c r="G84" s="131" t="s">
        <v>6</v>
      </c>
      <c r="H84" s="131" t="s">
        <v>7</v>
      </c>
      <c r="I84" s="131" t="s">
        <v>8</v>
      </c>
      <c r="J84" s="131" t="s">
        <v>9</v>
      </c>
      <c r="K84" s="131" t="s">
        <v>10</v>
      </c>
      <c r="L84" s="131" t="s">
        <v>11</v>
      </c>
      <c r="M84" s="131" t="s">
        <v>12</v>
      </c>
      <c r="N84" s="131" t="s">
        <v>13</v>
      </c>
      <c r="O84" s="131" t="s">
        <v>14</v>
      </c>
      <c r="P84" s="131" t="s">
        <v>15</v>
      </c>
      <c r="Q84" s="131" t="s">
        <v>16</v>
      </c>
      <c r="R84" s="131" t="s">
        <v>17</v>
      </c>
      <c r="S84" s="131" t="s">
        <v>18</v>
      </c>
      <c r="T84" s="131" t="s">
        <v>19</v>
      </c>
      <c r="U84" s="131" t="s">
        <v>20</v>
      </c>
      <c r="V84" s="131" t="s">
        <v>21</v>
      </c>
      <c r="W84" s="131" t="s">
        <v>22</v>
      </c>
      <c r="X84" s="131" t="s">
        <v>23</v>
      </c>
      <c r="Y84" s="131" t="s">
        <v>24</v>
      </c>
    </row>
    <row r="85" ht="15" customHeight="1" spans="1:25">
      <c r="A85" s="2" t="s">
        <v>74</v>
      </c>
      <c r="B85" s="3" t="s">
        <v>75</v>
      </c>
      <c r="C85" s="4">
        <f>D85+E85+F85+G85+I85+H85+M85+P85+S85</f>
        <v>0</v>
      </c>
      <c r="D85" s="4">
        <f>SUMIFS(调整区域!$F:$F,调整区域!$D:$D,$B85,调整区域!$E:$E,$D$84)+SUMIFS(调整区域!$H:$H,调整区域!$D:$D,$B85,调整区域!$G:$G,$D$84)</f>
        <v>0</v>
      </c>
      <c r="E85" s="4">
        <f>SUMIFS(调整区域!$F:$F,调整区域!$D:$D,$B85,调整区域!$E:$E,$E$84)+SUMIFS(调整区域!$H:$H,调整区域!$D:$D,$B85,调整区域!$G:$G,$E$84)</f>
        <v>0</v>
      </c>
      <c r="F85" s="4">
        <f>SUMIFS(调整区域!$F:$F,调整区域!$D:$D,$B85,调整区域!$E:$E,$F$84)+SUMIFS(调整区域!$H:$H,调整区域!$D:$D,$B85,调整区域!$G:$G,$F$84)</f>
        <v>0</v>
      </c>
      <c r="G85" s="4">
        <f>SUMIFS(调整区域!$F:$F,调整区域!$D:$D,$B85,调整区域!$E:$E,$G$84)+SUMIFS(调整区域!$H:$H,调整区域!$D:$D,$B85,调整区域!$G:$G,$G$84)</f>
        <v>0</v>
      </c>
      <c r="H85" s="131">
        <f>SUMIFS(调整区域!$F:$F,调整区域!$D:$D,$B85,调整区域!$E:$E,$H$84)+SUMIFS(调整区域!$H:$H,调整区域!$D:$D,$B85,调整区域!$G:$G,$H$84)</f>
        <v>0</v>
      </c>
      <c r="I85" s="131">
        <f>J85+K85+L85</f>
        <v>0</v>
      </c>
      <c r="J85" s="4">
        <f>SUMIFS(调整区域!$F:$F,调整区域!$D:$D,$B85,调整区域!$E:$E,$J$84)+SUMIFS(调整区域!$H:$H,调整区域!$D:$D,$B85,调整区域!$G:$G,$J$84)</f>
        <v>0</v>
      </c>
      <c r="K85" s="4">
        <f>SUMIFS(调整区域!$F:$F,调整区域!$D:$D,$B85,调整区域!$E:$E,$K$84)+SUMIFS(调整区域!$H:$H,调整区域!$D:$D,$B85,调整区域!$G:$G,$K$84)</f>
        <v>0</v>
      </c>
      <c r="L85" s="4">
        <f>SUMIFS(调整区域!$F:$F,调整区域!$D:$D,$B85,调整区域!$E:$E,$L$84)+SUMIFS(调整区域!$H:$H,调整区域!$D:$D,$B85,调整区域!$G:$G,$L$84)</f>
        <v>0</v>
      </c>
      <c r="M85" s="131">
        <f>N85+O85</f>
        <v>0</v>
      </c>
      <c r="N85" s="4">
        <f>SUMIFS(调整区域!$F:$F,调整区域!$D:$D,$B85,调整区域!$E:$E,$N$84)+SUMIFS(调整区域!$H:$H,调整区域!$D:$D,$B85,调整区域!$G:$G,$N$84)</f>
        <v>0</v>
      </c>
      <c r="O85" s="4">
        <f>SUMIFS(调整区域!$F:$F,调整区域!$D:$D,$B85,调整区域!$E:$E,$O$84)+SUMIFS(调整区域!$H:$H,调整区域!$D:$D,$B85,调整区域!$G:$G,$O$84)</f>
        <v>0</v>
      </c>
      <c r="P85" s="131">
        <f>Q85+R85</f>
        <v>0</v>
      </c>
      <c r="Q85" s="4">
        <f>SUMIFS(调整区域!$F:$F,调整区域!$D:$D,$B85,调整区域!$E:$E,$Q$84)+SUMIFS(调整区域!$H:$H,调整区域!$D:$D,$B85,调整区域!$G:$G,$Q$84)</f>
        <v>0</v>
      </c>
      <c r="R85" s="4">
        <f>SUMIFS(调整区域!$F:$F,调整区域!$D:$D,$B85,调整区域!$E:$E,$R$84)+SUMIFS(调整区域!$H:$H,调整区域!$D:$D,$B85,调整区域!$G:$G,$R$84)</f>
        <v>0</v>
      </c>
      <c r="S85" s="131">
        <f>SUM(T85:Y85)</f>
        <v>0</v>
      </c>
      <c r="T85" s="4">
        <f>SUMIFS(调整区域!$F:$F,调整区域!$D:$D,$B85,调整区域!$E:$E,$T$84)+SUMIFS(调整区域!$H:$H,调整区域!$D:$D,$B85,调整区域!$G:$G,$T$84)</f>
        <v>0</v>
      </c>
      <c r="U85" s="4">
        <f>SUMIFS(调整区域!$F:$F,调整区域!$D:$D,$B85,调整区域!$E:$E,$U$84)+SUMIFS(调整区域!$H:$H,调整区域!$D:$D,$B85,调整区域!$G:$G,$U$84)</f>
        <v>0</v>
      </c>
      <c r="V85" s="4">
        <f>SUMIFS(调整区域!$F:$F,调整区域!$D:$D,$B85,调整区域!$E:$E,$V$84)+SUMIFS(调整区域!$H:$H,调整区域!$D:$D,$B85,调整区域!$G:$G,$V$84)</f>
        <v>0</v>
      </c>
      <c r="W85" s="4">
        <f>SUMIFS(调整区域!$F:$F,调整区域!$D:$D,$B85,调整区域!$E:$E,$W$84)+SUMIFS(调整区域!$H:$H,调整区域!$D:$D,$B85,调整区域!$G:$G,$W$84)</f>
        <v>0</v>
      </c>
      <c r="X85" s="4">
        <f>SUMIFS(调整区域!$F:$F,调整区域!$D:$D,$B85,调整区域!$E:$E,$X$84)+SUMIFS(调整区域!$H:$H,调整区域!$D:$D,$B85,调整区域!$G:$G,$X$84)</f>
        <v>0</v>
      </c>
      <c r="Y85" s="4">
        <f>SUMIFS(调整区域!$F:$F,调整区域!$D:$D,$B85,调整区域!$E:$E,$Y$84)+SUMIFS(调整区域!$H:$H,调整区域!$D:$D,$B85,调整区域!$G:$G,$Y$84)</f>
        <v>0</v>
      </c>
    </row>
    <row r="86" ht="15" customHeight="1" spans="1:25">
      <c r="A86" s="2"/>
      <c r="B86" s="6" t="s">
        <v>76</v>
      </c>
      <c r="C86" s="4">
        <f t="shared" ref="C86:C117" si="10">D86+E86+F86+G86+I86+H86+M86+P86+S86</f>
        <v>0</v>
      </c>
      <c r="D86" s="4">
        <f>SUMIFS(调整区域!$F:$F,调整区域!$D:$D,$B86,调整区域!$E:$E,$D$84)+SUMIFS(调整区域!$H:$H,调整区域!$D:$D,$B86,调整区域!$G:$G,$D$84)</f>
        <v>0</v>
      </c>
      <c r="E86" s="4">
        <f>SUMIFS(调整区域!$F:$F,调整区域!$D:$D,$B86,调整区域!$E:$E,$E$84)+SUMIFS(调整区域!$H:$H,调整区域!$D:$D,$B86,调整区域!$G:$G,$E$84)</f>
        <v>0</v>
      </c>
      <c r="F86" s="4">
        <f>SUMIFS(调整区域!$F:$F,调整区域!$D:$D,$B86,调整区域!$E:$E,$F$84)+SUMIFS(调整区域!$H:$H,调整区域!$D:$D,$B86,调整区域!$G:$G,$F$84)</f>
        <v>0</v>
      </c>
      <c r="G86" s="4">
        <f>SUMIFS(调整区域!$F:$F,调整区域!$D:$D,$B86,调整区域!$E:$E,$G$84)+SUMIFS(调整区域!$H:$H,调整区域!$D:$D,$B86,调整区域!$G:$G,$G$84)</f>
        <v>0</v>
      </c>
      <c r="H86" s="131">
        <f>SUMIFS(调整区域!$F:$F,调整区域!$D:$D,$B86,调整区域!$E:$E,$H$84)+SUMIFS(调整区域!$H:$H,调整区域!$D:$D,$B86,调整区域!$G:$G,$H$84)</f>
        <v>0</v>
      </c>
      <c r="I86" s="131">
        <f t="shared" ref="I86:I117" si="11">J86+K86+L86</f>
        <v>0</v>
      </c>
      <c r="J86" s="4">
        <f>SUMIFS(调整区域!$F:$F,调整区域!$D:$D,$B86,调整区域!$E:$E,$J$84)+SUMIFS(调整区域!$H:$H,调整区域!$D:$D,$B86,调整区域!$G:$G,$J$84)</f>
        <v>0</v>
      </c>
      <c r="K86" s="4">
        <f>SUMIFS(调整区域!$F:$F,调整区域!$D:$D,$B86,调整区域!$E:$E,$K$84)+SUMIFS(调整区域!$H:$H,调整区域!$D:$D,$B86,调整区域!$G:$G,$K$84)</f>
        <v>0</v>
      </c>
      <c r="L86" s="4">
        <f>SUMIFS(调整区域!$F:$F,调整区域!$D:$D,$B86,调整区域!$E:$E,$L$84)+SUMIFS(调整区域!$H:$H,调整区域!$D:$D,$B86,调整区域!$G:$G,$L$84)</f>
        <v>0</v>
      </c>
      <c r="M86" s="131">
        <f t="shared" ref="M86:M117" si="12">N86+O86</f>
        <v>0</v>
      </c>
      <c r="N86" s="4">
        <f>SUMIFS(调整区域!$F:$F,调整区域!$D:$D,$B86,调整区域!$E:$E,$N$84)+SUMIFS(调整区域!$H:$H,调整区域!$D:$D,$B86,调整区域!$G:$G,$N$84)</f>
        <v>0</v>
      </c>
      <c r="O86" s="4">
        <f>SUMIFS(调整区域!$F:$F,调整区域!$D:$D,$B86,调整区域!$E:$E,$O$84)+SUMIFS(调整区域!$H:$H,调整区域!$D:$D,$B86,调整区域!$G:$G,$O$84)</f>
        <v>0</v>
      </c>
      <c r="P86" s="131">
        <f t="shared" ref="P86:P117" si="13">Q86+R86</f>
        <v>0</v>
      </c>
      <c r="Q86" s="4">
        <f>SUMIFS(调整区域!$F:$F,调整区域!$D:$D,$B86,调整区域!$E:$E,$Q$84)+SUMIFS(调整区域!$H:$H,调整区域!$D:$D,$B86,调整区域!$G:$G,$Q$84)</f>
        <v>0</v>
      </c>
      <c r="R86" s="4">
        <f>SUMIFS(调整区域!$F:$F,调整区域!$D:$D,$B86,调整区域!$E:$E,$R$84)+SUMIFS(调整区域!$H:$H,调整区域!$D:$D,$B86,调整区域!$G:$G,$R$84)</f>
        <v>0</v>
      </c>
      <c r="S86" s="131">
        <f t="shared" ref="S86:S117" si="14">SUM(T86:Y86)</f>
        <v>0</v>
      </c>
      <c r="T86" s="4">
        <f>SUMIFS(调整区域!$F:$F,调整区域!$D:$D,$B86,调整区域!$E:$E,$T$84)+SUMIFS(调整区域!$H:$H,调整区域!$D:$D,$B86,调整区域!$G:$G,$T$84)</f>
        <v>0</v>
      </c>
      <c r="U86" s="4">
        <f>SUMIFS(调整区域!$F:$F,调整区域!$D:$D,$B86,调整区域!$E:$E,$U$84)+SUMIFS(调整区域!$H:$H,调整区域!$D:$D,$B86,调整区域!$G:$G,$U$84)</f>
        <v>0</v>
      </c>
      <c r="V86" s="4">
        <f>SUMIFS(调整区域!$F:$F,调整区域!$D:$D,$B86,调整区域!$E:$E,$V$84)+SUMIFS(调整区域!$H:$H,调整区域!$D:$D,$B86,调整区域!$G:$G,$V$84)</f>
        <v>0</v>
      </c>
      <c r="W86" s="4">
        <f>SUMIFS(调整区域!$F:$F,调整区域!$D:$D,$B86,调整区域!$E:$E,$W$84)+SUMIFS(调整区域!$H:$H,调整区域!$D:$D,$B86,调整区域!$G:$G,$W$84)</f>
        <v>0</v>
      </c>
      <c r="X86" s="4">
        <f>SUMIFS(调整区域!$F:$F,调整区域!$D:$D,$B86,调整区域!$E:$E,$X$84)+SUMIFS(调整区域!$H:$H,调整区域!$D:$D,$B86,调整区域!$G:$G,$X$84)</f>
        <v>0</v>
      </c>
      <c r="Y86" s="4">
        <f>SUMIFS(调整区域!$F:$F,调整区域!$D:$D,$B86,调整区域!$E:$E,$Y$84)+SUMIFS(调整区域!$H:$H,调整区域!$D:$D,$B86,调整区域!$G:$G,$Y$84)</f>
        <v>0</v>
      </c>
    </row>
    <row r="87" ht="15" customHeight="1" spans="1:25">
      <c r="A87" s="2"/>
      <c r="B87" s="6" t="s">
        <v>77</v>
      </c>
      <c r="C87" s="4">
        <f t="shared" si="10"/>
        <v>0</v>
      </c>
      <c r="D87" s="4">
        <f>SUMIFS(调整区域!$F:$F,调整区域!$D:$D,$B87,调整区域!$E:$E,$D$84)+SUMIFS(调整区域!$H:$H,调整区域!$D:$D,$B87,调整区域!$G:$G,$D$84)</f>
        <v>0</v>
      </c>
      <c r="E87" s="4">
        <f>SUMIFS(调整区域!$F:$F,调整区域!$D:$D,$B87,调整区域!$E:$E,$E$84)+SUMIFS(调整区域!$H:$H,调整区域!$D:$D,$B87,调整区域!$G:$G,$E$84)</f>
        <v>0</v>
      </c>
      <c r="F87" s="4">
        <f>SUMIFS(调整区域!$F:$F,调整区域!$D:$D,$B87,调整区域!$E:$E,$F$84)+SUMIFS(调整区域!$H:$H,调整区域!$D:$D,$B87,调整区域!$G:$G,$F$84)</f>
        <v>0</v>
      </c>
      <c r="G87" s="4">
        <f>SUMIFS(调整区域!$F:$F,调整区域!$D:$D,$B87,调整区域!$E:$E,$G$84)+SUMIFS(调整区域!$H:$H,调整区域!$D:$D,$B87,调整区域!$G:$G,$G$84)</f>
        <v>0</v>
      </c>
      <c r="H87" s="131">
        <f>SUMIFS(调整区域!$F:$F,调整区域!$D:$D,$B87,调整区域!$E:$E,$H$84)+SUMIFS(调整区域!$H:$H,调整区域!$D:$D,$B87,调整区域!$G:$G,$H$84)</f>
        <v>0</v>
      </c>
      <c r="I87" s="131">
        <f t="shared" si="11"/>
        <v>0</v>
      </c>
      <c r="J87" s="4">
        <f>SUMIFS(调整区域!$F:$F,调整区域!$D:$D,$B87,调整区域!$E:$E,$J$84)+SUMIFS(调整区域!$H:$H,调整区域!$D:$D,$B87,调整区域!$G:$G,$J$84)</f>
        <v>0</v>
      </c>
      <c r="K87" s="4">
        <f>SUMIFS(调整区域!$F:$F,调整区域!$D:$D,$B87,调整区域!$E:$E,$K$84)+SUMIFS(调整区域!$H:$H,调整区域!$D:$D,$B87,调整区域!$G:$G,$K$84)</f>
        <v>0</v>
      </c>
      <c r="L87" s="4">
        <f>SUMIFS(调整区域!$F:$F,调整区域!$D:$D,$B87,调整区域!$E:$E,$L$84)+SUMIFS(调整区域!$H:$H,调整区域!$D:$D,$B87,调整区域!$G:$G,$L$84)</f>
        <v>0</v>
      </c>
      <c r="M87" s="131">
        <f t="shared" si="12"/>
        <v>0</v>
      </c>
      <c r="N87" s="4">
        <f>SUMIFS(调整区域!$F:$F,调整区域!$D:$D,$B87,调整区域!$E:$E,$N$84)+SUMIFS(调整区域!$H:$H,调整区域!$D:$D,$B87,调整区域!$G:$G,$N$84)</f>
        <v>0</v>
      </c>
      <c r="O87" s="4">
        <f>SUMIFS(调整区域!$F:$F,调整区域!$D:$D,$B87,调整区域!$E:$E,$O$84)+SUMIFS(调整区域!$H:$H,调整区域!$D:$D,$B87,调整区域!$G:$G,$O$84)</f>
        <v>0</v>
      </c>
      <c r="P87" s="131">
        <f t="shared" si="13"/>
        <v>0</v>
      </c>
      <c r="Q87" s="4">
        <f>SUMIFS(调整区域!$F:$F,调整区域!$D:$D,$B87,调整区域!$E:$E,$Q$84)+SUMIFS(调整区域!$H:$H,调整区域!$D:$D,$B87,调整区域!$G:$G,$Q$84)</f>
        <v>0</v>
      </c>
      <c r="R87" s="4">
        <f>SUMIFS(调整区域!$F:$F,调整区域!$D:$D,$B87,调整区域!$E:$E,$R$84)+SUMIFS(调整区域!$H:$H,调整区域!$D:$D,$B87,调整区域!$G:$G,$R$84)</f>
        <v>0</v>
      </c>
      <c r="S87" s="131">
        <f t="shared" si="14"/>
        <v>0</v>
      </c>
      <c r="T87" s="4">
        <f>SUMIFS(调整区域!$F:$F,调整区域!$D:$D,$B87,调整区域!$E:$E,$T$84)+SUMIFS(调整区域!$H:$H,调整区域!$D:$D,$B87,调整区域!$G:$G,$T$84)</f>
        <v>0</v>
      </c>
      <c r="U87" s="4">
        <f>SUMIFS(调整区域!$F:$F,调整区域!$D:$D,$B87,调整区域!$E:$E,$U$84)+SUMIFS(调整区域!$H:$H,调整区域!$D:$D,$B87,调整区域!$G:$G,$U$84)</f>
        <v>0</v>
      </c>
      <c r="V87" s="4">
        <f>SUMIFS(调整区域!$F:$F,调整区域!$D:$D,$B87,调整区域!$E:$E,$V$84)+SUMIFS(调整区域!$H:$H,调整区域!$D:$D,$B87,调整区域!$G:$G,$V$84)</f>
        <v>0</v>
      </c>
      <c r="W87" s="4">
        <f>SUMIFS(调整区域!$F:$F,调整区域!$D:$D,$B87,调整区域!$E:$E,$W$84)+SUMIFS(调整区域!$H:$H,调整区域!$D:$D,$B87,调整区域!$G:$G,$W$84)</f>
        <v>0</v>
      </c>
      <c r="X87" s="4">
        <f>SUMIFS(调整区域!$F:$F,调整区域!$D:$D,$B87,调整区域!$E:$E,$X$84)+SUMIFS(调整区域!$H:$H,调整区域!$D:$D,$B87,调整区域!$G:$G,$X$84)</f>
        <v>0</v>
      </c>
      <c r="Y87" s="4">
        <f>SUMIFS(调整区域!$F:$F,调整区域!$D:$D,$B87,调整区域!$E:$E,$Y$84)+SUMIFS(调整区域!$H:$H,调整区域!$D:$D,$B87,调整区域!$G:$G,$Y$84)</f>
        <v>0</v>
      </c>
    </row>
    <row r="88" ht="15" customHeight="1" spans="1:25">
      <c r="A88" s="2"/>
      <c r="B88" s="6" t="s">
        <v>78</v>
      </c>
      <c r="C88" s="4">
        <f t="shared" si="10"/>
        <v>0</v>
      </c>
      <c r="D88" s="4">
        <f>SUMIFS(调整区域!$F:$F,调整区域!$D:$D,$B88,调整区域!$E:$E,$D$84)+SUMIFS(调整区域!$H:$H,调整区域!$D:$D,$B88,调整区域!$G:$G,$D$84)</f>
        <v>1039329.69992012</v>
      </c>
      <c r="E88" s="4">
        <f>SUMIFS(调整区域!$F:$F,调整区域!$D:$D,$B88,调整区域!$E:$E,$E$84)+SUMIFS(调整区域!$H:$H,调整区域!$D:$D,$B88,调整区域!$G:$G,$E$84)</f>
        <v>0</v>
      </c>
      <c r="F88" s="4">
        <f>SUMIFS(调整区域!$F:$F,调整区域!$D:$D,$B88,调整区域!$E:$E,$F$84)+SUMIFS(调整区域!$H:$H,调整区域!$D:$D,$B88,调整区域!$G:$G,$F$84)</f>
        <v>0</v>
      </c>
      <c r="G88" s="4">
        <f>SUMIFS(调整区域!$F:$F,调整区域!$D:$D,$B88,调整区域!$E:$E,$G$84)+SUMIFS(调整区域!$H:$H,调整区域!$D:$D,$B88,调整区域!$G:$G,$G$84)</f>
        <v>0</v>
      </c>
      <c r="H88" s="131">
        <f>SUMIFS(调整区域!$F:$F,调整区域!$D:$D,$B88,调整区域!$E:$E,$H$84)+SUMIFS(调整区域!$H:$H,调整区域!$D:$D,$B88,调整区域!$G:$G,$H$84)</f>
        <v>-1039329.69992012</v>
      </c>
      <c r="I88" s="131">
        <f t="shared" si="11"/>
        <v>0</v>
      </c>
      <c r="J88" s="4">
        <f>SUMIFS(调整区域!$F:$F,调整区域!$D:$D,$B88,调整区域!$E:$E,$J$84)+SUMIFS(调整区域!$H:$H,调整区域!$D:$D,$B88,调整区域!$G:$G,$J$84)</f>
        <v>0</v>
      </c>
      <c r="K88" s="4">
        <f>SUMIFS(调整区域!$F:$F,调整区域!$D:$D,$B88,调整区域!$E:$E,$K$84)+SUMIFS(调整区域!$H:$H,调整区域!$D:$D,$B88,调整区域!$G:$G,$K$84)</f>
        <v>0</v>
      </c>
      <c r="L88" s="4">
        <f>SUMIFS(调整区域!$F:$F,调整区域!$D:$D,$B88,调整区域!$E:$E,$L$84)+SUMIFS(调整区域!$H:$H,调整区域!$D:$D,$B88,调整区域!$G:$G,$L$84)</f>
        <v>0</v>
      </c>
      <c r="M88" s="131">
        <f t="shared" si="12"/>
        <v>0</v>
      </c>
      <c r="N88" s="4">
        <f>SUMIFS(调整区域!$F:$F,调整区域!$D:$D,$B88,调整区域!$E:$E,$N$84)+SUMIFS(调整区域!$H:$H,调整区域!$D:$D,$B88,调整区域!$G:$G,$N$84)</f>
        <v>0</v>
      </c>
      <c r="O88" s="4">
        <f>SUMIFS(调整区域!$F:$F,调整区域!$D:$D,$B88,调整区域!$E:$E,$O$84)+SUMIFS(调整区域!$H:$H,调整区域!$D:$D,$B88,调整区域!$G:$G,$O$84)</f>
        <v>0</v>
      </c>
      <c r="P88" s="131">
        <f t="shared" si="13"/>
        <v>0</v>
      </c>
      <c r="Q88" s="4">
        <f>SUMIFS(调整区域!$F:$F,调整区域!$D:$D,$B88,调整区域!$E:$E,$Q$84)+SUMIFS(调整区域!$H:$H,调整区域!$D:$D,$B88,调整区域!$G:$G,$Q$84)</f>
        <v>0</v>
      </c>
      <c r="R88" s="4">
        <f>SUMIFS(调整区域!$F:$F,调整区域!$D:$D,$B88,调整区域!$E:$E,$R$84)+SUMIFS(调整区域!$H:$H,调整区域!$D:$D,$B88,调整区域!$G:$G,$R$84)</f>
        <v>0</v>
      </c>
      <c r="S88" s="131">
        <f t="shared" si="14"/>
        <v>0</v>
      </c>
      <c r="T88" s="4">
        <f>SUMIFS(调整区域!$F:$F,调整区域!$D:$D,$B88,调整区域!$E:$E,$T$84)+SUMIFS(调整区域!$H:$H,调整区域!$D:$D,$B88,调整区域!$G:$G,$T$84)</f>
        <v>0</v>
      </c>
      <c r="U88" s="4">
        <f>SUMIFS(调整区域!$F:$F,调整区域!$D:$D,$B88,调整区域!$E:$E,$U$84)+SUMIFS(调整区域!$H:$H,调整区域!$D:$D,$B88,调整区域!$G:$G,$U$84)</f>
        <v>0</v>
      </c>
      <c r="V88" s="4">
        <f>SUMIFS(调整区域!$F:$F,调整区域!$D:$D,$B88,调整区域!$E:$E,$V$84)+SUMIFS(调整区域!$H:$H,调整区域!$D:$D,$B88,调整区域!$G:$G,$V$84)</f>
        <v>0</v>
      </c>
      <c r="W88" s="4">
        <f>SUMIFS(调整区域!$F:$F,调整区域!$D:$D,$B88,调整区域!$E:$E,$W$84)+SUMIFS(调整区域!$H:$H,调整区域!$D:$D,$B88,调整区域!$G:$G,$W$84)</f>
        <v>0</v>
      </c>
      <c r="X88" s="4">
        <f>SUMIFS(调整区域!$F:$F,调整区域!$D:$D,$B88,调整区域!$E:$E,$X$84)+SUMIFS(调整区域!$H:$H,调整区域!$D:$D,$B88,调整区域!$G:$G,$X$84)</f>
        <v>0</v>
      </c>
      <c r="Y88" s="4">
        <f>SUMIFS(调整区域!$F:$F,调整区域!$D:$D,$B88,调整区域!$E:$E,$Y$84)+SUMIFS(调整区域!$H:$H,调整区域!$D:$D,$B88,调整区域!$G:$G,$Y$84)</f>
        <v>0</v>
      </c>
    </row>
    <row r="89" ht="15" customHeight="1" spans="1:25">
      <c r="A89" s="2"/>
      <c r="B89" s="6" t="s">
        <v>79</v>
      </c>
      <c r="C89" s="4">
        <f t="shared" si="10"/>
        <v>0</v>
      </c>
      <c r="D89" s="4">
        <f>SUMIFS(调整区域!$F:$F,调整区域!$D:$D,$B89,调整区域!$E:$E,$D$84)+SUMIFS(调整区域!$H:$H,调整区域!$D:$D,$B89,调整区域!$G:$G,$D$84)</f>
        <v>0</v>
      </c>
      <c r="E89" s="4">
        <f>SUMIFS(调整区域!$F:$F,调整区域!$D:$D,$B89,调整区域!$E:$E,$E$84)+SUMIFS(调整区域!$H:$H,调整区域!$D:$D,$B89,调整区域!$G:$G,$E$84)</f>
        <v>0</v>
      </c>
      <c r="F89" s="4">
        <f>SUMIFS(调整区域!$F:$F,调整区域!$D:$D,$B89,调整区域!$E:$E,$F$84)+SUMIFS(调整区域!$H:$H,调整区域!$D:$D,$B89,调整区域!$G:$G,$F$84)</f>
        <v>0</v>
      </c>
      <c r="G89" s="4">
        <f>SUMIFS(调整区域!$F:$F,调整区域!$D:$D,$B89,调整区域!$E:$E,$G$84)+SUMIFS(调整区域!$H:$H,调整区域!$D:$D,$B89,调整区域!$G:$G,$G$84)</f>
        <v>0</v>
      </c>
      <c r="H89" s="131">
        <f>SUMIFS(调整区域!$F:$F,调整区域!$D:$D,$B89,调整区域!$E:$E,$H$84)+SUMIFS(调整区域!$H:$H,调整区域!$D:$D,$B89,调整区域!$G:$G,$H$84)</f>
        <v>0</v>
      </c>
      <c r="I89" s="131">
        <f t="shared" si="11"/>
        <v>0</v>
      </c>
      <c r="J89" s="4">
        <f>SUMIFS(调整区域!$F:$F,调整区域!$D:$D,$B89,调整区域!$E:$E,$J$84)+SUMIFS(调整区域!$H:$H,调整区域!$D:$D,$B89,调整区域!$G:$G,$J$84)</f>
        <v>0</v>
      </c>
      <c r="K89" s="4">
        <f>SUMIFS(调整区域!$F:$F,调整区域!$D:$D,$B89,调整区域!$E:$E,$K$84)+SUMIFS(调整区域!$H:$H,调整区域!$D:$D,$B89,调整区域!$G:$G,$K$84)</f>
        <v>0</v>
      </c>
      <c r="L89" s="4">
        <f>SUMIFS(调整区域!$F:$F,调整区域!$D:$D,$B89,调整区域!$E:$E,$L$84)+SUMIFS(调整区域!$H:$H,调整区域!$D:$D,$B89,调整区域!$G:$G,$L$84)</f>
        <v>0</v>
      </c>
      <c r="M89" s="131">
        <f t="shared" si="12"/>
        <v>0</v>
      </c>
      <c r="N89" s="4">
        <f>SUMIFS(调整区域!$F:$F,调整区域!$D:$D,$B89,调整区域!$E:$E,$N$84)+SUMIFS(调整区域!$H:$H,调整区域!$D:$D,$B89,调整区域!$G:$G,$N$84)</f>
        <v>0</v>
      </c>
      <c r="O89" s="4">
        <f>SUMIFS(调整区域!$F:$F,调整区域!$D:$D,$B89,调整区域!$E:$E,$O$84)+SUMIFS(调整区域!$H:$H,调整区域!$D:$D,$B89,调整区域!$G:$G,$O$84)</f>
        <v>0</v>
      </c>
      <c r="P89" s="131">
        <f t="shared" si="13"/>
        <v>0</v>
      </c>
      <c r="Q89" s="4">
        <f>SUMIFS(调整区域!$F:$F,调整区域!$D:$D,$B89,调整区域!$E:$E,$Q$84)+SUMIFS(调整区域!$H:$H,调整区域!$D:$D,$B89,调整区域!$G:$G,$Q$84)</f>
        <v>0</v>
      </c>
      <c r="R89" s="4">
        <f>SUMIFS(调整区域!$F:$F,调整区域!$D:$D,$B89,调整区域!$E:$E,$R$84)+SUMIFS(调整区域!$H:$H,调整区域!$D:$D,$B89,调整区域!$G:$G,$R$84)</f>
        <v>0</v>
      </c>
      <c r="S89" s="131">
        <f t="shared" si="14"/>
        <v>0</v>
      </c>
      <c r="T89" s="4">
        <f>SUMIFS(调整区域!$F:$F,调整区域!$D:$D,$B89,调整区域!$E:$E,$T$84)+SUMIFS(调整区域!$H:$H,调整区域!$D:$D,$B89,调整区域!$G:$G,$T$84)</f>
        <v>0</v>
      </c>
      <c r="U89" s="4">
        <f>SUMIFS(调整区域!$F:$F,调整区域!$D:$D,$B89,调整区域!$E:$E,$U$84)+SUMIFS(调整区域!$H:$H,调整区域!$D:$D,$B89,调整区域!$G:$G,$U$84)</f>
        <v>0</v>
      </c>
      <c r="V89" s="4">
        <f>SUMIFS(调整区域!$F:$F,调整区域!$D:$D,$B89,调整区域!$E:$E,$V$84)+SUMIFS(调整区域!$H:$H,调整区域!$D:$D,$B89,调整区域!$G:$G,$V$84)</f>
        <v>0</v>
      </c>
      <c r="W89" s="4">
        <f>SUMIFS(调整区域!$F:$F,调整区域!$D:$D,$B89,调整区域!$E:$E,$W$84)+SUMIFS(调整区域!$H:$H,调整区域!$D:$D,$B89,调整区域!$G:$G,$W$84)</f>
        <v>0</v>
      </c>
      <c r="X89" s="4">
        <f>SUMIFS(调整区域!$F:$F,调整区域!$D:$D,$B89,调整区域!$E:$E,$X$84)+SUMIFS(调整区域!$H:$H,调整区域!$D:$D,$B89,调整区域!$G:$G,$X$84)</f>
        <v>0</v>
      </c>
      <c r="Y89" s="4">
        <f>SUMIFS(调整区域!$F:$F,调整区域!$D:$D,$B89,调整区域!$E:$E,$Y$84)+SUMIFS(调整区域!$H:$H,调整区域!$D:$D,$B89,调整区域!$G:$G,$Y$84)</f>
        <v>0</v>
      </c>
    </row>
    <row r="90" ht="15" customHeight="1" spans="1:25">
      <c r="A90" s="2"/>
      <c r="B90" s="6" t="s">
        <v>80</v>
      </c>
      <c r="C90" s="4">
        <f t="shared" si="10"/>
        <v>0</v>
      </c>
      <c r="D90" s="4">
        <f>SUMIFS(调整区域!$F:$F,调整区域!$D:$D,$B90,调整区域!$E:$E,$D$84)+SUMIFS(调整区域!$H:$H,调整区域!$D:$D,$B90,调整区域!$G:$G,$D$84)</f>
        <v>-63315.99</v>
      </c>
      <c r="E90" s="4">
        <f>SUMIFS(调整区域!$F:$F,调整区域!$D:$D,$B90,调整区域!$E:$E,$E$84)+SUMIFS(调整区域!$H:$H,调整区域!$D:$D,$B90,调整区域!$G:$G,$E$84)</f>
        <v>-529.4</v>
      </c>
      <c r="F90" s="4">
        <f>SUMIFS(调整区域!$F:$F,调整区域!$D:$D,$B90,调整区域!$E:$E,$F$84)+SUMIFS(调整区域!$H:$H,调整区域!$D:$D,$B90,调整区域!$G:$G,$F$84)</f>
        <v>319.78</v>
      </c>
      <c r="G90" s="4">
        <f>SUMIFS(调整区域!$F:$F,调整区域!$D:$D,$B90,调整区域!$E:$E,$G$84)+SUMIFS(调整区域!$H:$H,调整区域!$D:$D,$B90,调整区域!$G:$G,$G$84)</f>
        <v>0</v>
      </c>
      <c r="H90" s="131">
        <f>SUMIFS(调整区域!$F:$F,调整区域!$D:$D,$B90,调整区域!$E:$E,$H$84)+SUMIFS(调整区域!$H:$H,调整区域!$D:$D,$B90,调整区域!$G:$G,$H$84)</f>
        <v>64360.38</v>
      </c>
      <c r="I90" s="131">
        <f t="shared" si="11"/>
        <v>1423.64</v>
      </c>
      <c r="J90" s="4">
        <f>SUMIFS(调整区域!$F:$F,调整区域!$D:$D,$B90,调整区域!$E:$E,$J$84)+SUMIFS(调整区域!$H:$H,调整区域!$D:$D,$B90,调整区域!$G:$G,$J$84)</f>
        <v>6100.33</v>
      </c>
      <c r="K90" s="4">
        <f>SUMIFS(调整区域!$F:$F,调整区域!$D:$D,$B90,调整区域!$E:$E,$K$84)+SUMIFS(调整区域!$H:$H,调整区域!$D:$D,$B90,调整区域!$G:$G,$K$84)</f>
        <v>-4676.69</v>
      </c>
      <c r="L90" s="4">
        <f>SUMIFS(调整区域!$F:$F,调整区域!$D:$D,$B90,调整区域!$E:$E,$L$84)+SUMIFS(调整区域!$H:$H,调整区域!$D:$D,$B90,调整区域!$G:$G,$L$84)</f>
        <v>0</v>
      </c>
      <c r="M90" s="131">
        <f t="shared" si="12"/>
        <v>-4511.32</v>
      </c>
      <c r="N90" s="4">
        <f>SUMIFS(调整区域!$F:$F,调整区域!$D:$D,$B90,调整区域!$E:$E,$N$84)+SUMIFS(调整区域!$H:$H,调整区域!$D:$D,$B90,调整区域!$G:$G,$N$84)</f>
        <v>-5615.84</v>
      </c>
      <c r="O90" s="4">
        <f>SUMIFS(调整区域!$F:$F,调整区域!$D:$D,$B90,调整区域!$E:$E,$O$84)+SUMIFS(调整区域!$H:$H,调整区域!$D:$D,$B90,调整区域!$G:$G,$O$84)</f>
        <v>1104.52</v>
      </c>
      <c r="P90" s="131">
        <f t="shared" si="13"/>
        <v>-6288.41</v>
      </c>
      <c r="Q90" s="4">
        <f>SUMIFS(调整区域!$F:$F,调整区域!$D:$D,$B90,调整区域!$E:$E,$Q$84)+SUMIFS(调整区域!$H:$H,调整区域!$D:$D,$B90,调整区域!$G:$G,$Q$84)</f>
        <v>-17118.26</v>
      </c>
      <c r="R90" s="4">
        <f>SUMIFS(调整区域!$F:$F,调整区域!$D:$D,$B90,调整区域!$E:$E,$R$84)+SUMIFS(调整区域!$H:$H,调整区域!$D:$D,$B90,调整区域!$G:$G,$R$84)</f>
        <v>10829.85</v>
      </c>
      <c r="S90" s="131">
        <f t="shared" si="14"/>
        <v>8541.32</v>
      </c>
      <c r="T90" s="4">
        <f>SUMIFS(调整区域!$F:$F,调整区域!$D:$D,$B90,调整区域!$E:$E,$T$84)+SUMIFS(调整区域!$H:$H,调整区域!$D:$D,$B90,调整区域!$G:$G,$T$84)</f>
        <v>3185.07</v>
      </c>
      <c r="U90" s="4">
        <f>SUMIFS(调整区域!$F:$F,调整区域!$D:$D,$B90,调整区域!$E:$E,$U$84)+SUMIFS(调整区域!$H:$H,调整区域!$D:$D,$B90,调整区域!$G:$G,$U$84)</f>
        <v>3537.74</v>
      </c>
      <c r="V90" s="4">
        <f>SUMIFS(调整区域!$F:$F,调整区域!$D:$D,$B90,调整区域!$E:$E,$V$84)+SUMIFS(调整区域!$H:$H,调整区域!$D:$D,$B90,调整区域!$G:$G,$V$84)</f>
        <v>1818.51</v>
      </c>
      <c r="W90" s="4">
        <f>SUMIFS(调整区域!$F:$F,调整区域!$D:$D,$B90,调整区域!$E:$E,$W$84)+SUMIFS(调整区域!$H:$H,调整区域!$D:$D,$B90,调整区域!$G:$G,$W$84)</f>
        <v>0</v>
      </c>
      <c r="X90" s="4">
        <f>SUMIFS(调整区域!$F:$F,调整区域!$D:$D,$B90,调整区域!$E:$E,$X$84)+SUMIFS(调整区域!$H:$H,调整区域!$D:$D,$B90,调整区域!$G:$G,$X$84)</f>
        <v>0</v>
      </c>
      <c r="Y90" s="4">
        <f>SUMIFS(调整区域!$F:$F,调整区域!$D:$D,$B90,调整区域!$E:$E,$Y$84)+SUMIFS(调整区域!$H:$H,调整区域!$D:$D,$B90,调整区域!$G:$G,$Y$84)</f>
        <v>0</v>
      </c>
    </row>
    <row r="91" ht="15" customHeight="1" spans="1:25">
      <c r="A91" s="2"/>
      <c r="B91" s="7" t="s">
        <v>81</v>
      </c>
      <c r="C91" s="4">
        <f t="shared" si="10"/>
        <v>0</v>
      </c>
      <c r="D91" s="4">
        <f>SUMIFS(调整区域!$F:$F,调整区域!$D:$D,$B91,调整区域!$E:$E,$D$84)+SUMIFS(调整区域!$H:$H,调整区域!$D:$D,$B91,调整区域!$G:$G,$D$84)</f>
        <v>0</v>
      </c>
      <c r="E91" s="4">
        <f>SUMIFS(调整区域!$F:$F,调整区域!$D:$D,$B91,调整区域!$E:$E,$E$84)+SUMIFS(调整区域!$H:$H,调整区域!$D:$D,$B91,调整区域!$G:$G,$E$84)</f>
        <v>0</v>
      </c>
      <c r="F91" s="4">
        <f>SUMIFS(调整区域!$F:$F,调整区域!$D:$D,$B91,调整区域!$E:$E,$F$84)+SUMIFS(调整区域!$H:$H,调整区域!$D:$D,$B91,调整区域!$G:$G,$F$84)</f>
        <v>0</v>
      </c>
      <c r="G91" s="4">
        <f>SUMIFS(调整区域!$F:$F,调整区域!$D:$D,$B91,调整区域!$E:$E,$G$84)+SUMIFS(调整区域!$H:$H,调整区域!$D:$D,$B91,调整区域!$G:$G,$G$84)</f>
        <v>0</v>
      </c>
      <c r="H91" s="131">
        <f>SUMIFS(调整区域!$F:$F,调整区域!$D:$D,$B91,调整区域!$E:$E,$H$84)+SUMIFS(调整区域!$H:$H,调整区域!$D:$D,$B91,调整区域!$G:$G,$H$84)</f>
        <v>0</v>
      </c>
      <c r="I91" s="131">
        <f t="shared" si="11"/>
        <v>0</v>
      </c>
      <c r="J91" s="4">
        <f>SUMIFS(调整区域!$F:$F,调整区域!$D:$D,$B91,调整区域!$E:$E,$J$84)+SUMIFS(调整区域!$H:$H,调整区域!$D:$D,$B91,调整区域!$G:$G,$J$84)</f>
        <v>0</v>
      </c>
      <c r="K91" s="4">
        <f>SUMIFS(调整区域!$F:$F,调整区域!$D:$D,$B91,调整区域!$E:$E,$K$84)+SUMIFS(调整区域!$H:$H,调整区域!$D:$D,$B91,调整区域!$G:$G,$K$84)</f>
        <v>0</v>
      </c>
      <c r="L91" s="4">
        <f>SUMIFS(调整区域!$F:$F,调整区域!$D:$D,$B91,调整区域!$E:$E,$L$84)+SUMIFS(调整区域!$H:$H,调整区域!$D:$D,$B91,调整区域!$G:$G,$L$84)</f>
        <v>0</v>
      </c>
      <c r="M91" s="131">
        <f t="shared" si="12"/>
        <v>0</v>
      </c>
      <c r="N91" s="4">
        <f>SUMIFS(调整区域!$F:$F,调整区域!$D:$D,$B91,调整区域!$E:$E,$N$84)+SUMIFS(调整区域!$H:$H,调整区域!$D:$D,$B91,调整区域!$G:$G,$N$84)</f>
        <v>0</v>
      </c>
      <c r="O91" s="4">
        <f>SUMIFS(调整区域!$F:$F,调整区域!$D:$D,$B91,调整区域!$E:$E,$O$84)+SUMIFS(调整区域!$H:$H,调整区域!$D:$D,$B91,调整区域!$G:$G,$O$84)</f>
        <v>0</v>
      </c>
      <c r="P91" s="131">
        <f t="shared" si="13"/>
        <v>0</v>
      </c>
      <c r="Q91" s="4">
        <f>SUMIFS(调整区域!$F:$F,调整区域!$D:$D,$B91,调整区域!$E:$E,$Q$84)+SUMIFS(调整区域!$H:$H,调整区域!$D:$D,$B91,调整区域!$G:$G,$Q$84)</f>
        <v>0</v>
      </c>
      <c r="R91" s="4">
        <f>SUMIFS(调整区域!$F:$F,调整区域!$D:$D,$B91,调整区域!$E:$E,$R$84)+SUMIFS(调整区域!$H:$H,调整区域!$D:$D,$B91,调整区域!$G:$G,$R$84)</f>
        <v>0</v>
      </c>
      <c r="S91" s="131">
        <f t="shared" si="14"/>
        <v>0</v>
      </c>
      <c r="T91" s="4">
        <f>SUMIFS(调整区域!$F:$F,调整区域!$D:$D,$B91,调整区域!$E:$E,$T$84)+SUMIFS(调整区域!$H:$H,调整区域!$D:$D,$B91,调整区域!$G:$G,$T$84)</f>
        <v>0</v>
      </c>
      <c r="U91" s="4">
        <f>SUMIFS(调整区域!$F:$F,调整区域!$D:$D,$B91,调整区域!$E:$E,$U$84)+SUMIFS(调整区域!$H:$H,调整区域!$D:$D,$B91,调整区域!$G:$G,$U$84)</f>
        <v>0</v>
      </c>
      <c r="V91" s="4">
        <f>SUMIFS(调整区域!$F:$F,调整区域!$D:$D,$B91,调整区域!$E:$E,$V$84)+SUMIFS(调整区域!$H:$H,调整区域!$D:$D,$B91,调整区域!$G:$G,$V$84)</f>
        <v>0</v>
      </c>
      <c r="W91" s="4">
        <f>SUMIFS(调整区域!$F:$F,调整区域!$D:$D,$B91,调整区域!$E:$E,$W$84)+SUMIFS(调整区域!$H:$H,调整区域!$D:$D,$B91,调整区域!$G:$G,$W$84)</f>
        <v>0</v>
      </c>
      <c r="X91" s="4">
        <f>SUMIFS(调整区域!$F:$F,调整区域!$D:$D,$B91,调整区域!$E:$E,$X$84)+SUMIFS(调整区域!$H:$H,调整区域!$D:$D,$B91,调整区域!$G:$G,$X$84)</f>
        <v>0</v>
      </c>
      <c r="Y91" s="4">
        <f>SUMIFS(调整区域!$F:$F,调整区域!$D:$D,$B91,调整区域!$E:$E,$Y$84)+SUMIFS(调整区域!$H:$H,调整区域!$D:$D,$B91,调整区域!$G:$G,$Y$84)</f>
        <v>0</v>
      </c>
    </row>
    <row r="92" ht="15" customHeight="1" spans="1:25">
      <c r="A92" s="2"/>
      <c r="B92" s="6" t="s">
        <v>82</v>
      </c>
      <c r="C92" s="4">
        <f t="shared" si="10"/>
        <v>0</v>
      </c>
      <c r="D92" s="4">
        <f>SUMIFS(调整区域!$F:$F,调整区域!$D:$D,$B92,调整区域!$E:$E,$D$84)+SUMIFS(调整区域!$H:$H,调整区域!$D:$D,$B92,调整区域!$G:$G,$D$84)</f>
        <v>0</v>
      </c>
      <c r="E92" s="4">
        <f>SUMIFS(调整区域!$F:$F,调整区域!$D:$D,$B92,调整区域!$E:$E,$E$84)+SUMIFS(调整区域!$H:$H,调整区域!$D:$D,$B92,调整区域!$G:$G,$E$84)</f>
        <v>0</v>
      </c>
      <c r="F92" s="4">
        <f>SUMIFS(调整区域!$F:$F,调整区域!$D:$D,$B92,调整区域!$E:$E,$F$84)+SUMIFS(调整区域!$H:$H,调整区域!$D:$D,$B92,调整区域!$G:$G,$F$84)</f>
        <v>0</v>
      </c>
      <c r="G92" s="4">
        <f>SUMIFS(调整区域!$F:$F,调整区域!$D:$D,$B92,调整区域!$E:$E,$G$84)+SUMIFS(调整区域!$H:$H,调整区域!$D:$D,$B92,调整区域!$G:$G,$G$84)</f>
        <v>0</v>
      </c>
      <c r="H92" s="131">
        <f>SUMIFS(调整区域!$F:$F,调整区域!$D:$D,$B92,调整区域!$E:$E,$H$84)+SUMIFS(调整区域!$H:$H,调整区域!$D:$D,$B92,调整区域!$G:$G,$H$84)</f>
        <v>0</v>
      </c>
      <c r="I92" s="131">
        <f t="shared" si="11"/>
        <v>0</v>
      </c>
      <c r="J92" s="4">
        <f>SUMIFS(调整区域!$F:$F,调整区域!$D:$D,$B92,调整区域!$E:$E,$J$84)+SUMIFS(调整区域!$H:$H,调整区域!$D:$D,$B92,调整区域!$G:$G,$J$84)</f>
        <v>0</v>
      </c>
      <c r="K92" s="4">
        <f>SUMIFS(调整区域!$F:$F,调整区域!$D:$D,$B92,调整区域!$E:$E,$K$84)+SUMIFS(调整区域!$H:$H,调整区域!$D:$D,$B92,调整区域!$G:$G,$K$84)</f>
        <v>0</v>
      </c>
      <c r="L92" s="4">
        <f>SUMIFS(调整区域!$F:$F,调整区域!$D:$D,$B92,调整区域!$E:$E,$L$84)+SUMIFS(调整区域!$H:$H,调整区域!$D:$D,$B92,调整区域!$G:$G,$L$84)</f>
        <v>0</v>
      </c>
      <c r="M92" s="131">
        <f t="shared" si="12"/>
        <v>0</v>
      </c>
      <c r="N92" s="4">
        <f>SUMIFS(调整区域!$F:$F,调整区域!$D:$D,$B92,调整区域!$E:$E,$N$84)+SUMIFS(调整区域!$H:$H,调整区域!$D:$D,$B92,调整区域!$G:$G,$N$84)</f>
        <v>0</v>
      </c>
      <c r="O92" s="4">
        <f>SUMIFS(调整区域!$F:$F,调整区域!$D:$D,$B92,调整区域!$E:$E,$O$84)+SUMIFS(调整区域!$H:$H,调整区域!$D:$D,$B92,调整区域!$G:$G,$O$84)</f>
        <v>0</v>
      </c>
      <c r="P92" s="131">
        <f t="shared" si="13"/>
        <v>0</v>
      </c>
      <c r="Q92" s="4">
        <f>SUMIFS(调整区域!$F:$F,调整区域!$D:$D,$B92,调整区域!$E:$E,$Q$84)+SUMIFS(调整区域!$H:$H,调整区域!$D:$D,$B92,调整区域!$G:$G,$Q$84)</f>
        <v>0</v>
      </c>
      <c r="R92" s="4">
        <f>SUMIFS(调整区域!$F:$F,调整区域!$D:$D,$B92,调整区域!$E:$E,$R$84)+SUMIFS(调整区域!$H:$H,调整区域!$D:$D,$B92,调整区域!$G:$G,$R$84)</f>
        <v>0</v>
      </c>
      <c r="S92" s="131">
        <f t="shared" si="14"/>
        <v>0</v>
      </c>
      <c r="T92" s="4">
        <f>SUMIFS(调整区域!$F:$F,调整区域!$D:$D,$B92,调整区域!$E:$E,$T$84)+SUMIFS(调整区域!$H:$H,调整区域!$D:$D,$B92,调整区域!$G:$G,$T$84)</f>
        <v>0</v>
      </c>
      <c r="U92" s="4">
        <f>SUMIFS(调整区域!$F:$F,调整区域!$D:$D,$B92,调整区域!$E:$E,$U$84)+SUMIFS(调整区域!$H:$H,调整区域!$D:$D,$B92,调整区域!$G:$G,$U$84)</f>
        <v>0</v>
      </c>
      <c r="V92" s="4">
        <f>SUMIFS(调整区域!$F:$F,调整区域!$D:$D,$B92,调整区域!$E:$E,$V$84)+SUMIFS(调整区域!$H:$H,调整区域!$D:$D,$B92,调整区域!$G:$G,$V$84)</f>
        <v>0</v>
      </c>
      <c r="W92" s="4">
        <f>SUMIFS(调整区域!$F:$F,调整区域!$D:$D,$B92,调整区域!$E:$E,$W$84)+SUMIFS(调整区域!$H:$H,调整区域!$D:$D,$B92,调整区域!$G:$G,$W$84)</f>
        <v>0</v>
      </c>
      <c r="X92" s="4">
        <f>SUMIFS(调整区域!$F:$F,调整区域!$D:$D,$B92,调整区域!$E:$E,$X$84)+SUMIFS(调整区域!$H:$H,调整区域!$D:$D,$B92,调整区域!$G:$G,$X$84)</f>
        <v>0</v>
      </c>
      <c r="Y92" s="4">
        <f>SUMIFS(调整区域!$F:$F,调整区域!$D:$D,$B92,调整区域!$E:$E,$Y$84)+SUMIFS(调整区域!$H:$H,调整区域!$D:$D,$B92,调整区域!$G:$G,$Y$84)</f>
        <v>0</v>
      </c>
    </row>
    <row r="93" ht="15" customHeight="1" spans="1:25">
      <c r="A93" s="2"/>
      <c r="B93" s="6" t="s">
        <v>83</v>
      </c>
      <c r="C93" s="4">
        <f t="shared" si="10"/>
        <v>0</v>
      </c>
      <c r="D93" s="4">
        <f>SUMIFS(调整区域!$F:$F,调整区域!$D:$D,$B93,调整区域!$E:$E,$D$84)+SUMIFS(调整区域!$H:$H,调整区域!$D:$D,$B93,调整区域!$G:$G,$D$84)</f>
        <v>0</v>
      </c>
      <c r="E93" s="4">
        <f>SUMIFS(调整区域!$F:$F,调整区域!$D:$D,$B93,调整区域!$E:$E,$E$84)+SUMIFS(调整区域!$H:$H,调整区域!$D:$D,$B93,调整区域!$G:$G,$E$84)</f>
        <v>0</v>
      </c>
      <c r="F93" s="4">
        <f>SUMIFS(调整区域!$F:$F,调整区域!$D:$D,$B93,调整区域!$E:$E,$F$84)+SUMIFS(调整区域!$H:$H,调整区域!$D:$D,$B93,调整区域!$G:$G,$F$84)</f>
        <v>0</v>
      </c>
      <c r="G93" s="4">
        <f>SUMIFS(调整区域!$F:$F,调整区域!$D:$D,$B93,调整区域!$E:$E,$G$84)+SUMIFS(调整区域!$H:$H,调整区域!$D:$D,$B93,调整区域!$G:$G,$G$84)</f>
        <v>0</v>
      </c>
      <c r="H93" s="131">
        <f>SUMIFS(调整区域!$F:$F,调整区域!$D:$D,$B93,调整区域!$E:$E,$H$84)+SUMIFS(调整区域!$H:$H,调整区域!$D:$D,$B93,调整区域!$G:$G,$H$84)</f>
        <v>0</v>
      </c>
      <c r="I93" s="131">
        <f t="shared" si="11"/>
        <v>0</v>
      </c>
      <c r="J93" s="4">
        <f>SUMIFS(调整区域!$F:$F,调整区域!$D:$D,$B93,调整区域!$E:$E,$J$84)+SUMIFS(调整区域!$H:$H,调整区域!$D:$D,$B93,调整区域!$G:$G,$J$84)</f>
        <v>0</v>
      </c>
      <c r="K93" s="4">
        <f>SUMIFS(调整区域!$F:$F,调整区域!$D:$D,$B93,调整区域!$E:$E,$K$84)+SUMIFS(调整区域!$H:$H,调整区域!$D:$D,$B93,调整区域!$G:$G,$K$84)</f>
        <v>0</v>
      </c>
      <c r="L93" s="4">
        <f>SUMIFS(调整区域!$F:$F,调整区域!$D:$D,$B93,调整区域!$E:$E,$L$84)+SUMIFS(调整区域!$H:$H,调整区域!$D:$D,$B93,调整区域!$G:$G,$L$84)</f>
        <v>0</v>
      </c>
      <c r="M93" s="131">
        <f t="shared" si="12"/>
        <v>0</v>
      </c>
      <c r="N93" s="4">
        <f>SUMIFS(调整区域!$F:$F,调整区域!$D:$D,$B93,调整区域!$E:$E,$N$84)+SUMIFS(调整区域!$H:$H,调整区域!$D:$D,$B93,调整区域!$G:$G,$N$84)</f>
        <v>0</v>
      </c>
      <c r="O93" s="4">
        <f>SUMIFS(调整区域!$F:$F,调整区域!$D:$D,$B93,调整区域!$E:$E,$O$84)+SUMIFS(调整区域!$H:$H,调整区域!$D:$D,$B93,调整区域!$G:$G,$O$84)</f>
        <v>0</v>
      </c>
      <c r="P93" s="131">
        <f t="shared" si="13"/>
        <v>0</v>
      </c>
      <c r="Q93" s="4">
        <f>SUMIFS(调整区域!$F:$F,调整区域!$D:$D,$B93,调整区域!$E:$E,$Q$84)+SUMIFS(调整区域!$H:$H,调整区域!$D:$D,$B93,调整区域!$G:$G,$Q$84)</f>
        <v>0</v>
      </c>
      <c r="R93" s="4">
        <f>SUMIFS(调整区域!$F:$F,调整区域!$D:$D,$B93,调整区域!$E:$E,$R$84)+SUMIFS(调整区域!$H:$H,调整区域!$D:$D,$B93,调整区域!$G:$G,$R$84)</f>
        <v>0</v>
      </c>
      <c r="S93" s="131">
        <f t="shared" si="14"/>
        <v>0</v>
      </c>
      <c r="T93" s="4">
        <f>SUMIFS(调整区域!$F:$F,调整区域!$D:$D,$B93,调整区域!$E:$E,$T$84)+SUMIFS(调整区域!$H:$H,调整区域!$D:$D,$B93,调整区域!$G:$G,$T$84)</f>
        <v>0</v>
      </c>
      <c r="U93" s="4">
        <f>SUMIFS(调整区域!$F:$F,调整区域!$D:$D,$B93,调整区域!$E:$E,$U$84)+SUMIFS(调整区域!$H:$H,调整区域!$D:$D,$B93,调整区域!$G:$G,$U$84)</f>
        <v>0</v>
      </c>
      <c r="V93" s="4">
        <f>SUMIFS(调整区域!$F:$F,调整区域!$D:$D,$B93,调整区域!$E:$E,$V$84)+SUMIFS(调整区域!$H:$H,调整区域!$D:$D,$B93,调整区域!$G:$G,$V$84)</f>
        <v>0</v>
      </c>
      <c r="W93" s="4">
        <f>SUMIFS(调整区域!$F:$F,调整区域!$D:$D,$B93,调整区域!$E:$E,$W$84)+SUMIFS(调整区域!$H:$H,调整区域!$D:$D,$B93,调整区域!$G:$G,$W$84)</f>
        <v>0</v>
      </c>
      <c r="X93" s="4">
        <f>SUMIFS(调整区域!$F:$F,调整区域!$D:$D,$B93,调整区域!$E:$E,$X$84)+SUMIFS(调整区域!$H:$H,调整区域!$D:$D,$B93,调整区域!$G:$G,$X$84)</f>
        <v>0</v>
      </c>
      <c r="Y93" s="4">
        <f>SUMIFS(调整区域!$F:$F,调整区域!$D:$D,$B93,调整区域!$E:$E,$Y$84)+SUMIFS(调整区域!$H:$H,调整区域!$D:$D,$B93,调整区域!$G:$G,$Y$84)</f>
        <v>0</v>
      </c>
    </row>
    <row r="94" ht="15" customHeight="1" spans="1:25">
      <c r="A94" s="2"/>
      <c r="B94" s="8" t="s">
        <v>84</v>
      </c>
      <c r="C94" s="4">
        <f t="shared" si="10"/>
        <v>0</v>
      </c>
      <c r="D94" s="4">
        <f>SUMIFS(调整区域!$F:$F,调整区域!$D:$D,$B94,调整区域!$E:$E,$D$84)+SUMIFS(调整区域!$H:$H,调整区域!$D:$D,$B94,调整区域!$G:$G,$D$84)</f>
        <v>0</v>
      </c>
      <c r="E94" s="4">
        <f>SUMIFS(调整区域!$F:$F,调整区域!$D:$D,$B94,调整区域!$E:$E,$E$84)+SUMIFS(调整区域!$H:$H,调整区域!$D:$D,$B94,调整区域!$G:$G,$E$84)</f>
        <v>0</v>
      </c>
      <c r="F94" s="4">
        <f>SUMIFS(调整区域!$F:$F,调整区域!$D:$D,$B94,调整区域!$E:$E,$F$84)+SUMIFS(调整区域!$H:$H,调整区域!$D:$D,$B94,调整区域!$G:$G,$F$84)</f>
        <v>0</v>
      </c>
      <c r="G94" s="4">
        <f>SUMIFS(调整区域!$F:$F,调整区域!$D:$D,$B94,调整区域!$E:$E,$G$84)+SUMIFS(调整区域!$H:$H,调整区域!$D:$D,$B94,调整区域!$G:$G,$G$84)</f>
        <v>0</v>
      </c>
      <c r="H94" s="131">
        <f>SUMIFS(调整区域!$F:$F,调整区域!$D:$D,$B94,调整区域!$E:$E,$H$84)+SUMIFS(调整区域!$H:$H,调整区域!$D:$D,$B94,调整区域!$G:$G,$H$84)</f>
        <v>0</v>
      </c>
      <c r="I94" s="131">
        <f t="shared" si="11"/>
        <v>0</v>
      </c>
      <c r="J94" s="4">
        <f>SUMIFS(调整区域!$F:$F,调整区域!$D:$D,$B94,调整区域!$E:$E,$J$84)+SUMIFS(调整区域!$H:$H,调整区域!$D:$D,$B94,调整区域!$G:$G,$J$84)</f>
        <v>0</v>
      </c>
      <c r="K94" s="4">
        <f>SUMIFS(调整区域!$F:$F,调整区域!$D:$D,$B94,调整区域!$E:$E,$K$84)+SUMIFS(调整区域!$H:$H,调整区域!$D:$D,$B94,调整区域!$G:$G,$K$84)</f>
        <v>0</v>
      </c>
      <c r="L94" s="4">
        <f>SUMIFS(调整区域!$F:$F,调整区域!$D:$D,$B94,调整区域!$E:$E,$L$84)+SUMIFS(调整区域!$H:$H,调整区域!$D:$D,$B94,调整区域!$G:$G,$L$84)</f>
        <v>0</v>
      </c>
      <c r="M94" s="131">
        <f t="shared" si="12"/>
        <v>0</v>
      </c>
      <c r="N94" s="4">
        <f>SUMIFS(调整区域!$F:$F,调整区域!$D:$D,$B94,调整区域!$E:$E,$N$84)+SUMIFS(调整区域!$H:$H,调整区域!$D:$D,$B94,调整区域!$G:$G,$N$84)</f>
        <v>0</v>
      </c>
      <c r="O94" s="4">
        <f>SUMIFS(调整区域!$F:$F,调整区域!$D:$D,$B94,调整区域!$E:$E,$O$84)+SUMIFS(调整区域!$H:$H,调整区域!$D:$D,$B94,调整区域!$G:$G,$O$84)</f>
        <v>0</v>
      </c>
      <c r="P94" s="131">
        <f t="shared" si="13"/>
        <v>0</v>
      </c>
      <c r="Q94" s="4">
        <f>SUMIFS(调整区域!$F:$F,调整区域!$D:$D,$B94,调整区域!$E:$E,$Q$84)+SUMIFS(调整区域!$H:$H,调整区域!$D:$D,$B94,调整区域!$G:$G,$Q$84)</f>
        <v>0</v>
      </c>
      <c r="R94" s="4">
        <f>SUMIFS(调整区域!$F:$F,调整区域!$D:$D,$B94,调整区域!$E:$E,$R$84)+SUMIFS(调整区域!$H:$H,调整区域!$D:$D,$B94,调整区域!$G:$G,$R$84)</f>
        <v>0</v>
      </c>
      <c r="S94" s="131">
        <f t="shared" si="14"/>
        <v>0</v>
      </c>
      <c r="T94" s="4">
        <f>SUMIFS(调整区域!$F:$F,调整区域!$D:$D,$B94,调整区域!$E:$E,$T$84)+SUMIFS(调整区域!$H:$H,调整区域!$D:$D,$B94,调整区域!$G:$G,$T$84)</f>
        <v>0</v>
      </c>
      <c r="U94" s="4">
        <f>SUMIFS(调整区域!$F:$F,调整区域!$D:$D,$B94,调整区域!$E:$E,$U$84)+SUMIFS(调整区域!$H:$H,调整区域!$D:$D,$B94,调整区域!$G:$G,$U$84)</f>
        <v>0</v>
      </c>
      <c r="V94" s="4">
        <f>SUMIFS(调整区域!$F:$F,调整区域!$D:$D,$B94,调整区域!$E:$E,$V$84)+SUMIFS(调整区域!$H:$H,调整区域!$D:$D,$B94,调整区域!$G:$G,$V$84)</f>
        <v>0</v>
      </c>
      <c r="W94" s="4">
        <f>SUMIFS(调整区域!$F:$F,调整区域!$D:$D,$B94,调整区域!$E:$E,$W$84)+SUMIFS(调整区域!$H:$H,调整区域!$D:$D,$B94,调整区域!$G:$G,$W$84)</f>
        <v>0</v>
      </c>
      <c r="X94" s="4">
        <f>SUMIFS(调整区域!$F:$F,调整区域!$D:$D,$B94,调整区域!$E:$E,$X$84)+SUMIFS(调整区域!$H:$H,调整区域!$D:$D,$B94,调整区域!$G:$G,$X$84)</f>
        <v>0</v>
      </c>
      <c r="Y94" s="4">
        <f>SUMIFS(调整区域!$F:$F,调整区域!$D:$D,$B94,调整区域!$E:$E,$Y$84)+SUMIFS(调整区域!$H:$H,调整区域!$D:$D,$B94,调整区域!$G:$G,$Y$84)</f>
        <v>0</v>
      </c>
    </row>
    <row r="95" ht="15" customHeight="1" spans="1:25">
      <c r="A95" s="2"/>
      <c r="B95" s="8" t="s">
        <v>85</v>
      </c>
      <c r="C95" s="4">
        <f t="shared" si="10"/>
        <v>0</v>
      </c>
      <c r="D95" s="4">
        <f>SUMIFS(调整区域!$F:$F,调整区域!$D:$D,$B95,调整区域!$E:$E,$D$84)+SUMIFS(调整区域!$H:$H,调整区域!$D:$D,$B95,调整区域!$G:$G,$D$84)</f>
        <v>0</v>
      </c>
      <c r="E95" s="4">
        <f>SUMIFS(调整区域!$F:$F,调整区域!$D:$D,$B95,调整区域!$E:$E,$E$84)+SUMIFS(调整区域!$H:$H,调整区域!$D:$D,$B95,调整区域!$G:$G,$E$84)</f>
        <v>0</v>
      </c>
      <c r="F95" s="4">
        <f>SUMIFS(调整区域!$F:$F,调整区域!$D:$D,$B95,调整区域!$E:$E,$F$84)+SUMIFS(调整区域!$H:$H,调整区域!$D:$D,$B95,调整区域!$G:$G,$F$84)</f>
        <v>0</v>
      </c>
      <c r="G95" s="4">
        <f>SUMIFS(调整区域!$F:$F,调整区域!$D:$D,$B95,调整区域!$E:$E,$G$84)+SUMIFS(调整区域!$H:$H,调整区域!$D:$D,$B95,调整区域!$G:$G,$G$84)</f>
        <v>0</v>
      </c>
      <c r="H95" s="131">
        <f>SUMIFS(调整区域!$F:$F,调整区域!$D:$D,$B95,调整区域!$E:$E,$H$84)+SUMIFS(调整区域!$H:$H,调整区域!$D:$D,$B95,调整区域!$G:$G,$H$84)</f>
        <v>0</v>
      </c>
      <c r="I95" s="131">
        <f t="shared" si="11"/>
        <v>0</v>
      </c>
      <c r="J95" s="4">
        <f>SUMIFS(调整区域!$F:$F,调整区域!$D:$D,$B95,调整区域!$E:$E,$J$84)+SUMIFS(调整区域!$H:$H,调整区域!$D:$D,$B95,调整区域!$G:$G,$J$84)</f>
        <v>0</v>
      </c>
      <c r="K95" s="4">
        <f>SUMIFS(调整区域!$F:$F,调整区域!$D:$D,$B95,调整区域!$E:$E,$K$84)+SUMIFS(调整区域!$H:$H,调整区域!$D:$D,$B95,调整区域!$G:$G,$K$84)</f>
        <v>0</v>
      </c>
      <c r="L95" s="4">
        <f>SUMIFS(调整区域!$F:$F,调整区域!$D:$D,$B95,调整区域!$E:$E,$L$84)+SUMIFS(调整区域!$H:$H,调整区域!$D:$D,$B95,调整区域!$G:$G,$L$84)</f>
        <v>0</v>
      </c>
      <c r="M95" s="131">
        <f t="shared" si="12"/>
        <v>0</v>
      </c>
      <c r="N95" s="4">
        <f>SUMIFS(调整区域!$F:$F,调整区域!$D:$D,$B95,调整区域!$E:$E,$N$84)+SUMIFS(调整区域!$H:$H,调整区域!$D:$D,$B95,调整区域!$G:$G,$N$84)</f>
        <v>0</v>
      </c>
      <c r="O95" s="4">
        <f>SUMIFS(调整区域!$F:$F,调整区域!$D:$D,$B95,调整区域!$E:$E,$O$84)+SUMIFS(调整区域!$H:$H,调整区域!$D:$D,$B95,调整区域!$G:$G,$O$84)</f>
        <v>0</v>
      </c>
      <c r="P95" s="131">
        <f t="shared" si="13"/>
        <v>0</v>
      </c>
      <c r="Q95" s="4">
        <f>SUMIFS(调整区域!$F:$F,调整区域!$D:$D,$B95,调整区域!$E:$E,$Q$84)+SUMIFS(调整区域!$H:$H,调整区域!$D:$D,$B95,调整区域!$G:$G,$Q$84)</f>
        <v>0</v>
      </c>
      <c r="R95" s="4">
        <f>SUMIFS(调整区域!$F:$F,调整区域!$D:$D,$B95,调整区域!$E:$E,$R$84)+SUMIFS(调整区域!$H:$H,调整区域!$D:$D,$B95,调整区域!$G:$G,$R$84)</f>
        <v>0</v>
      </c>
      <c r="S95" s="131">
        <f t="shared" si="14"/>
        <v>0</v>
      </c>
      <c r="T95" s="4">
        <f>SUMIFS(调整区域!$F:$F,调整区域!$D:$D,$B95,调整区域!$E:$E,$T$84)+SUMIFS(调整区域!$H:$H,调整区域!$D:$D,$B95,调整区域!$G:$G,$T$84)</f>
        <v>0</v>
      </c>
      <c r="U95" s="4">
        <f>SUMIFS(调整区域!$F:$F,调整区域!$D:$D,$B95,调整区域!$E:$E,$U$84)+SUMIFS(调整区域!$H:$H,调整区域!$D:$D,$B95,调整区域!$G:$G,$U$84)</f>
        <v>0</v>
      </c>
      <c r="V95" s="4">
        <f>SUMIFS(调整区域!$F:$F,调整区域!$D:$D,$B95,调整区域!$E:$E,$V$84)+SUMIFS(调整区域!$H:$H,调整区域!$D:$D,$B95,调整区域!$G:$G,$V$84)</f>
        <v>0</v>
      </c>
      <c r="W95" s="4">
        <f>SUMIFS(调整区域!$F:$F,调整区域!$D:$D,$B95,调整区域!$E:$E,$W$84)+SUMIFS(调整区域!$H:$H,调整区域!$D:$D,$B95,调整区域!$G:$G,$W$84)</f>
        <v>0</v>
      </c>
      <c r="X95" s="4">
        <f>SUMIFS(调整区域!$F:$F,调整区域!$D:$D,$B95,调整区域!$E:$E,$X$84)+SUMIFS(调整区域!$H:$H,调整区域!$D:$D,$B95,调整区域!$G:$G,$X$84)</f>
        <v>0</v>
      </c>
      <c r="Y95" s="4">
        <f>SUMIFS(调整区域!$F:$F,调整区域!$D:$D,$B95,调整区域!$E:$E,$Y$84)+SUMIFS(调整区域!$H:$H,调整区域!$D:$D,$B95,调整区域!$G:$G,$Y$84)</f>
        <v>0</v>
      </c>
    </row>
    <row r="96" ht="15" customHeight="1" spans="1:25">
      <c r="A96" s="2"/>
      <c r="B96" s="8" t="s">
        <v>86</v>
      </c>
      <c r="C96" s="4">
        <f t="shared" si="10"/>
        <v>0</v>
      </c>
      <c r="D96" s="4">
        <f>SUMIFS(调整区域!$F:$F,调整区域!$D:$D,$B96,调整区域!$E:$E,$D$84)+SUMIFS(调整区域!$H:$H,调整区域!$D:$D,$B96,调整区域!$G:$G,$D$84)</f>
        <v>0</v>
      </c>
      <c r="E96" s="4">
        <f>SUMIFS(调整区域!$F:$F,调整区域!$D:$D,$B96,调整区域!$E:$E,$E$84)+SUMIFS(调整区域!$H:$H,调整区域!$D:$D,$B96,调整区域!$G:$G,$E$84)</f>
        <v>0</v>
      </c>
      <c r="F96" s="4">
        <f>SUMIFS(调整区域!$F:$F,调整区域!$D:$D,$B96,调整区域!$E:$E,$F$84)+SUMIFS(调整区域!$H:$H,调整区域!$D:$D,$B96,调整区域!$G:$G,$F$84)</f>
        <v>0</v>
      </c>
      <c r="G96" s="4">
        <f>SUMIFS(调整区域!$F:$F,调整区域!$D:$D,$B96,调整区域!$E:$E,$G$84)+SUMIFS(调整区域!$H:$H,调整区域!$D:$D,$B96,调整区域!$G:$G,$G$84)</f>
        <v>0</v>
      </c>
      <c r="H96" s="131">
        <f>SUMIFS(调整区域!$F:$F,调整区域!$D:$D,$B96,调整区域!$E:$E,$H$84)+SUMIFS(调整区域!$H:$H,调整区域!$D:$D,$B96,调整区域!$G:$G,$H$84)</f>
        <v>0</v>
      </c>
      <c r="I96" s="131">
        <f t="shared" si="11"/>
        <v>0</v>
      </c>
      <c r="J96" s="4">
        <f>SUMIFS(调整区域!$F:$F,调整区域!$D:$D,$B96,调整区域!$E:$E,$J$84)+SUMIFS(调整区域!$H:$H,调整区域!$D:$D,$B96,调整区域!$G:$G,$J$84)</f>
        <v>0</v>
      </c>
      <c r="K96" s="4">
        <f>SUMIFS(调整区域!$F:$F,调整区域!$D:$D,$B96,调整区域!$E:$E,$K$84)+SUMIFS(调整区域!$H:$H,调整区域!$D:$D,$B96,调整区域!$G:$G,$K$84)</f>
        <v>0</v>
      </c>
      <c r="L96" s="4">
        <f>SUMIFS(调整区域!$F:$F,调整区域!$D:$D,$B96,调整区域!$E:$E,$L$84)+SUMIFS(调整区域!$H:$H,调整区域!$D:$D,$B96,调整区域!$G:$G,$L$84)</f>
        <v>0</v>
      </c>
      <c r="M96" s="131">
        <f t="shared" si="12"/>
        <v>0</v>
      </c>
      <c r="N96" s="4">
        <f>SUMIFS(调整区域!$F:$F,调整区域!$D:$D,$B96,调整区域!$E:$E,$N$84)+SUMIFS(调整区域!$H:$H,调整区域!$D:$D,$B96,调整区域!$G:$G,$N$84)</f>
        <v>0</v>
      </c>
      <c r="O96" s="4">
        <f>SUMIFS(调整区域!$F:$F,调整区域!$D:$D,$B96,调整区域!$E:$E,$O$84)+SUMIFS(调整区域!$H:$H,调整区域!$D:$D,$B96,调整区域!$G:$G,$O$84)</f>
        <v>0</v>
      </c>
      <c r="P96" s="131">
        <f t="shared" si="13"/>
        <v>0</v>
      </c>
      <c r="Q96" s="4">
        <f>SUMIFS(调整区域!$F:$F,调整区域!$D:$D,$B96,调整区域!$E:$E,$Q$84)+SUMIFS(调整区域!$H:$H,调整区域!$D:$D,$B96,调整区域!$G:$G,$Q$84)</f>
        <v>0</v>
      </c>
      <c r="R96" s="4">
        <f>SUMIFS(调整区域!$F:$F,调整区域!$D:$D,$B96,调整区域!$E:$E,$R$84)+SUMIFS(调整区域!$H:$H,调整区域!$D:$D,$B96,调整区域!$G:$G,$R$84)</f>
        <v>0</v>
      </c>
      <c r="S96" s="131">
        <f t="shared" si="14"/>
        <v>0</v>
      </c>
      <c r="T96" s="4">
        <f>SUMIFS(调整区域!$F:$F,调整区域!$D:$D,$B96,调整区域!$E:$E,$T$84)+SUMIFS(调整区域!$H:$H,调整区域!$D:$D,$B96,调整区域!$G:$G,$T$84)</f>
        <v>0</v>
      </c>
      <c r="U96" s="4">
        <f>SUMIFS(调整区域!$F:$F,调整区域!$D:$D,$B96,调整区域!$E:$E,$U$84)+SUMIFS(调整区域!$H:$H,调整区域!$D:$D,$B96,调整区域!$G:$G,$U$84)</f>
        <v>0</v>
      </c>
      <c r="V96" s="4">
        <f>SUMIFS(调整区域!$F:$F,调整区域!$D:$D,$B96,调整区域!$E:$E,$V$84)+SUMIFS(调整区域!$H:$H,调整区域!$D:$D,$B96,调整区域!$G:$G,$V$84)</f>
        <v>0</v>
      </c>
      <c r="W96" s="4">
        <f>SUMIFS(调整区域!$F:$F,调整区域!$D:$D,$B96,调整区域!$E:$E,$W$84)+SUMIFS(调整区域!$H:$H,调整区域!$D:$D,$B96,调整区域!$G:$G,$W$84)</f>
        <v>0</v>
      </c>
      <c r="X96" s="4">
        <f>SUMIFS(调整区域!$F:$F,调整区域!$D:$D,$B96,调整区域!$E:$E,$X$84)+SUMIFS(调整区域!$H:$H,调整区域!$D:$D,$B96,调整区域!$G:$G,$X$84)</f>
        <v>0</v>
      </c>
      <c r="Y96" s="4">
        <f>SUMIFS(调整区域!$F:$F,调整区域!$D:$D,$B96,调整区域!$E:$E,$Y$84)+SUMIFS(调整区域!$H:$H,调整区域!$D:$D,$B96,调整区域!$G:$G,$Y$84)</f>
        <v>0</v>
      </c>
    </row>
    <row r="97" ht="15" customHeight="1" spans="1:25">
      <c r="A97" s="2"/>
      <c r="B97" s="8" t="s">
        <v>87</v>
      </c>
      <c r="C97" s="4">
        <f t="shared" si="10"/>
        <v>0</v>
      </c>
      <c r="D97" s="4">
        <f>SUMIFS(调整区域!$F:$F,调整区域!$D:$D,$B97,调整区域!$E:$E,$D$84)+SUMIFS(调整区域!$H:$H,调整区域!$D:$D,$B97,调整区域!$G:$G,$D$84)</f>
        <v>0</v>
      </c>
      <c r="E97" s="4">
        <f>SUMIFS(调整区域!$F:$F,调整区域!$D:$D,$B97,调整区域!$E:$E,$E$84)+SUMIFS(调整区域!$H:$H,调整区域!$D:$D,$B97,调整区域!$G:$G,$E$84)</f>
        <v>0</v>
      </c>
      <c r="F97" s="4">
        <f>SUMIFS(调整区域!$F:$F,调整区域!$D:$D,$B97,调整区域!$E:$E,$F$84)+SUMIFS(调整区域!$H:$H,调整区域!$D:$D,$B97,调整区域!$G:$G,$F$84)</f>
        <v>0</v>
      </c>
      <c r="G97" s="4">
        <f>SUMIFS(调整区域!$F:$F,调整区域!$D:$D,$B97,调整区域!$E:$E,$G$84)+SUMIFS(调整区域!$H:$H,调整区域!$D:$D,$B97,调整区域!$G:$G,$G$84)</f>
        <v>0</v>
      </c>
      <c r="H97" s="131">
        <f>SUMIFS(调整区域!$F:$F,调整区域!$D:$D,$B97,调整区域!$E:$E,$H$84)+SUMIFS(调整区域!$H:$H,调整区域!$D:$D,$B97,调整区域!$G:$G,$H$84)</f>
        <v>0</v>
      </c>
      <c r="I97" s="131">
        <f t="shared" si="11"/>
        <v>0</v>
      </c>
      <c r="J97" s="4">
        <f>SUMIFS(调整区域!$F:$F,调整区域!$D:$D,$B97,调整区域!$E:$E,$J$84)+SUMIFS(调整区域!$H:$H,调整区域!$D:$D,$B97,调整区域!$G:$G,$J$84)</f>
        <v>0</v>
      </c>
      <c r="K97" s="4">
        <f>SUMIFS(调整区域!$F:$F,调整区域!$D:$D,$B97,调整区域!$E:$E,$K$84)+SUMIFS(调整区域!$H:$H,调整区域!$D:$D,$B97,调整区域!$G:$G,$K$84)</f>
        <v>0</v>
      </c>
      <c r="L97" s="4">
        <f>SUMIFS(调整区域!$F:$F,调整区域!$D:$D,$B97,调整区域!$E:$E,$L$84)+SUMIFS(调整区域!$H:$H,调整区域!$D:$D,$B97,调整区域!$G:$G,$L$84)</f>
        <v>0</v>
      </c>
      <c r="M97" s="131">
        <f t="shared" si="12"/>
        <v>0</v>
      </c>
      <c r="N97" s="4">
        <f>SUMIFS(调整区域!$F:$F,调整区域!$D:$D,$B97,调整区域!$E:$E,$N$84)+SUMIFS(调整区域!$H:$H,调整区域!$D:$D,$B97,调整区域!$G:$G,$N$84)</f>
        <v>0</v>
      </c>
      <c r="O97" s="4">
        <f>SUMIFS(调整区域!$F:$F,调整区域!$D:$D,$B97,调整区域!$E:$E,$O$84)+SUMIFS(调整区域!$H:$H,调整区域!$D:$D,$B97,调整区域!$G:$G,$O$84)</f>
        <v>0</v>
      </c>
      <c r="P97" s="131">
        <f t="shared" si="13"/>
        <v>0</v>
      </c>
      <c r="Q97" s="4">
        <f>SUMIFS(调整区域!$F:$F,调整区域!$D:$D,$B97,调整区域!$E:$E,$Q$84)+SUMIFS(调整区域!$H:$H,调整区域!$D:$D,$B97,调整区域!$G:$G,$Q$84)</f>
        <v>0</v>
      </c>
      <c r="R97" s="4">
        <f>SUMIFS(调整区域!$F:$F,调整区域!$D:$D,$B97,调整区域!$E:$E,$R$84)+SUMIFS(调整区域!$H:$H,调整区域!$D:$D,$B97,调整区域!$G:$G,$R$84)</f>
        <v>0</v>
      </c>
      <c r="S97" s="131">
        <f t="shared" si="14"/>
        <v>0</v>
      </c>
      <c r="T97" s="4">
        <f>SUMIFS(调整区域!$F:$F,调整区域!$D:$D,$B97,调整区域!$E:$E,$T$84)+SUMIFS(调整区域!$H:$H,调整区域!$D:$D,$B97,调整区域!$G:$G,$T$84)</f>
        <v>0</v>
      </c>
      <c r="U97" s="4">
        <f>SUMIFS(调整区域!$F:$F,调整区域!$D:$D,$B97,调整区域!$E:$E,$U$84)+SUMIFS(调整区域!$H:$H,调整区域!$D:$D,$B97,调整区域!$G:$G,$U$84)</f>
        <v>0</v>
      </c>
      <c r="V97" s="4">
        <f>SUMIFS(调整区域!$F:$F,调整区域!$D:$D,$B97,调整区域!$E:$E,$V$84)+SUMIFS(调整区域!$H:$H,调整区域!$D:$D,$B97,调整区域!$G:$G,$V$84)</f>
        <v>0</v>
      </c>
      <c r="W97" s="4">
        <f>SUMIFS(调整区域!$F:$F,调整区域!$D:$D,$B97,调整区域!$E:$E,$W$84)+SUMIFS(调整区域!$H:$H,调整区域!$D:$D,$B97,调整区域!$G:$G,$W$84)</f>
        <v>0</v>
      </c>
      <c r="X97" s="4">
        <f>SUMIFS(调整区域!$F:$F,调整区域!$D:$D,$B97,调整区域!$E:$E,$X$84)+SUMIFS(调整区域!$H:$H,调整区域!$D:$D,$B97,调整区域!$G:$G,$X$84)</f>
        <v>0</v>
      </c>
      <c r="Y97" s="4">
        <f>SUMIFS(调整区域!$F:$F,调整区域!$D:$D,$B97,调整区域!$E:$E,$Y$84)+SUMIFS(调整区域!$H:$H,调整区域!$D:$D,$B97,调整区域!$G:$G,$Y$84)</f>
        <v>0</v>
      </c>
    </row>
    <row r="98" ht="15" customHeight="1" spans="1:25">
      <c r="A98" s="2"/>
      <c r="B98" s="8" t="s">
        <v>88</v>
      </c>
      <c r="C98" s="4">
        <f t="shared" si="10"/>
        <v>0</v>
      </c>
      <c r="D98" s="4">
        <f>SUMIFS(调整区域!$F:$F,调整区域!$D:$D,$B98,调整区域!$E:$E,$D$84)+SUMIFS(调整区域!$H:$H,调整区域!$D:$D,$B98,调整区域!$G:$G,$D$84)</f>
        <v>0</v>
      </c>
      <c r="E98" s="4">
        <f>SUMIFS(调整区域!$F:$F,调整区域!$D:$D,$B98,调整区域!$E:$E,$E$84)+SUMIFS(调整区域!$H:$H,调整区域!$D:$D,$B98,调整区域!$G:$G,$E$84)</f>
        <v>0</v>
      </c>
      <c r="F98" s="4">
        <f>SUMIFS(调整区域!$F:$F,调整区域!$D:$D,$B98,调整区域!$E:$E,$F$84)+SUMIFS(调整区域!$H:$H,调整区域!$D:$D,$B98,调整区域!$G:$G,$F$84)</f>
        <v>0</v>
      </c>
      <c r="G98" s="4">
        <f>SUMIFS(调整区域!$F:$F,调整区域!$D:$D,$B98,调整区域!$E:$E,$G$84)+SUMIFS(调整区域!$H:$H,调整区域!$D:$D,$B98,调整区域!$G:$G,$G$84)</f>
        <v>0</v>
      </c>
      <c r="H98" s="131">
        <f>SUMIFS(调整区域!$F:$F,调整区域!$D:$D,$B98,调整区域!$E:$E,$H$84)+SUMIFS(调整区域!$H:$H,调整区域!$D:$D,$B98,调整区域!$G:$G,$H$84)</f>
        <v>0</v>
      </c>
      <c r="I98" s="131">
        <f t="shared" si="11"/>
        <v>0</v>
      </c>
      <c r="J98" s="4">
        <f>SUMIFS(调整区域!$F:$F,调整区域!$D:$D,$B98,调整区域!$E:$E,$J$84)+SUMIFS(调整区域!$H:$H,调整区域!$D:$D,$B98,调整区域!$G:$G,$J$84)</f>
        <v>0</v>
      </c>
      <c r="K98" s="4">
        <f>SUMIFS(调整区域!$F:$F,调整区域!$D:$D,$B98,调整区域!$E:$E,$K$84)+SUMIFS(调整区域!$H:$H,调整区域!$D:$D,$B98,调整区域!$G:$G,$K$84)</f>
        <v>0</v>
      </c>
      <c r="L98" s="4">
        <f>SUMIFS(调整区域!$F:$F,调整区域!$D:$D,$B98,调整区域!$E:$E,$L$84)+SUMIFS(调整区域!$H:$H,调整区域!$D:$D,$B98,调整区域!$G:$G,$L$84)</f>
        <v>0</v>
      </c>
      <c r="M98" s="131">
        <f t="shared" si="12"/>
        <v>0</v>
      </c>
      <c r="N98" s="4">
        <f>SUMIFS(调整区域!$F:$F,调整区域!$D:$D,$B98,调整区域!$E:$E,$N$84)+SUMIFS(调整区域!$H:$H,调整区域!$D:$D,$B98,调整区域!$G:$G,$N$84)</f>
        <v>0</v>
      </c>
      <c r="O98" s="4">
        <f>SUMIFS(调整区域!$F:$F,调整区域!$D:$D,$B98,调整区域!$E:$E,$O$84)+SUMIFS(调整区域!$H:$H,调整区域!$D:$D,$B98,调整区域!$G:$G,$O$84)</f>
        <v>0</v>
      </c>
      <c r="P98" s="131">
        <f t="shared" si="13"/>
        <v>0</v>
      </c>
      <c r="Q98" s="4">
        <f>SUMIFS(调整区域!$F:$F,调整区域!$D:$D,$B98,调整区域!$E:$E,$Q$84)+SUMIFS(调整区域!$H:$H,调整区域!$D:$D,$B98,调整区域!$G:$G,$Q$84)</f>
        <v>0</v>
      </c>
      <c r="R98" s="4">
        <f>SUMIFS(调整区域!$F:$F,调整区域!$D:$D,$B98,调整区域!$E:$E,$R$84)+SUMIFS(调整区域!$H:$H,调整区域!$D:$D,$B98,调整区域!$G:$G,$R$84)</f>
        <v>0</v>
      </c>
      <c r="S98" s="131">
        <f t="shared" si="14"/>
        <v>0</v>
      </c>
      <c r="T98" s="4">
        <f>SUMIFS(调整区域!$F:$F,调整区域!$D:$D,$B98,调整区域!$E:$E,$T$84)+SUMIFS(调整区域!$H:$H,调整区域!$D:$D,$B98,调整区域!$G:$G,$T$84)</f>
        <v>0</v>
      </c>
      <c r="U98" s="4">
        <f>SUMIFS(调整区域!$F:$F,调整区域!$D:$D,$B98,调整区域!$E:$E,$U$84)+SUMIFS(调整区域!$H:$H,调整区域!$D:$D,$B98,调整区域!$G:$G,$U$84)</f>
        <v>0</v>
      </c>
      <c r="V98" s="4">
        <f>SUMIFS(调整区域!$F:$F,调整区域!$D:$D,$B98,调整区域!$E:$E,$V$84)+SUMIFS(调整区域!$H:$H,调整区域!$D:$D,$B98,调整区域!$G:$G,$V$84)</f>
        <v>0</v>
      </c>
      <c r="W98" s="4">
        <f>SUMIFS(调整区域!$F:$F,调整区域!$D:$D,$B98,调整区域!$E:$E,$W$84)+SUMIFS(调整区域!$H:$H,调整区域!$D:$D,$B98,调整区域!$G:$G,$W$84)</f>
        <v>0</v>
      </c>
      <c r="X98" s="4">
        <f>SUMIFS(调整区域!$F:$F,调整区域!$D:$D,$B98,调整区域!$E:$E,$X$84)+SUMIFS(调整区域!$H:$H,调整区域!$D:$D,$B98,调整区域!$G:$G,$X$84)</f>
        <v>0</v>
      </c>
      <c r="Y98" s="4">
        <f>SUMIFS(调整区域!$F:$F,调整区域!$D:$D,$B98,调整区域!$E:$E,$Y$84)+SUMIFS(调整区域!$H:$H,调整区域!$D:$D,$B98,调整区域!$G:$G,$Y$84)</f>
        <v>0</v>
      </c>
    </row>
    <row r="99" ht="15" customHeight="1" spans="1:25">
      <c r="A99" s="2"/>
      <c r="B99" s="8" t="s">
        <v>89</v>
      </c>
      <c r="C99" s="4">
        <f t="shared" si="10"/>
        <v>0</v>
      </c>
      <c r="D99" s="4">
        <f>SUMIFS(调整区域!$F:$F,调整区域!$D:$D,$B99,调整区域!$E:$E,$D$84)+SUMIFS(调整区域!$H:$H,调整区域!$D:$D,$B99,调整区域!$G:$G,$D$84)</f>
        <v>0</v>
      </c>
      <c r="E99" s="4">
        <f>SUMIFS(调整区域!$F:$F,调整区域!$D:$D,$B99,调整区域!$E:$E,$E$84)+SUMIFS(调整区域!$H:$H,调整区域!$D:$D,$B99,调整区域!$G:$G,$E$84)</f>
        <v>0</v>
      </c>
      <c r="F99" s="4">
        <f>SUMIFS(调整区域!$F:$F,调整区域!$D:$D,$B99,调整区域!$E:$E,$F$84)+SUMIFS(调整区域!$H:$H,调整区域!$D:$D,$B99,调整区域!$G:$G,$F$84)</f>
        <v>0</v>
      </c>
      <c r="G99" s="4">
        <f>SUMIFS(调整区域!$F:$F,调整区域!$D:$D,$B99,调整区域!$E:$E,$G$84)+SUMIFS(调整区域!$H:$H,调整区域!$D:$D,$B99,调整区域!$G:$G,$G$84)</f>
        <v>0</v>
      </c>
      <c r="H99" s="131">
        <f>SUMIFS(调整区域!$F:$F,调整区域!$D:$D,$B99,调整区域!$E:$E,$H$84)+SUMIFS(调整区域!$H:$H,调整区域!$D:$D,$B99,调整区域!$G:$G,$H$84)</f>
        <v>0</v>
      </c>
      <c r="I99" s="131">
        <f t="shared" si="11"/>
        <v>0</v>
      </c>
      <c r="J99" s="4">
        <f>SUMIFS(调整区域!$F:$F,调整区域!$D:$D,$B99,调整区域!$E:$E,$J$84)+SUMIFS(调整区域!$H:$H,调整区域!$D:$D,$B99,调整区域!$G:$G,$J$84)</f>
        <v>0</v>
      </c>
      <c r="K99" s="4">
        <f>SUMIFS(调整区域!$F:$F,调整区域!$D:$D,$B99,调整区域!$E:$E,$K$84)+SUMIFS(调整区域!$H:$H,调整区域!$D:$D,$B99,调整区域!$G:$G,$K$84)</f>
        <v>0</v>
      </c>
      <c r="L99" s="4">
        <f>SUMIFS(调整区域!$F:$F,调整区域!$D:$D,$B99,调整区域!$E:$E,$L$84)+SUMIFS(调整区域!$H:$H,调整区域!$D:$D,$B99,调整区域!$G:$G,$L$84)</f>
        <v>0</v>
      </c>
      <c r="M99" s="131">
        <f t="shared" si="12"/>
        <v>0</v>
      </c>
      <c r="N99" s="4">
        <f>SUMIFS(调整区域!$F:$F,调整区域!$D:$D,$B99,调整区域!$E:$E,$N$84)+SUMIFS(调整区域!$H:$H,调整区域!$D:$D,$B99,调整区域!$G:$G,$N$84)</f>
        <v>0</v>
      </c>
      <c r="O99" s="4">
        <f>SUMIFS(调整区域!$F:$F,调整区域!$D:$D,$B99,调整区域!$E:$E,$O$84)+SUMIFS(调整区域!$H:$H,调整区域!$D:$D,$B99,调整区域!$G:$G,$O$84)</f>
        <v>0</v>
      </c>
      <c r="P99" s="131">
        <f t="shared" si="13"/>
        <v>0</v>
      </c>
      <c r="Q99" s="4">
        <f>SUMIFS(调整区域!$F:$F,调整区域!$D:$D,$B99,调整区域!$E:$E,$Q$84)+SUMIFS(调整区域!$H:$H,调整区域!$D:$D,$B99,调整区域!$G:$G,$Q$84)</f>
        <v>0</v>
      </c>
      <c r="R99" s="4">
        <f>SUMIFS(调整区域!$F:$F,调整区域!$D:$D,$B99,调整区域!$E:$E,$R$84)+SUMIFS(调整区域!$H:$H,调整区域!$D:$D,$B99,调整区域!$G:$G,$R$84)</f>
        <v>0</v>
      </c>
      <c r="S99" s="131">
        <f t="shared" si="14"/>
        <v>0</v>
      </c>
      <c r="T99" s="4">
        <f>SUMIFS(调整区域!$F:$F,调整区域!$D:$D,$B99,调整区域!$E:$E,$T$84)+SUMIFS(调整区域!$H:$H,调整区域!$D:$D,$B99,调整区域!$G:$G,$T$84)</f>
        <v>0</v>
      </c>
      <c r="U99" s="4">
        <f>SUMIFS(调整区域!$F:$F,调整区域!$D:$D,$B99,调整区域!$E:$E,$U$84)+SUMIFS(调整区域!$H:$H,调整区域!$D:$D,$B99,调整区域!$G:$G,$U$84)</f>
        <v>0</v>
      </c>
      <c r="V99" s="4">
        <f>SUMIFS(调整区域!$F:$F,调整区域!$D:$D,$B99,调整区域!$E:$E,$V$84)+SUMIFS(调整区域!$H:$H,调整区域!$D:$D,$B99,调整区域!$G:$G,$V$84)</f>
        <v>0</v>
      </c>
      <c r="W99" s="4">
        <f>SUMIFS(调整区域!$F:$F,调整区域!$D:$D,$B99,调整区域!$E:$E,$W$84)+SUMIFS(调整区域!$H:$H,调整区域!$D:$D,$B99,调整区域!$G:$G,$W$84)</f>
        <v>0</v>
      </c>
      <c r="X99" s="4">
        <f>SUMIFS(调整区域!$F:$F,调整区域!$D:$D,$B99,调整区域!$E:$E,$X$84)+SUMIFS(调整区域!$H:$H,调整区域!$D:$D,$B99,调整区域!$G:$G,$X$84)</f>
        <v>0</v>
      </c>
      <c r="Y99" s="4">
        <f>SUMIFS(调整区域!$F:$F,调整区域!$D:$D,$B99,调整区域!$E:$E,$Y$84)+SUMIFS(调整区域!$H:$H,调整区域!$D:$D,$B99,调整区域!$G:$G,$Y$84)</f>
        <v>0</v>
      </c>
    </row>
    <row r="100" ht="15" customHeight="1" spans="1:25">
      <c r="A100" s="2"/>
      <c r="B100" s="8" t="s">
        <v>90</v>
      </c>
      <c r="C100" s="4">
        <f t="shared" si="10"/>
        <v>0</v>
      </c>
      <c r="D100" s="4">
        <f>SUMIFS(调整区域!$F:$F,调整区域!$D:$D,$B100,调整区域!$E:$E,$D$84)+SUMIFS(调整区域!$H:$H,调整区域!$D:$D,$B100,调整区域!$G:$G,$D$84)</f>
        <v>0</v>
      </c>
      <c r="E100" s="4">
        <f>SUMIFS(调整区域!$F:$F,调整区域!$D:$D,$B100,调整区域!$E:$E,$E$84)+SUMIFS(调整区域!$H:$H,调整区域!$D:$D,$B100,调整区域!$G:$G,$E$84)</f>
        <v>0</v>
      </c>
      <c r="F100" s="4">
        <f>SUMIFS(调整区域!$F:$F,调整区域!$D:$D,$B100,调整区域!$E:$E,$F$84)+SUMIFS(调整区域!$H:$H,调整区域!$D:$D,$B100,调整区域!$G:$G,$F$84)</f>
        <v>0</v>
      </c>
      <c r="G100" s="4">
        <f>SUMIFS(调整区域!$F:$F,调整区域!$D:$D,$B100,调整区域!$E:$E,$G$84)+SUMIFS(调整区域!$H:$H,调整区域!$D:$D,$B100,调整区域!$G:$G,$G$84)</f>
        <v>0</v>
      </c>
      <c r="H100" s="131">
        <f>SUMIFS(调整区域!$F:$F,调整区域!$D:$D,$B100,调整区域!$E:$E,$H$84)+SUMIFS(调整区域!$H:$H,调整区域!$D:$D,$B100,调整区域!$G:$G,$H$84)</f>
        <v>0</v>
      </c>
      <c r="I100" s="131">
        <f t="shared" si="11"/>
        <v>0</v>
      </c>
      <c r="J100" s="4">
        <f>SUMIFS(调整区域!$F:$F,调整区域!$D:$D,$B100,调整区域!$E:$E,$J$84)+SUMIFS(调整区域!$H:$H,调整区域!$D:$D,$B100,调整区域!$G:$G,$J$84)</f>
        <v>0</v>
      </c>
      <c r="K100" s="4">
        <f>SUMIFS(调整区域!$F:$F,调整区域!$D:$D,$B100,调整区域!$E:$E,$K$84)+SUMIFS(调整区域!$H:$H,调整区域!$D:$D,$B100,调整区域!$G:$G,$K$84)</f>
        <v>0</v>
      </c>
      <c r="L100" s="4">
        <f>SUMIFS(调整区域!$F:$F,调整区域!$D:$D,$B100,调整区域!$E:$E,$L$84)+SUMIFS(调整区域!$H:$H,调整区域!$D:$D,$B100,调整区域!$G:$G,$L$84)</f>
        <v>0</v>
      </c>
      <c r="M100" s="131">
        <f t="shared" si="12"/>
        <v>0</v>
      </c>
      <c r="N100" s="4">
        <f>SUMIFS(调整区域!$F:$F,调整区域!$D:$D,$B100,调整区域!$E:$E,$N$84)+SUMIFS(调整区域!$H:$H,调整区域!$D:$D,$B100,调整区域!$G:$G,$N$84)</f>
        <v>0</v>
      </c>
      <c r="O100" s="4">
        <f>SUMIFS(调整区域!$F:$F,调整区域!$D:$D,$B100,调整区域!$E:$E,$O$84)+SUMIFS(调整区域!$H:$H,调整区域!$D:$D,$B100,调整区域!$G:$G,$O$84)</f>
        <v>0</v>
      </c>
      <c r="P100" s="131">
        <f t="shared" si="13"/>
        <v>0</v>
      </c>
      <c r="Q100" s="4">
        <f>SUMIFS(调整区域!$F:$F,调整区域!$D:$D,$B100,调整区域!$E:$E,$Q$84)+SUMIFS(调整区域!$H:$H,调整区域!$D:$D,$B100,调整区域!$G:$G,$Q$84)</f>
        <v>0</v>
      </c>
      <c r="R100" s="4">
        <f>SUMIFS(调整区域!$F:$F,调整区域!$D:$D,$B100,调整区域!$E:$E,$R$84)+SUMIFS(调整区域!$H:$H,调整区域!$D:$D,$B100,调整区域!$G:$G,$R$84)</f>
        <v>0</v>
      </c>
      <c r="S100" s="131">
        <f t="shared" si="14"/>
        <v>0</v>
      </c>
      <c r="T100" s="4">
        <f>SUMIFS(调整区域!$F:$F,调整区域!$D:$D,$B100,调整区域!$E:$E,$T$84)+SUMIFS(调整区域!$H:$H,调整区域!$D:$D,$B100,调整区域!$G:$G,$T$84)</f>
        <v>0</v>
      </c>
      <c r="U100" s="4">
        <f>SUMIFS(调整区域!$F:$F,调整区域!$D:$D,$B100,调整区域!$E:$E,$U$84)+SUMIFS(调整区域!$H:$H,调整区域!$D:$D,$B100,调整区域!$G:$G,$U$84)</f>
        <v>0</v>
      </c>
      <c r="V100" s="4">
        <f>SUMIFS(调整区域!$F:$F,调整区域!$D:$D,$B100,调整区域!$E:$E,$V$84)+SUMIFS(调整区域!$H:$H,调整区域!$D:$D,$B100,调整区域!$G:$G,$V$84)</f>
        <v>0</v>
      </c>
      <c r="W100" s="4">
        <f>SUMIFS(调整区域!$F:$F,调整区域!$D:$D,$B100,调整区域!$E:$E,$W$84)+SUMIFS(调整区域!$H:$H,调整区域!$D:$D,$B100,调整区域!$G:$G,$W$84)</f>
        <v>0</v>
      </c>
      <c r="X100" s="4">
        <f>SUMIFS(调整区域!$F:$F,调整区域!$D:$D,$B100,调整区域!$E:$E,$X$84)+SUMIFS(调整区域!$H:$H,调整区域!$D:$D,$B100,调整区域!$G:$G,$X$84)</f>
        <v>0</v>
      </c>
      <c r="Y100" s="4">
        <f>SUMIFS(调整区域!$F:$F,调整区域!$D:$D,$B100,调整区域!$E:$E,$Y$84)+SUMIFS(调整区域!$H:$H,调整区域!$D:$D,$B100,调整区域!$G:$G,$Y$84)</f>
        <v>0</v>
      </c>
    </row>
    <row r="101" ht="15" customHeight="1" spans="1:25">
      <c r="A101" s="2"/>
      <c r="B101" s="8" t="s">
        <v>91</v>
      </c>
      <c r="C101" s="4">
        <f t="shared" si="10"/>
        <v>0</v>
      </c>
      <c r="D101" s="4">
        <f>SUMIFS(调整区域!$F:$F,调整区域!$D:$D,$B101,调整区域!$E:$E,$D$84)+SUMIFS(调整区域!$H:$H,调整区域!$D:$D,$B101,调整区域!$G:$G,$D$84)</f>
        <v>0</v>
      </c>
      <c r="E101" s="4">
        <f>SUMIFS(调整区域!$F:$F,调整区域!$D:$D,$B101,调整区域!$E:$E,$E$84)+SUMIFS(调整区域!$H:$H,调整区域!$D:$D,$B101,调整区域!$G:$G,$E$84)</f>
        <v>0</v>
      </c>
      <c r="F101" s="4">
        <f>SUMIFS(调整区域!$F:$F,调整区域!$D:$D,$B101,调整区域!$E:$E,$F$84)+SUMIFS(调整区域!$H:$H,调整区域!$D:$D,$B101,调整区域!$G:$G,$F$84)</f>
        <v>0</v>
      </c>
      <c r="G101" s="4">
        <f>SUMIFS(调整区域!$F:$F,调整区域!$D:$D,$B101,调整区域!$E:$E,$G$84)+SUMIFS(调整区域!$H:$H,调整区域!$D:$D,$B101,调整区域!$G:$G,$G$84)</f>
        <v>0</v>
      </c>
      <c r="H101" s="131">
        <f>SUMIFS(调整区域!$F:$F,调整区域!$D:$D,$B101,调整区域!$E:$E,$H$84)+SUMIFS(调整区域!$H:$H,调整区域!$D:$D,$B101,调整区域!$G:$G,$H$84)</f>
        <v>0</v>
      </c>
      <c r="I101" s="131">
        <f t="shared" si="11"/>
        <v>0</v>
      </c>
      <c r="J101" s="4">
        <f>SUMIFS(调整区域!$F:$F,调整区域!$D:$D,$B101,调整区域!$E:$E,$J$84)+SUMIFS(调整区域!$H:$H,调整区域!$D:$D,$B101,调整区域!$G:$G,$J$84)</f>
        <v>0</v>
      </c>
      <c r="K101" s="4">
        <f>SUMIFS(调整区域!$F:$F,调整区域!$D:$D,$B101,调整区域!$E:$E,$K$84)+SUMIFS(调整区域!$H:$H,调整区域!$D:$D,$B101,调整区域!$G:$G,$K$84)</f>
        <v>0</v>
      </c>
      <c r="L101" s="4">
        <f>SUMIFS(调整区域!$F:$F,调整区域!$D:$D,$B101,调整区域!$E:$E,$L$84)+SUMIFS(调整区域!$H:$H,调整区域!$D:$D,$B101,调整区域!$G:$G,$L$84)</f>
        <v>0</v>
      </c>
      <c r="M101" s="131">
        <f t="shared" si="12"/>
        <v>0</v>
      </c>
      <c r="N101" s="4">
        <f>SUMIFS(调整区域!$F:$F,调整区域!$D:$D,$B101,调整区域!$E:$E,$N$84)+SUMIFS(调整区域!$H:$H,调整区域!$D:$D,$B101,调整区域!$G:$G,$N$84)</f>
        <v>0</v>
      </c>
      <c r="O101" s="4">
        <f>SUMIFS(调整区域!$F:$F,调整区域!$D:$D,$B101,调整区域!$E:$E,$O$84)+SUMIFS(调整区域!$H:$H,调整区域!$D:$D,$B101,调整区域!$G:$G,$O$84)</f>
        <v>0</v>
      </c>
      <c r="P101" s="131">
        <f t="shared" si="13"/>
        <v>0</v>
      </c>
      <c r="Q101" s="4">
        <f>SUMIFS(调整区域!$F:$F,调整区域!$D:$D,$B101,调整区域!$E:$E,$Q$84)+SUMIFS(调整区域!$H:$H,调整区域!$D:$D,$B101,调整区域!$G:$G,$Q$84)</f>
        <v>0</v>
      </c>
      <c r="R101" s="4">
        <f>SUMIFS(调整区域!$F:$F,调整区域!$D:$D,$B101,调整区域!$E:$E,$R$84)+SUMIFS(调整区域!$H:$H,调整区域!$D:$D,$B101,调整区域!$G:$G,$R$84)</f>
        <v>0</v>
      </c>
      <c r="S101" s="131">
        <f t="shared" si="14"/>
        <v>0</v>
      </c>
      <c r="T101" s="4">
        <f>SUMIFS(调整区域!$F:$F,调整区域!$D:$D,$B101,调整区域!$E:$E,$T$84)+SUMIFS(调整区域!$H:$H,调整区域!$D:$D,$B101,调整区域!$G:$G,$T$84)</f>
        <v>0</v>
      </c>
      <c r="U101" s="4">
        <f>SUMIFS(调整区域!$F:$F,调整区域!$D:$D,$B101,调整区域!$E:$E,$U$84)+SUMIFS(调整区域!$H:$H,调整区域!$D:$D,$B101,调整区域!$G:$G,$U$84)</f>
        <v>0</v>
      </c>
      <c r="V101" s="4">
        <f>SUMIFS(调整区域!$F:$F,调整区域!$D:$D,$B101,调整区域!$E:$E,$V$84)+SUMIFS(调整区域!$H:$H,调整区域!$D:$D,$B101,调整区域!$G:$G,$V$84)</f>
        <v>0</v>
      </c>
      <c r="W101" s="4">
        <f>SUMIFS(调整区域!$F:$F,调整区域!$D:$D,$B101,调整区域!$E:$E,$W$84)+SUMIFS(调整区域!$H:$H,调整区域!$D:$D,$B101,调整区域!$G:$G,$W$84)</f>
        <v>0</v>
      </c>
      <c r="X101" s="4">
        <f>SUMIFS(调整区域!$F:$F,调整区域!$D:$D,$B101,调整区域!$E:$E,$X$84)+SUMIFS(调整区域!$H:$H,调整区域!$D:$D,$B101,调整区域!$G:$G,$X$84)</f>
        <v>0</v>
      </c>
      <c r="Y101" s="4">
        <f>SUMIFS(调整区域!$F:$F,调整区域!$D:$D,$B101,调整区域!$E:$E,$Y$84)+SUMIFS(调整区域!$H:$H,调整区域!$D:$D,$B101,调整区域!$G:$G,$Y$84)</f>
        <v>0</v>
      </c>
    </row>
    <row r="102" ht="15" customHeight="1" spans="1:25">
      <c r="A102" s="2"/>
      <c r="B102" s="9" t="s">
        <v>92</v>
      </c>
      <c r="C102" s="4">
        <f t="shared" si="10"/>
        <v>0</v>
      </c>
      <c r="D102" s="4">
        <f>SUMIFS(调整区域!$F:$F,调整区域!$D:$D,$B102,调整区域!$E:$E,$D$84)+SUMIFS(调整区域!$H:$H,调整区域!$D:$D,$B102,调整区域!$G:$G,$D$84)</f>
        <v>0</v>
      </c>
      <c r="E102" s="4">
        <f>SUMIFS(调整区域!$F:$F,调整区域!$D:$D,$B102,调整区域!$E:$E,$E$84)+SUMIFS(调整区域!$H:$H,调整区域!$D:$D,$B102,调整区域!$G:$G,$E$84)</f>
        <v>0</v>
      </c>
      <c r="F102" s="4">
        <f>SUMIFS(调整区域!$F:$F,调整区域!$D:$D,$B102,调整区域!$E:$E,$F$84)+SUMIFS(调整区域!$H:$H,调整区域!$D:$D,$B102,调整区域!$G:$G,$F$84)</f>
        <v>0</v>
      </c>
      <c r="G102" s="4">
        <f>SUMIFS(调整区域!$F:$F,调整区域!$D:$D,$B102,调整区域!$E:$E,$G$84)+SUMIFS(调整区域!$H:$H,调整区域!$D:$D,$B102,调整区域!$G:$G,$G$84)</f>
        <v>0</v>
      </c>
      <c r="H102" s="131">
        <f>SUMIFS(调整区域!$F:$F,调整区域!$D:$D,$B102,调整区域!$E:$E,$H$84)+SUMIFS(调整区域!$H:$H,调整区域!$D:$D,$B102,调整区域!$G:$G,$H$84)</f>
        <v>0</v>
      </c>
      <c r="I102" s="131">
        <f t="shared" si="11"/>
        <v>0</v>
      </c>
      <c r="J102" s="4">
        <f>SUMIFS(调整区域!$F:$F,调整区域!$D:$D,$B102,调整区域!$E:$E,$J$84)+SUMIFS(调整区域!$H:$H,调整区域!$D:$D,$B102,调整区域!$G:$G,$J$84)</f>
        <v>0</v>
      </c>
      <c r="K102" s="4">
        <f>SUMIFS(调整区域!$F:$F,调整区域!$D:$D,$B102,调整区域!$E:$E,$K$84)+SUMIFS(调整区域!$H:$H,调整区域!$D:$D,$B102,调整区域!$G:$G,$K$84)</f>
        <v>0</v>
      </c>
      <c r="L102" s="4">
        <f>SUMIFS(调整区域!$F:$F,调整区域!$D:$D,$B102,调整区域!$E:$E,$L$84)+SUMIFS(调整区域!$H:$H,调整区域!$D:$D,$B102,调整区域!$G:$G,$L$84)</f>
        <v>0</v>
      </c>
      <c r="M102" s="131">
        <f t="shared" si="12"/>
        <v>0</v>
      </c>
      <c r="N102" s="4">
        <f>SUMIFS(调整区域!$F:$F,调整区域!$D:$D,$B102,调整区域!$E:$E,$N$84)+SUMIFS(调整区域!$H:$H,调整区域!$D:$D,$B102,调整区域!$G:$G,$N$84)</f>
        <v>0</v>
      </c>
      <c r="O102" s="4">
        <f>SUMIFS(调整区域!$F:$F,调整区域!$D:$D,$B102,调整区域!$E:$E,$O$84)+SUMIFS(调整区域!$H:$H,调整区域!$D:$D,$B102,调整区域!$G:$G,$O$84)</f>
        <v>0</v>
      </c>
      <c r="P102" s="131">
        <f t="shared" si="13"/>
        <v>0</v>
      </c>
      <c r="Q102" s="4">
        <f>SUMIFS(调整区域!$F:$F,调整区域!$D:$D,$B102,调整区域!$E:$E,$Q$84)+SUMIFS(调整区域!$H:$H,调整区域!$D:$D,$B102,调整区域!$G:$G,$Q$84)</f>
        <v>0</v>
      </c>
      <c r="R102" s="4">
        <f>SUMIFS(调整区域!$F:$F,调整区域!$D:$D,$B102,调整区域!$E:$E,$R$84)+SUMIFS(调整区域!$H:$H,调整区域!$D:$D,$B102,调整区域!$G:$G,$R$84)</f>
        <v>0</v>
      </c>
      <c r="S102" s="131">
        <f t="shared" si="14"/>
        <v>0</v>
      </c>
      <c r="T102" s="4">
        <f>SUMIFS(调整区域!$F:$F,调整区域!$D:$D,$B102,调整区域!$E:$E,$T$84)+SUMIFS(调整区域!$H:$H,调整区域!$D:$D,$B102,调整区域!$G:$G,$T$84)</f>
        <v>0</v>
      </c>
      <c r="U102" s="4">
        <f>SUMIFS(调整区域!$F:$F,调整区域!$D:$D,$B102,调整区域!$E:$E,$U$84)+SUMIFS(调整区域!$H:$H,调整区域!$D:$D,$B102,调整区域!$G:$G,$U$84)</f>
        <v>0</v>
      </c>
      <c r="V102" s="4">
        <f>SUMIFS(调整区域!$F:$F,调整区域!$D:$D,$B102,调整区域!$E:$E,$V$84)+SUMIFS(调整区域!$H:$H,调整区域!$D:$D,$B102,调整区域!$G:$G,$V$84)</f>
        <v>0</v>
      </c>
      <c r="W102" s="4">
        <f>SUMIFS(调整区域!$F:$F,调整区域!$D:$D,$B102,调整区域!$E:$E,$W$84)+SUMIFS(调整区域!$H:$H,调整区域!$D:$D,$B102,调整区域!$G:$G,$W$84)</f>
        <v>0</v>
      </c>
      <c r="X102" s="4">
        <f>SUMIFS(调整区域!$F:$F,调整区域!$D:$D,$B102,调整区域!$E:$E,$X$84)+SUMIFS(调整区域!$H:$H,调整区域!$D:$D,$B102,调整区域!$G:$G,$X$84)</f>
        <v>0</v>
      </c>
      <c r="Y102" s="4">
        <f>SUMIFS(调整区域!$F:$F,调整区域!$D:$D,$B102,调整区域!$E:$E,$Y$84)+SUMIFS(调整区域!$H:$H,调整区域!$D:$D,$B102,调整区域!$G:$G,$Y$84)</f>
        <v>0</v>
      </c>
    </row>
    <row r="103" ht="15" customHeight="1" spans="1:25">
      <c r="A103" s="2"/>
      <c r="B103" s="9" t="s">
        <v>93</v>
      </c>
      <c r="C103" s="4">
        <f t="shared" si="10"/>
        <v>0</v>
      </c>
      <c r="D103" s="4">
        <f>SUMIFS(调整区域!$F:$F,调整区域!$D:$D,$B103,调整区域!$E:$E,$D$84)+SUMIFS(调整区域!$H:$H,调整区域!$D:$D,$B103,调整区域!$G:$G,$D$84)</f>
        <v>0</v>
      </c>
      <c r="E103" s="4">
        <f>SUMIFS(调整区域!$F:$F,调整区域!$D:$D,$B103,调整区域!$E:$E,$E$84)+SUMIFS(调整区域!$H:$H,调整区域!$D:$D,$B103,调整区域!$G:$G,$E$84)</f>
        <v>0</v>
      </c>
      <c r="F103" s="4">
        <f>SUMIFS(调整区域!$F:$F,调整区域!$D:$D,$B103,调整区域!$E:$E,$F$84)+SUMIFS(调整区域!$H:$H,调整区域!$D:$D,$B103,调整区域!$G:$G,$F$84)</f>
        <v>0</v>
      </c>
      <c r="G103" s="4">
        <f>SUMIFS(调整区域!$F:$F,调整区域!$D:$D,$B103,调整区域!$E:$E,$G$84)+SUMIFS(调整区域!$H:$H,调整区域!$D:$D,$B103,调整区域!$G:$G,$G$84)</f>
        <v>0</v>
      </c>
      <c r="H103" s="131">
        <f>SUMIFS(调整区域!$F:$F,调整区域!$D:$D,$B103,调整区域!$E:$E,$H$84)+SUMIFS(调整区域!$H:$H,调整区域!$D:$D,$B103,调整区域!$G:$G,$H$84)</f>
        <v>0</v>
      </c>
      <c r="I103" s="131">
        <f t="shared" si="11"/>
        <v>0</v>
      </c>
      <c r="J103" s="4">
        <f>SUMIFS(调整区域!$F:$F,调整区域!$D:$D,$B103,调整区域!$E:$E,$J$84)+SUMIFS(调整区域!$H:$H,调整区域!$D:$D,$B103,调整区域!$G:$G,$J$84)</f>
        <v>0</v>
      </c>
      <c r="K103" s="4">
        <f>SUMIFS(调整区域!$F:$F,调整区域!$D:$D,$B103,调整区域!$E:$E,$K$84)+SUMIFS(调整区域!$H:$H,调整区域!$D:$D,$B103,调整区域!$G:$G,$K$84)</f>
        <v>0</v>
      </c>
      <c r="L103" s="4">
        <f>SUMIFS(调整区域!$F:$F,调整区域!$D:$D,$B103,调整区域!$E:$E,$L$84)+SUMIFS(调整区域!$H:$H,调整区域!$D:$D,$B103,调整区域!$G:$G,$L$84)</f>
        <v>0</v>
      </c>
      <c r="M103" s="131">
        <f t="shared" si="12"/>
        <v>0</v>
      </c>
      <c r="N103" s="4">
        <f>SUMIFS(调整区域!$F:$F,调整区域!$D:$D,$B103,调整区域!$E:$E,$N$84)+SUMIFS(调整区域!$H:$H,调整区域!$D:$D,$B103,调整区域!$G:$G,$N$84)</f>
        <v>0</v>
      </c>
      <c r="O103" s="4">
        <f>SUMIFS(调整区域!$F:$F,调整区域!$D:$D,$B103,调整区域!$E:$E,$O$84)+SUMIFS(调整区域!$H:$H,调整区域!$D:$D,$B103,调整区域!$G:$G,$O$84)</f>
        <v>0</v>
      </c>
      <c r="P103" s="131">
        <f t="shared" si="13"/>
        <v>0</v>
      </c>
      <c r="Q103" s="4">
        <f>SUMIFS(调整区域!$F:$F,调整区域!$D:$D,$B103,调整区域!$E:$E,$Q$84)+SUMIFS(调整区域!$H:$H,调整区域!$D:$D,$B103,调整区域!$G:$G,$Q$84)</f>
        <v>0</v>
      </c>
      <c r="R103" s="4">
        <f>SUMIFS(调整区域!$F:$F,调整区域!$D:$D,$B103,调整区域!$E:$E,$R$84)+SUMIFS(调整区域!$H:$H,调整区域!$D:$D,$B103,调整区域!$G:$G,$R$84)</f>
        <v>0</v>
      </c>
      <c r="S103" s="131">
        <f t="shared" si="14"/>
        <v>0</v>
      </c>
      <c r="T103" s="4">
        <f>SUMIFS(调整区域!$F:$F,调整区域!$D:$D,$B103,调整区域!$E:$E,$T$84)+SUMIFS(调整区域!$H:$H,调整区域!$D:$D,$B103,调整区域!$G:$G,$T$84)</f>
        <v>0</v>
      </c>
      <c r="U103" s="4">
        <f>SUMIFS(调整区域!$F:$F,调整区域!$D:$D,$B103,调整区域!$E:$E,$U$84)+SUMIFS(调整区域!$H:$H,调整区域!$D:$D,$B103,调整区域!$G:$G,$U$84)</f>
        <v>0</v>
      </c>
      <c r="V103" s="4">
        <f>SUMIFS(调整区域!$F:$F,调整区域!$D:$D,$B103,调整区域!$E:$E,$V$84)+SUMIFS(调整区域!$H:$H,调整区域!$D:$D,$B103,调整区域!$G:$G,$V$84)</f>
        <v>0</v>
      </c>
      <c r="W103" s="4">
        <f>SUMIFS(调整区域!$F:$F,调整区域!$D:$D,$B103,调整区域!$E:$E,$W$84)+SUMIFS(调整区域!$H:$H,调整区域!$D:$D,$B103,调整区域!$G:$G,$W$84)</f>
        <v>0</v>
      </c>
      <c r="X103" s="4">
        <f>SUMIFS(调整区域!$F:$F,调整区域!$D:$D,$B103,调整区域!$E:$E,$X$84)+SUMIFS(调整区域!$H:$H,调整区域!$D:$D,$B103,调整区域!$G:$G,$X$84)</f>
        <v>0</v>
      </c>
      <c r="Y103" s="4">
        <f>SUMIFS(调整区域!$F:$F,调整区域!$D:$D,$B103,调整区域!$E:$E,$Y$84)+SUMIFS(调整区域!$H:$H,调整区域!$D:$D,$B103,调整区域!$G:$G,$Y$84)</f>
        <v>0</v>
      </c>
    </row>
    <row r="104" ht="15" customHeight="1" spans="1:25">
      <c r="A104" s="2"/>
      <c r="B104" s="9" t="s">
        <v>94</v>
      </c>
      <c r="C104" s="4">
        <f t="shared" si="10"/>
        <v>0</v>
      </c>
      <c r="D104" s="4">
        <f>SUMIFS(调整区域!$F:$F,调整区域!$D:$D,$B104,调整区域!$E:$E,$D$84)+SUMIFS(调整区域!$H:$H,调整区域!$D:$D,$B104,调整区域!$G:$G,$D$84)</f>
        <v>0</v>
      </c>
      <c r="E104" s="4">
        <f>SUMIFS(调整区域!$F:$F,调整区域!$D:$D,$B104,调整区域!$E:$E,$E$84)+SUMIFS(调整区域!$H:$H,调整区域!$D:$D,$B104,调整区域!$G:$G,$E$84)</f>
        <v>0</v>
      </c>
      <c r="F104" s="4">
        <f>SUMIFS(调整区域!$F:$F,调整区域!$D:$D,$B104,调整区域!$E:$E,$F$84)+SUMIFS(调整区域!$H:$H,调整区域!$D:$D,$B104,调整区域!$G:$G,$F$84)</f>
        <v>0</v>
      </c>
      <c r="G104" s="4">
        <f>SUMIFS(调整区域!$F:$F,调整区域!$D:$D,$B104,调整区域!$E:$E,$G$84)+SUMIFS(调整区域!$H:$H,调整区域!$D:$D,$B104,调整区域!$G:$G,$G$84)</f>
        <v>0</v>
      </c>
      <c r="H104" s="131">
        <f>SUMIFS(调整区域!$F:$F,调整区域!$D:$D,$B104,调整区域!$E:$E,$H$84)+SUMIFS(调整区域!$H:$H,调整区域!$D:$D,$B104,调整区域!$G:$G,$H$84)</f>
        <v>0</v>
      </c>
      <c r="I104" s="131">
        <f t="shared" si="11"/>
        <v>0</v>
      </c>
      <c r="J104" s="4">
        <f>SUMIFS(调整区域!$F:$F,调整区域!$D:$D,$B104,调整区域!$E:$E,$J$84)+SUMIFS(调整区域!$H:$H,调整区域!$D:$D,$B104,调整区域!$G:$G,$J$84)</f>
        <v>0</v>
      </c>
      <c r="K104" s="4">
        <f>SUMIFS(调整区域!$F:$F,调整区域!$D:$D,$B104,调整区域!$E:$E,$K$84)+SUMIFS(调整区域!$H:$H,调整区域!$D:$D,$B104,调整区域!$G:$G,$K$84)</f>
        <v>0</v>
      </c>
      <c r="L104" s="4">
        <f>SUMIFS(调整区域!$F:$F,调整区域!$D:$D,$B104,调整区域!$E:$E,$L$84)+SUMIFS(调整区域!$H:$H,调整区域!$D:$D,$B104,调整区域!$G:$G,$L$84)</f>
        <v>0</v>
      </c>
      <c r="M104" s="131">
        <f t="shared" si="12"/>
        <v>0</v>
      </c>
      <c r="N104" s="4">
        <f>SUMIFS(调整区域!$F:$F,调整区域!$D:$D,$B104,调整区域!$E:$E,$N$84)+SUMIFS(调整区域!$H:$H,调整区域!$D:$D,$B104,调整区域!$G:$G,$N$84)</f>
        <v>0</v>
      </c>
      <c r="O104" s="4">
        <f>SUMIFS(调整区域!$F:$F,调整区域!$D:$D,$B104,调整区域!$E:$E,$O$84)+SUMIFS(调整区域!$H:$H,调整区域!$D:$D,$B104,调整区域!$G:$G,$O$84)</f>
        <v>0</v>
      </c>
      <c r="P104" s="131">
        <f t="shared" si="13"/>
        <v>0</v>
      </c>
      <c r="Q104" s="4">
        <f>SUMIFS(调整区域!$F:$F,调整区域!$D:$D,$B104,调整区域!$E:$E,$Q$84)+SUMIFS(调整区域!$H:$H,调整区域!$D:$D,$B104,调整区域!$G:$G,$Q$84)</f>
        <v>0</v>
      </c>
      <c r="R104" s="4">
        <f>SUMIFS(调整区域!$F:$F,调整区域!$D:$D,$B104,调整区域!$E:$E,$R$84)+SUMIFS(调整区域!$H:$H,调整区域!$D:$D,$B104,调整区域!$G:$G,$R$84)</f>
        <v>0</v>
      </c>
      <c r="S104" s="131">
        <f t="shared" si="14"/>
        <v>0</v>
      </c>
      <c r="T104" s="4">
        <f>SUMIFS(调整区域!$F:$F,调整区域!$D:$D,$B104,调整区域!$E:$E,$T$84)+SUMIFS(调整区域!$H:$H,调整区域!$D:$D,$B104,调整区域!$G:$G,$T$84)</f>
        <v>0</v>
      </c>
      <c r="U104" s="4">
        <f>SUMIFS(调整区域!$F:$F,调整区域!$D:$D,$B104,调整区域!$E:$E,$U$84)+SUMIFS(调整区域!$H:$H,调整区域!$D:$D,$B104,调整区域!$G:$G,$U$84)</f>
        <v>0</v>
      </c>
      <c r="V104" s="4">
        <f>SUMIFS(调整区域!$F:$F,调整区域!$D:$D,$B104,调整区域!$E:$E,$V$84)+SUMIFS(调整区域!$H:$H,调整区域!$D:$D,$B104,调整区域!$G:$G,$V$84)</f>
        <v>0</v>
      </c>
      <c r="W104" s="4">
        <f>SUMIFS(调整区域!$F:$F,调整区域!$D:$D,$B104,调整区域!$E:$E,$W$84)+SUMIFS(调整区域!$H:$H,调整区域!$D:$D,$B104,调整区域!$G:$G,$W$84)</f>
        <v>0</v>
      </c>
      <c r="X104" s="4">
        <f>SUMIFS(调整区域!$F:$F,调整区域!$D:$D,$B104,调整区域!$E:$E,$X$84)+SUMIFS(调整区域!$H:$H,调整区域!$D:$D,$B104,调整区域!$G:$G,$X$84)</f>
        <v>0</v>
      </c>
      <c r="Y104" s="4">
        <f>SUMIFS(调整区域!$F:$F,调整区域!$D:$D,$B104,调整区域!$E:$E,$Y$84)+SUMIFS(调整区域!$H:$H,调整区域!$D:$D,$B104,调整区域!$G:$G,$Y$84)</f>
        <v>0</v>
      </c>
    </row>
    <row r="105" ht="15" customHeight="1" spans="1:25">
      <c r="A105" s="2"/>
      <c r="B105" s="10" t="s">
        <v>95</v>
      </c>
      <c r="C105" s="11">
        <f>SUM(C85:C104)</f>
        <v>0</v>
      </c>
      <c r="D105" s="11">
        <f t="shared" ref="D105:Y105" si="15">SUM(D85:D104)</f>
        <v>976013.70992012</v>
      </c>
      <c r="E105" s="11">
        <f t="shared" si="15"/>
        <v>-529.4</v>
      </c>
      <c r="F105" s="11">
        <f t="shared" si="15"/>
        <v>319.78</v>
      </c>
      <c r="G105" s="11">
        <f t="shared" si="15"/>
        <v>0</v>
      </c>
      <c r="H105" s="131">
        <f t="shared" si="15"/>
        <v>-974969.31992012</v>
      </c>
      <c r="I105" s="131">
        <f t="shared" si="15"/>
        <v>1423.64</v>
      </c>
      <c r="J105" s="11">
        <f t="shared" si="15"/>
        <v>6100.33</v>
      </c>
      <c r="K105" s="11">
        <f t="shared" si="15"/>
        <v>-4676.69</v>
      </c>
      <c r="L105" s="11">
        <f t="shared" si="15"/>
        <v>0</v>
      </c>
      <c r="M105" s="131">
        <f t="shared" si="15"/>
        <v>-4511.32</v>
      </c>
      <c r="N105" s="11">
        <f t="shared" si="15"/>
        <v>-5615.84</v>
      </c>
      <c r="O105" s="11">
        <f t="shared" si="15"/>
        <v>1104.52</v>
      </c>
      <c r="P105" s="131">
        <f t="shared" si="15"/>
        <v>-6288.41</v>
      </c>
      <c r="Q105" s="11">
        <f t="shared" si="15"/>
        <v>-17118.26</v>
      </c>
      <c r="R105" s="11">
        <f t="shared" si="15"/>
        <v>10829.85</v>
      </c>
      <c r="S105" s="131">
        <f t="shared" si="15"/>
        <v>8541.32</v>
      </c>
      <c r="T105" s="11">
        <f t="shared" si="15"/>
        <v>3185.07</v>
      </c>
      <c r="U105" s="11">
        <f t="shared" si="15"/>
        <v>3537.74</v>
      </c>
      <c r="V105" s="11">
        <f t="shared" si="15"/>
        <v>1818.51</v>
      </c>
      <c r="W105" s="11">
        <f t="shared" si="15"/>
        <v>0</v>
      </c>
      <c r="X105" s="11">
        <f t="shared" si="15"/>
        <v>0</v>
      </c>
      <c r="Y105" s="11">
        <f t="shared" si="15"/>
        <v>0</v>
      </c>
    </row>
    <row r="106" ht="15" customHeight="1" spans="1:25">
      <c r="A106" s="2" t="s">
        <v>96</v>
      </c>
      <c r="B106" s="12" t="s">
        <v>97</v>
      </c>
      <c r="C106" s="4">
        <f t="shared" si="10"/>
        <v>0</v>
      </c>
      <c r="D106" s="4">
        <f>SUMIFS(调整区域!$F:$F,调整区域!$D:$D,$B106,调整区域!$E:$E,$D$84)+SUMIFS(调整区域!$H:$H,调整区域!$D:$D,$B106,调整区域!$G:$G,$D$84)</f>
        <v>0</v>
      </c>
      <c r="E106" s="4">
        <f>SUMIFS(调整区域!$F:$F,调整区域!$D:$D,$B106,调整区域!$E:$E,$E$84)+SUMIFS(调整区域!$H:$H,调整区域!$D:$D,$B106,调整区域!$G:$G,$E$84)</f>
        <v>0</v>
      </c>
      <c r="F106" s="4">
        <f>SUMIFS(调整区域!$F:$F,调整区域!$D:$D,$B106,调整区域!$E:$E,$F$84)+SUMIFS(调整区域!$H:$H,调整区域!$D:$D,$B106,调整区域!$G:$G,$F$84)</f>
        <v>0</v>
      </c>
      <c r="G106" s="4">
        <f>SUMIFS(调整区域!$F:$F,调整区域!$D:$D,$B106,调整区域!$E:$E,$G$84)+SUMIFS(调整区域!$H:$H,调整区域!$D:$D,$B106,调整区域!$G:$G,$G$84)</f>
        <v>0</v>
      </c>
      <c r="H106" s="131">
        <f>SUMIFS(调整区域!$F:$F,调整区域!$D:$D,$B106,调整区域!$E:$E,$H$84)+SUMIFS(调整区域!$H:$H,调整区域!$D:$D,$B106,调整区域!$G:$G,$H$84)</f>
        <v>0</v>
      </c>
      <c r="I106" s="131">
        <f t="shared" si="11"/>
        <v>0</v>
      </c>
      <c r="J106" s="4">
        <f>SUMIFS(调整区域!$F:$F,调整区域!$D:$D,$B106,调整区域!$E:$E,$J$84)+SUMIFS(调整区域!$H:$H,调整区域!$D:$D,$B106,调整区域!$G:$G,$J$84)</f>
        <v>0</v>
      </c>
      <c r="K106" s="4">
        <f>SUMIFS(调整区域!$F:$F,调整区域!$D:$D,$B106,调整区域!$E:$E,$K$84)+SUMIFS(调整区域!$H:$H,调整区域!$D:$D,$B106,调整区域!$G:$G,$K$84)</f>
        <v>0</v>
      </c>
      <c r="L106" s="4">
        <f>SUMIFS(调整区域!$F:$F,调整区域!$D:$D,$B106,调整区域!$E:$E,$L$84)+SUMIFS(调整区域!$H:$H,调整区域!$D:$D,$B106,调整区域!$G:$G,$L$84)</f>
        <v>0</v>
      </c>
      <c r="M106" s="131">
        <f t="shared" si="12"/>
        <v>0</v>
      </c>
      <c r="N106" s="4">
        <f>SUMIFS(调整区域!$F:$F,调整区域!$D:$D,$B106,调整区域!$E:$E,$N$84)+SUMIFS(调整区域!$H:$H,调整区域!$D:$D,$B106,调整区域!$G:$G,$N$84)</f>
        <v>0</v>
      </c>
      <c r="O106" s="4">
        <f>SUMIFS(调整区域!$F:$F,调整区域!$D:$D,$B106,调整区域!$E:$E,$O$84)+SUMIFS(调整区域!$H:$H,调整区域!$D:$D,$B106,调整区域!$G:$G,$O$84)</f>
        <v>0</v>
      </c>
      <c r="P106" s="131">
        <f t="shared" si="13"/>
        <v>0</v>
      </c>
      <c r="Q106" s="4">
        <f>SUMIFS(调整区域!$F:$F,调整区域!$D:$D,$B106,调整区域!$E:$E,$Q$84)+SUMIFS(调整区域!$H:$H,调整区域!$D:$D,$B106,调整区域!$G:$G,$Q$84)</f>
        <v>0</v>
      </c>
      <c r="R106" s="4">
        <f>SUMIFS(调整区域!$F:$F,调整区域!$D:$D,$B106,调整区域!$E:$E,$R$84)+SUMIFS(调整区域!$H:$H,调整区域!$D:$D,$B106,调整区域!$G:$G,$R$84)</f>
        <v>0</v>
      </c>
      <c r="S106" s="131">
        <f t="shared" si="14"/>
        <v>0</v>
      </c>
      <c r="T106" s="4">
        <f>SUMIFS(调整区域!$F:$F,调整区域!$D:$D,$B106,调整区域!$E:$E,$T$84)+SUMIFS(调整区域!$H:$H,调整区域!$D:$D,$B106,调整区域!$G:$G,$T$84)</f>
        <v>0</v>
      </c>
      <c r="U106" s="4">
        <f>SUMIFS(调整区域!$F:$F,调整区域!$D:$D,$B106,调整区域!$E:$E,$U$84)+SUMIFS(调整区域!$H:$H,调整区域!$D:$D,$B106,调整区域!$G:$G,$U$84)</f>
        <v>0</v>
      </c>
      <c r="V106" s="4">
        <f>SUMIFS(调整区域!$F:$F,调整区域!$D:$D,$B106,调整区域!$E:$E,$V$84)+SUMIFS(调整区域!$H:$H,调整区域!$D:$D,$B106,调整区域!$G:$G,$V$84)</f>
        <v>0</v>
      </c>
      <c r="W106" s="4">
        <f>SUMIFS(调整区域!$F:$F,调整区域!$D:$D,$B106,调整区域!$E:$E,$W$84)+SUMIFS(调整区域!$H:$H,调整区域!$D:$D,$B106,调整区域!$G:$G,$W$84)</f>
        <v>0</v>
      </c>
      <c r="X106" s="4">
        <f>SUMIFS(调整区域!$F:$F,调整区域!$D:$D,$B106,调整区域!$E:$E,$X$84)+SUMIFS(调整区域!$H:$H,调整区域!$D:$D,$B106,调整区域!$G:$G,$X$84)</f>
        <v>0</v>
      </c>
      <c r="Y106" s="4">
        <f>SUMIFS(调整区域!$F:$F,调整区域!$D:$D,$B106,调整区域!$E:$E,$Y$84)+SUMIFS(调整区域!$H:$H,调整区域!$D:$D,$B106,调整区域!$G:$G,$Y$84)</f>
        <v>0</v>
      </c>
    </row>
    <row r="107" ht="15" customHeight="1" spans="1:25">
      <c r="A107" s="2"/>
      <c r="B107" s="9" t="s">
        <v>98</v>
      </c>
      <c r="C107" s="4">
        <f t="shared" si="10"/>
        <v>0</v>
      </c>
      <c r="D107" s="4">
        <f>SUMIFS(调整区域!$F:$F,调整区域!$D:$D,$B107,调整区域!$E:$E,$D$84)+SUMIFS(调整区域!$H:$H,调整区域!$D:$D,$B107,调整区域!$G:$G,$D$84)</f>
        <v>0</v>
      </c>
      <c r="E107" s="4">
        <f>SUMIFS(调整区域!$F:$F,调整区域!$D:$D,$B107,调整区域!$E:$E,$E$84)+SUMIFS(调整区域!$H:$H,调整区域!$D:$D,$B107,调整区域!$G:$G,$E$84)</f>
        <v>0</v>
      </c>
      <c r="F107" s="4">
        <f>SUMIFS(调整区域!$F:$F,调整区域!$D:$D,$B107,调整区域!$E:$E,$F$84)+SUMIFS(调整区域!$H:$H,调整区域!$D:$D,$B107,调整区域!$G:$G,$F$84)</f>
        <v>0</v>
      </c>
      <c r="G107" s="4">
        <f>SUMIFS(调整区域!$F:$F,调整区域!$D:$D,$B107,调整区域!$E:$E,$G$84)+SUMIFS(调整区域!$H:$H,调整区域!$D:$D,$B107,调整区域!$G:$G,$G$84)</f>
        <v>0</v>
      </c>
      <c r="H107" s="131">
        <f>SUMIFS(调整区域!$F:$F,调整区域!$D:$D,$B107,调整区域!$E:$E,$H$84)+SUMIFS(调整区域!$H:$H,调整区域!$D:$D,$B107,调整区域!$G:$G,$H$84)</f>
        <v>0</v>
      </c>
      <c r="I107" s="131">
        <f t="shared" si="11"/>
        <v>0</v>
      </c>
      <c r="J107" s="4">
        <f>SUMIFS(调整区域!$F:$F,调整区域!$D:$D,$B107,调整区域!$E:$E,$J$84)+SUMIFS(调整区域!$H:$H,调整区域!$D:$D,$B107,调整区域!$G:$G,$J$84)</f>
        <v>0</v>
      </c>
      <c r="K107" s="4">
        <f>SUMIFS(调整区域!$F:$F,调整区域!$D:$D,$B107,调整区域!$E:$E,$K$84)+SUMIFS(调整区域!$H:$H,调整区域!$D:$D,$B107,调整区域!$G:$G,$K$84)</f>
        <v>0</v>
      </c>
      <c r="L107" s="4">
        <f>SUMIFS(调整区域!$F:$F,调整区域!$D:$D,$B107,调整区域!$E:$E,$L$84)+SUMIFS(调整区域!$H:$H,调整区域!$D:$D,$B107,调整区域!$G:$G,$L$84)</f>
        <v>0</v>
      </c>
      <c r="M107" s="131">
        <f t="shared" si="12"/>
        <v>0</v>
      </c>
      <c r="N107" s="4">
        <f>SUMIFS(调整区域!$F:$F,调整区域!$D:$D,$B107,调整区域!$E:$E,$N$84)+SUMIFS(调整区域!$H:$H,调整区域!$D:$D,$B107,调整区域!$G:$G,$N$84)</f>
        <v>0</v>
      </c>
      <c r="O107" s="4">
        <f>SUMIFS(调整区域!$F:$F,调整区域!$D:$D,$B107,调整区域!$E:$E,$O$84)+SUMIFS(调整区域!$H:$H,调整区域!$D:$D,$B107,调整区域!$G:$G,$O$84)</f>
        <v>0</v>
      </c>
      <c r="P107" s="131">
        <f t="shared" si="13"/>
        <v>0</v>
      </c>
      <c r="Q107" s="4">
        <f>SUMIFS(调整区域!$F:$F,调整区域!$D:$D,$B107,调整区域!$E:$E,$Q$84)+SUMIFS(调整区域!$H:$H,调整区域!$D:$D,$B107,调整区域!$G:$G,$Q$84)</f>
        <v>0</v>
      </c>
      <c r="R107" s="4">
        <f>SUMIFS(调整区域!$F:$F,调整区域!$D:$D,$B107,调整区域!$E:$E,$R$84)+SUMIFS(调整区域!$H:$H,调整区域!$D:$D,$B107,调整区域!$G:$G,$R$84)</f>
        <v>0</v>
      </c>
      <c r="S107" s="131">
        <f t="shared" si="14"/>
        <v>0</v>
      </c>
      <c r="T107" s="4">
        <f>SUMIFS(调整区域!$F:$F,调整区域!$D:$D,$B107,调整区域!$E:$E,$T$84)+SUMIFS(调整区域!$H:$H,调整区域!$D:$D,$B107,调整区域!$G:$G,$T$84)</f>
        <v>0</v>
      </c>
      <c r="U107" s="4">
        <f>SUMIFS(调整区域!$F:$F,调整区域!$D:$D,$B107,调整区域!$E:$E,$U$84)+SUMIFS(调整区域!$H:$H,调整区域!$D:$D,$B107,调整区域!$G:$G,$U$84)</f>
        <v>0</v>
      </c>
      <c r="V107" s="4">
        <f>SUMIFS(调整区域!$F:$F,调整区域!$D:$D,$B107,调整区域!$E:$E,$V$84)+SUMIFS(调整区域!$H:$H,调整区域!$D:$D,$B107,调整区域!$G:$G,$V$84)</f>
        <v>0</v>
      </c>
      <c r="W107" s="4">
        <f>SUMIFS(调整区域!$F:$F,调整区域!$D:$D,$B107,调整区域!$E:$E,$W$84)+SUMIFS(调整区域!$H:$H,调整区域!$D:$D,$B107,调整区域!$G:$G,$W$84)</f>
        <v>0</v>
      </c>
      <c r="X107" s="4">
        <f>SUMIFS(调整区域!$F:$F,调整区域!$D:$D,$B107,调整区域!$E:$E,$X$84)+SUMIFS(调整区域!$H:$H,调整区域!$D:$D,$B107,调整区域!$G:$G,$X$84)</f>
        <v>0</v>
      </c>
      <c r="Y107" s="4">
        <f>SUMIFS(调整区域!$F:$F,调整区域!$D:$D,$B107,调整区域!$E:$E,$Y$84)+SUMIFS(调整区域!$H:$H,调整区域!$D:$D,$B107,调整区域!$G:$G,$Y$84)</f>
        <v>0</v>
      </c>
    </row>
    <row r="108" ht="15" customHeight="1" spans="1:25">
      <c r="A108" s="2"/>
      <c r="B108" s="9" t="s">
        <v>99</v>
      </c>
      <c r="C108" s="4">
        <f t="shared" si="10"/>
        <v>0</v>
      </c>
      <c r="D108" s="4">
        <f>SUMIFS(调整区域!$F:$F,调整区域!$D:$D,$B108,调整区域!$E:$E,$D$84)+SUMIFS(调整区域!$H:$H,调整区域!$D:$D,$B108,调整区域!$G:$G,$D$84)</f>
        <v>0</v>
      </c>
      <c r="E108" s="4">
        <f>SUMIFS(调整区域!$F:$F,调整区域!$D:$D,$B108,调整区域!$E:$E,$E$84)+SUMIFS(调整区域!$H:$H,调整区域!$D:$D,$B108,调整区域!$G:$G,$E$84)</f>
        <v>0</v>
      </c>
      <c r="F108" s="4">
        <f>SUMIFS(调整区域!$F:$F,调整区域!$D:$D,$B108,调整区域!$E:$E,$F$84)+SUMIFS(调整区域!$H:$H,调整区域!$D:$D,$B108,调整区域!$G:$G,$F$84)</f>
        <v>0</v>
      </c>
      <c r="G108" s="4">
        <f>SUMIFS(调整区域!$F:$F,调整区域!$D:$D,$B108,调整区域!$E:$E,$G$84)+SUMIFS(调整区域!$H:$H,调整区域!$D:$D,$B108,调整区域!$G:$G,$G$84)</f>
        <v>0</v>
      </c>
      <c r="H108" s="131">
        <f>SUMIFS(调整区域!$F:$F,调整区域!$D:$D,$B108,调整区域!$E:$E,$H$84)+SUMIFS(调整区域!$H:$H,调整区域!$D:$D,$B108,调整区域!$G:$G,$H$84)</f>
        <v>0</v>
      </c>
      <c r="I108" s="131">
        <f t="shared" si="11"/>
        <v>0</v>
      </c>
      <c r="J108" s="4">
        <f>SUMIFS(调整区域!$F:$F,调整区域!$D:$D,$B108,调整区域!$E:$E,$J$84)+SUMIFS(调整区域!$H:$H,调整区域!$D:$D,$B108,调整区域!$G:$G,$J$84)</f>
        <v>0</v>
      </c>
      <c r="K108" s="4">
        <f>SUMIFS(调整区域!$F:$F,调整区域!$D:$D,$B108,调整区域!$E:$E,$K$84)+SUMIFS(调整区域!$H:$H,调整区域!$D:$D,$B108,调整区域!$G:$G,$K$84)</f>
        <v>0</v>
      </c>
      <c r="L108" s="4">
        <f>SUMIFS(调整区域!$F:$F,调整区域!$D:$D,$B108,调整区域!$E:$E,$L$84)+SUMIFS(调整区域!$H:$H,调整区域!$D:$D,$B108,调整区域!$G:$G,$L$84)</f>
        <v>0</v>
      </c>
      <c r="M108" s="131">
        <f t="shared" si="12"/>
        <v>0</v>
      </c>
      <c r="N108" s="4">
        <f>SUMIFS(调整区域!$F:$F,调整区域!$D:$D,$B108,调整区域!$E:$E,$N$84)+SUMIFS(调整区域!$H:$H,调整区域!$D:$D,$B108,调整区域!$G:$G,$N$84)</f>
        <v>0</v>
      </c>
      <c r="O108" s="4">
        <f>SUMIFS(调整区域!$F:$F,调整区域!$D:$D,$B108,调整区域!$E:$E,$O$84)+SUMIFS(调整区域!$H:$H,调整区域!$D:$D,$B108,调整区域!$G:$G,$O$84)</f>
        <v>0</v>
      </c>
      <c r="P108" s="131">
        <f t="shared" si="13"/>
        <v>0</v>
      </c>
      <c r="Q108" s="4">
        <f>SUMIFS(调整区域!$F:$F,调整区域!$D:$D,$B108,调整区域!$E:$E,$Q$84)+SUMIFS(调整区域!$H:$H,调整区域!$D:$D,$B108,调整区域!$G:$G,$Q$84)</f>
        <v>0</v>
      </c>
      <c r="R108" s="4">
        <f>SUMIFS(调整区域!$F:$F,调整区域!$D:$D,$B108,调整区域!$E:$E,$R$84)+SUMIFS(调整区域!$H:$H,调整区域!$D:$D,$B108,调整区域!$G:$G,$R$84)</f>
        <v>0</v>
      </c>
      <c r="S108" s="131">
        <f t="shared" si="14"/>
        <v>0</v>
      </c>
      <c r="T108" s="4">
        <f>SUMIFS(调整区域!$F:$F,调整区域!$D:$D,$B108,调整区域!$E:$E,$T$84)+SUMIFS(调整区域!$H:$H,调整区域!$D:$D,$B108,调整区域!$G:$G,$T$84)</f>
        <v>0</v>
      </c>
      <c r="U108" s="4">
        <f>SUMIFS(调整区域!$F:$F,调整区域!$D:$D,$B108,调整区域!$E:$E,$U$84)+SUMIFS(调整区域!$H:$H,调整区域!$D:$D,$B108,调整区域!$G:$G,$U$84)</f>
        <v>0</v>
      </c>
      <c r="V108" s="4">
        <f>SUMIFS(调整区域!$F:$F,调整区域!$D:$D,$B108,调整区域!$E:$E,$V$84)+SUMIFS(调整区域!$H:$H,调整区域!$D:$D,$B108,调整区域!$G:$G,$V$84)</f>
        <v>0</v>
      </c>
      <c r="W108" s="4">
        <f>SUMIFS(调整区域!$F:$F,调整区域!$D:$D,$B108,调整区域!$E:$E,$W$84)+SUMIFS(调整区域!$H:$H,调整区域!$D:$D,$B108,调整区域!$G:$G,$W$84)</f>
        <v>0</v>
      </c>
      <c r="X108" s="4">
        <f>SUMIFS(调整区域!$F:$F,调整区域!$D:$D,$B108,调整区域!$E:$E,$X$84)+SUMIFS(调整区域!$H:$H,调整区域!$D:$D,$B108,调整区域!$G:$G,$X$84)</f>
        <v>0</v>
      </c>
      <c r="Y108" s="4">
        <f>SUMIFS(调整区域!$F:$F,调整区域!$D:$D,$B108,调整区域!$E:$E,$Y$84)+SUMIFS(调整区域!$H:$H,调整区域!$D:$D,$B108,调整区域!$G:$G,$Y$84)</f>
        <v>0</v>
      </c>
    </row>
    <row r="109" ht="15" customHeight="1" spans="1:25">
      <c r="A109" s="2"/>
      <c r="B109" s="9" t="s">
        <v>100</v>
      </c>
      <c r="C109" s="4">
        <f t="shared" si="10"/>
        <v>0</v>
      </c>
      <c r="D109" s="4">
        <f>SUMIFS(调整区域!$F:$F,调整区域!$D:$D,$B109,调整区域!$E:$E,$D$84)+SUMIFS(调整区域!$H:$H,调整区域!$D:$D,$B109,调整区域!$G:$G,$D$84)</f>
        <v>0</v>
      </c>
      <c r="E109" s="4">
        <f>SUMIFS(调整区域!$F:$F,调整区域!$D:$D,$B109,调整区域!$E:$E,$E$84)+SUMIFS(调整区域!$H:$H,调整区域!$D:$D,$B109,调整区域!$G:$G,$E$84)</f>
        <v>0</v>
      </c>
      <c r="F109" s="4">
        <f>SUMIFS(调整区域!$F:$F,调整区域!$D:$D,$B109,调整区域!$E:$E,$F$84)+SUMIFS(调整区域!$H:$H,调整区域!$D:$D,$B109,调整区域!$G:$G,$F$84)</f>
        <v>0</v>
      </c>
      <c r="G109" s="4">
        <f>SUMIFS(调整区域!$F:$F,调整区域!$D:$D,$B109,调整区域!$E:$E,$G$84)+SUMIFS(调整区域!$H:$H,调整区域!$D:$D,$B109,调整区域!$G:$G,$G$84)</f>
        <v>0</v>
      </c>
      <c r="H109" s="131">
        <f>SUMIFS(调整区域!$F:$F,调整区域!$D:$D,$B109,调整区域!$E:$E,$H$84)+SUMIFS(调整区域!$H:$H,调整区域!$D:$D,$B109,调整区域!$G:$G,$H$84)</f>
        <v>0</v>
      </c>
      <c r="I109" s="131">
        <f t="shared" si="11"/>
        <v>0</v>
      </c>
      <c r="J109" s="4">
        <f>SUMIFS(调整区域!$F:$F,调整区域!$D:$D,$B109,调整区域!$E:$E,$J$84)+SUMIFS(调整区域!$H:$H,调整区域!$D:$D,$B109,调整区域!$G:$G,$J$84)</f>
        <v>0</v>
      </c>
      <c r="K109" s="4">
        <f>SUMIFS(调整区域!$F:$F,调整区域!$D:$D,$B109,调整区域!$E:$E,$K$84)+SUMIFS(调整区域!$H:$H,调整区域!$D:$D,$B109,调整区域!$G:$G,$K$84)</f>
        <v>0</v>
      </c>
      <c r="L109" s="4">
        <f>SUMIFS(调整区域!$F:$F,调整区域!$D:$D,$B109,调整区域!$E:$E,$L$84)+SUMIFS(调整区域!$H:$H,调整区域!$D:$D,$B109,调整区域!$G:$G,$L$84)</f>
        <v>0</v>
      </c>
      <c r="M109" s="131">
        <f t="shared" si="12"/>
        <v>0</v>
      </c>
      <c r="N109" s="4">
        <f>SUMIFS(调整区域!$F:$F,调整区域!$D:$D,$B109,调整区域!$E:$E,$N$84)+SUMIFS(调整区域!$H:$H,调整区域!$D:$D,$B109,调整区域!$G:$G,$N$84)</f>
        <v>0</v>
      </c>
      <c r="O109" s="4">
        <f>SUMIFS(调整区域!$F:$F,调整区域!$D:$D,$B109,调整区域!$E:$E,$O$84)+SUMIFS(调整区域!$H:$H,调整区域!$D:$D,$B109,调整区域!$G:$G,$O$84)</f>
        <v>0</v>
      </c>
      <c r="P109" s="131">
        <f t="shared" si="13"/>
        <v>0</v>
      </c>
      <c r="Q109" s="4">
        <f>SUMIFS(调整区域!$F:$F,调整区域!$D:$D,$B109,调整区域!$E:$E,$Q$84)+SUMIFS(调整区域!$H:$H,调整区域!$D:$D,$B109,调整区域!$G:$G,$Q$84)</f>
        <v>0</v>
      </c>
      <c r="R109" s="4">
        <f>SUMIFS(调整区域!$F:$F,调整区域!$D:$D,$B109,调整区域!$E:$E,$R$84)+SUMIFS(调整区域!$H:$H,调整区域!$D:$D,$B109,调整区域!$G:$G,$R$84)</f>
        <v>0</v>
      </c>
      <c r="S109" s="131">
        <f t="shared" si="14"/>
        <v>0</v>
      </c>
      <c r="T109" s="4">
        <f>SUMIFS(调整区域!$F:$F,调整区域!$D:$D,$B109,调整区域!$E:$E,$T$84)+SUMIFS(调整区域!$H:$H,调整区域!$D:$D,$B109,调整区域!$G:$G,$T$84)</f>
        <v>0</v>
      </c>
      <c r="U109" s="4">
        <f>SUMIFS(调整区域!$F:$F,调整区域!$D:$D,$B109,调整区域!$E:$E,$U$84)+SUMIFS(调整区域!$H:$H,调整区域!$D:$D,$B109,调整区域!$G:$G,$U$84)</f>
        <v>0</v>
      </c>
      <c r="V109" s="4">
        <f>SUMIFS(调整区域!$F:$F,调整区域!$D:$D,$B109,调整区域!$E:$E,$V$84)+SUMIFS(调整区域!$H:$H,调整区域!$D:$D,$B109,调整区域!$G:$G,$V$84)</f>
        <v>0</v>
      </c>
      <c r="W109" s="4">
        <f>SUMIFS(调整区域!$F:$F,调整区域!$D:$D,$B109,调整区域!$E:$E,$W$84)+SUMIFS(调整区域!$H:$H,调整区域!$D:$D,$B109,调整区域!$G:$G,$W$84)</f>
        <v>0</v>
      </c>
      <c r="X109" s="4">
        <f>SUMIFS(调整区域!$F:$F,调整区域!$D:$D,$B109,调整区域!$E:$E,$X$84)+SUMIFS(调整区域!$H:$H,调整区域!$D:$D,$B109,调整区域!$G:$G,$X$84)</f>
        <v>0</v>
      </c>
      <c r="Y109" s="4">
        <f>SUMIFS(调整区域!$F:$F,调整区域!$D:$D,$B109,调整区域!$E:$E,$Y$84)+SUMIFS(调整区域!$H:$H,调整区域!$D:$D,$B109,调整区域!$G:$G,$Y$84)</f>
        <v>0</v>
      </c>
    </row>
    <row r="110" ht="15" customHeight="1" spans="1:25">
      <c r="A110" s="2"/>
      <c r="B110" s="9" t="s">
        <v>101</v>
      </c>
      <c r="C110" s="4">
        <f t="shared" si="10"/>
        <v>0</v>
      </c>
      <c r="D110" s="4">
        <f>SUMIFS(调整区域!$F:$F,调整区域!$D:$D,$B110,调整区域!$E:$E,$D$84)+SUMIFS(调整区域!$H:$H,调整区域!$D:$D,$B110,调整区域!$G:$G,$D$84)</f>
        <v>0</v>
      </c>
      <c r="E110" s="4">
        <f>SUMIFS(调整区域!$F:$F,调整区域!$D:$D,$B110,调整区域!$E:$E,$E$84)+SUMIFS(调整区域!$H:$H,调整区域!$D:$D,$B110,调整区域!$G:$G,$E$84)</f>
        <v>0</v>
      </c>
      <c r="F110" s="4">
        <f>SUMIFS(调整区域!$F:$F,调整区域!$D:$D,$B110,调整区域!$E:$E,$F$84)+SUMIFS(调整区域!$H:$H,调整区域!$D:$D,$B110,调整区域!$G:$G,$F$84)</f>
        <v>0</v>
      </c>
      <c r="G110" s="4">
        <f>SUMIFS(调整区域!$F:$F,调整区域!$D:$D,$B110,调整区域!$E:$E,$G$84)+SUMIFS(调整区域!$H:$H,调整区域!$D:$D,$B110,调整区域!$G:$G,$G$84)</f>
        <v>0</v>
      </c>
      <c r="H110" s="131">
        <f>SUMIFS(调整区域!$F:$F,调整区域!$D:$D,$B110,调整区域!$E:$E,$H$84)+SUMIFS(调整区域!$H:$H,调整区域!$D:$D,$B110,调整区域!$G:$G,$H$84)</f>
        <v>0</v>
      </c>
      <c r="I110" s="131">
        <f t="shared" si="11"/>
        <v>0</v>
      </c>
      <c r="J110" s="4">
        <f>SUMIFS(调整区域!$F:$F,调整区域!$D:$D,$B110,调整区域!$E:$E,$J$84)+SUMIFS(调整区域!$H:$H,调整区域!$D:$D,$B110,调整区域!$G:$G,$J$84)</f>
        <v>0</v>
      </c>
      <c r="K110" s="4">
        <f>SUMIFS(调整区域!$F:$F,调整区域!$D:$D,$B110,调整区域!$E:$E,$K$84)+SUMIFS(调整区域!$H:$H,调整区域!$D:$D,$B110,调整区域!$G:$G,$K$84)</f>
        <v>0</v>
      </c>
      <c r="L110" s="4">
        <f>SUMIFS(调整区域!$F:$F,调整区域!$D:$D,$B110,调整区域!$E:$E,$L$84)+SUMIFS(调整区域!$H:$H,调整区域!$D:$D,$B110,调整区域!$G:$G,$L$84)</f>
        <v>0</v>
      </c>
      <c r="M110" s="131">
        <f t="shared" si="12"/>
        <v>0</v>
      </c>
      <c r="N110" s="4">
        <f>SUMIFS(调整区域!$F:$F,调整区域!$D:$D,$B110,调整区域!$E:$E,$N$84)+SUMIFS(调整区域!$H:$H,调整区域!$D:$D,$B110,调整区域!$G:$G,$N$84)</f>
        <v>0</v>
      </c>
      <c r="O110" s="4">
        <f>SUMIFS(调整区域!$F:$F,调整区域!$D:$D,$B110,调整区域!$E:$E,$O$84)+SUMIFS(调整区域!$H:$H,调整区域!$D:$D,$B110,调整区域!$G:$G,$O$84)</f>
        <v>0</v>
      </c>
      <c r="P110" s="131">
        <f t="shared" si="13"/>
        <v>0</v>
      </c>
      <c r="Q110" s="4">
        <f>SUMIFS(调整区域!$F:$F,调整区域!$D:$D,$B110,调整区域!$E:$E,$Q$84)+SUMIFS(调整区域!$H:$H,调整区域!$D:$D,$B110,调整区域!$G:$G,$Q$84)</f>
        <v>0</v>
      </c>
      <c r="R110" s="4">
        <f>SUMIFS(调整区域!$F:$F,调整区域!$D:$D,$B110,调整区域!$E:$E,$R$84)+SUMIFS(调整区域!$H:$H,调整区域!$D:$D,$B110,调整区域!$G:$G,$R$84)</f>
        <v>0</v>
      </c>
      <c r="S110" s="131">
        <f t="shared" si="14"/>
        <v>0</v>
      </c>
      <c r="T110" s="4">
        <f>SUMIFS(调整区域!$F:$F,调整区域!$D:$D,$B110,调整区域!$E:$E,$T$84)+SUMIFS(调整区域!$H:$H,调整区域!$D:$D,$B110,调整区域!$G:$G,$T$84)</f>
        <v>0</v>
      </c>
      <c r="U110" s="4">
        <f>SUMIFS(调整区域!$F:$F,调整区域!$D:$D,$B110,调整区域!$E:$E,$U$84)+SUMIFS(调整区域!$H:$H,调整区域!$D:$D,$B110,调整区域!$G:$G,$U$84)</f>
        <v>0</v>
      </c>
      <c r="V110" s="4">
        <f>SUMIFS(调整区域!$F:$F,调整区域!$D:$D,$B110,调整区域!$E:$E,$V$84)+SUMIFS(调整区域!$H:$H,调整区域!$D:$D,$B110,调整区域!$G:$G,$V$84)</f>
        <v>0</v>
      </c>
      <c r="W110" s="4">
        <f>SUMIFS(调整区域!$F:$F,调整区域!$D:$D,$B110,调整区域!$E:$E,$W$84)+SUMIFS(调整区域!$H:$H,调整区域!$D:$D,$B110,调整区域!$G:$G,$W$84)</f>
        <v>0</v>
      </c>
      <c r="X110" s="4">
        <f>SUMIFS(调整区域!$F:$F,调整区域!$D:$D,$B110,调整区域!$E:$E,$X$84)+SUMIFS(调整区域!$H:$H,调整区域!$D:$D,$B110,调整区域!$G:$G,$X$84)</f>
        <v>0</v>
      </c>
      <c r="Y110" s="4">
        <f>SUMIFS(调整区域!$F:$F,调整区域!$D:$D,$B110,调整区域!$E:$E,$Y$84)+SUMIFS(调整区域!$H:$H,调整区域!$D:$D,$B110,调整区域!$G:$G,$Y$84)</f>
        <v>0</v>
      </c>
    </row>
    <row r="111" ht="15" customHeight="1" spans="1:25">
      <c r="A111" s="2"/>
      <c r="B111" s="9" t="s">
        <v>102</v>
      </c>
      <c r="C111" s="4">
        <f t="shared" si="10"/>
        <v>0</v>
      </c>
      <c r="D111" s="4">
        <f>SUMIFS(调整区域!$F:$F,调整区域!$D:$D,$B111,调整区域!$E:$E,$D$84)+SUMIFS(调整区域!$H:$H,调整区域!$D:$D,$B111,调整区域!$G:$G,$D$84)</f>
        <v>0</v>
      </c>
      <c r="E111" s="4">
        <f>SUMIFS(调整区域!$F:$F,调整区域!$D:$D,$B111,调整区域!$E:$E,$E$84)+SUMIFS(调整区域!$H:$H,调整区域!$D:$D,$B111,调整区域!$G:$G,$E$84)</f>
        <v>0</v>
      </c>
      <c r="F111" s="4">
        <f>SUMIFS(调整区域!$F:$F,调整区域!$D:$D,$B111,调整区域!$E:$E,$F$84)+SUMIFS(调整区域!$H:$H,调整区域!$D:$D,$B111,调整区域!$G:$G,$F$84)</f>
        <v>0</v>
      </c>
      <c r="G111" s="4">
        <f>SUMIFS(调整区域!$F:$F,调整区域!$D:$D,$B111,调整区域!$E:$E,$G$84)+SUMIFS(调整区域!$H:$H,调整区域!$D:$D,$B111,调整区域!$G:$G,$G$84)</f>
        <v>0</v>
      </c>
      <c r="H111" s="131">
        <f>SUMIFS(调整区域!$F:$F,调整区域!$D:$D,$B111,调整区域!$E:$E,$H$84)+SUMIFS(调整区域!$H:$H,调整区域!$D:$D,$B111,调整区域!$G:$G,$H$84)</f>
        <v>0</v>
      </c>
      <c r="I111" s="131">
        <f t="shared" si="11"/>
        <v>0</v>
      </c>
      <c r="J111" s="4">
        <f>SUMIFS(调整区域!$F:$F,调整区域!$D:$D,$B111,调整区域!$E:$E,$J$84)+SUMIFS(调整区域!$H:$H,调整区域!$D:$D,$B111,调整区域!$G:$G,$J$84)</f>
        <v>0</v>
      </c>
      <c r="K111" s="4">
        <f>SUMIFS(调整区域!$F:$F,调整区域!$D:$D,$B111,调整区域!$E:$E,$K$84)+SUMIFS(调整区域!$H:$H,调整区域!$D:$D,$B111,调整区域!$G:$G,$K$84)</f>
        <v>0</v>
      </c>
      <c r="L111" s="4">
        <f>SUMIFS(调整区域!$F:$F,调整区域!$D:$D,$B111,调整区域!$E:$E,$L$84)+SUMIFS(调整区域!$H:$H,调整区域!$D:$D,$B111,调整区域!$G:$G,$L$84)</f>
        <v>0</v>
      </c>
      <c r="M111" s="131">
        <f t="shared" si="12"/>
        <v>0</v>
      </c>
      <c r="N111" s="4">
        <f>SUMIFS(调整区域!$F:$F,调整区域!$D:$D,$B111,调整区域!$E:$E,$N$84)+SUMIFS(调整区域!$H:$H,调整区域!$D:$D,$B111,调整区域!$G:$G,$N$84)</f>
        <v>0</v>
      </c>
      <c r="O111" s="4">
        <f>SUMIFS(调整区域!$F:$F,调整区域!$D:$D,$B111,调整区域!$E:$E,$O$84)+SUMIFS(调整区域!$H:$H,调整区域!$D:$D,$B111,调整区域!$G:$G,$O$84)</f>
        <v>0</v>
      </c>
      <c r="P111" s="131">
        <f t="shared" si="13"/>
        <v>0</v>
      </c>
      <c r="Q111" s="4">
        <f>SUMIFS(调整区域!$F:$F,调整区域!$D:$D,$B111,调整区域!$E:$E,$Q$84)+SUMIFS(调整区域!$H:$H,调整区域!$D:$D,$B111,调整区域!$G:$G,$Q$84)</f>
        <v>0</v>
      </c>
      <c r="R111" s="4">
        <f>SUMIFS(调整区域!$F:$F,调整区域!$D:$D,$B111,调整区域!$E:$E,$R$84)+SUMIFS(调整区域!$H:$H,调整区域!$D:$D,$B111,调整区域!$G:$G,$R$84)</f>
        <v>0</v>
      </c>
      <c r="S111" s="131">
        <f t="shared" si="14"/>
        <v>0</v>
      </c>
      <c r="T111" s="4">
        <f>SUMIFS(调整区域!$F:$F,调整区域!$D:$D,$B111,调整区域!$E:$E,$T$84)+SUMIFS(调整区域!$H:$H,调整区域!$D:$D,$B111,调整区域!$G:$G,$T$84)</f>
        <v>0</v>
      </c>
      <c r="U111" s="4">
        <f>SUMIFS(调整区域!$F:$F,调整区域!$D:$D,$B111,调整区域!$E:$E,$U$84)+SUMIFS(调整区域!$H:$H,调整区域!$D:$D,$B111,调整区域!$G:$G,$U$84)</f>
        <v>0</v>
      </c>
      <c r="V111" s="4">
        <f>SUMIFS(调整区域!$F:$F,调整区域!$D:$D,$B111,调整区域!$E:$E,$V$84)+SUMIFS(调整区域!$H:$H,调整区域!$D:$D,$B111,调整区域!$G:$G,$V$84)</f>
        <v>0</v>
      </c>
      <c r="W111" s="4">
        <f>SUMIFS(调整区域!$F:$F,调整区域!$D:$D,$B111,调整区域!$E:$E,$W$84)+SUMIFS(调整区域!$H:$H,调整区域!$D:$D,$B111,调整区域!$G:$G,$W$84)</f>
        <v>0</v>
      </c>
      <c r="X111" s="4">
        <f>SUMIFS(调整区域!$F:$F,调整区域!$D:$D,$B111,调整区域!$E:$E,$X$84)+SUMIFS(调整区域!$H:$H,调整区域!$D:$D,$B111,调整区域!$G:$G,$X$84)</f>
        <v>0</v>
      </c>
      <c r="Y111" s="4">
        <f>SUMIFS(调整区域!$F:$F,调整区域!$D:$D,$B111,调整区域!$E:$E,$Y$84)+SUMIFS(调整区域!$H:$H,调整区域!$D:$D,$B111,调整区域!$G:$G,$Y$84)</f>
        <v>0</v>
      </c>
    </row>
    <row r="112" ht="15" customHeight="1" spans="1:25">
      <c r="A112" s="2"/>
      <c r="B112" s="9" t="s">
        <v>103</v>
      </c>
      <c r="C112" s="4">
        <f t="shared" si="10"/>
        <v>0</v>
      </c>
      <c r="D112" s="4">
        <f>SUMIFS(调整区域!$F:$F,调整区域!$D:$D,$B112,调整区域!$E:$E,$D$84)+SUMIFS(调整区域!$H:$H,调整区域!$D:$D,$B112,调整区域!$G:$G,$D$84)</f>
        <v>0</v>
      </c>
      <c r="E112" s="4">
        <f>SUMIFS(调整区域!$F:$F,调整区域!$D:$D,$B112,调整区域!$E:$E,$E$84)+SUMIFS(调整区域!$H:$H,调整区域!$D:$D,$B112,调整区域!$G:$G,$E$84)</f>
        <v>0</v>
      </c>
      <c r="F112" s="4">
        <f>SUMIFS(调整区域!$F:$F,调整区域!$D:$D,$B112,调整区域!$E:$E,$F$84)+SUMIFS(调整区域!$H:$H,调整区域!$D:$D,$B112,调整区域!$G:$G,$F$84)</f>
        <v>0</v>
      </c>
      <c r="G112" s="4">
        <f>SUMIFS(调整区域!$F:$F,调整区域!$D:$D,$B112,调整区域!$E:$E,$G$84)+SUMIFS(调整区域!$H:$H,调整区域!$D:$D,$B112,调整区域!$G:$G,$G$84)</f>
        <v>0</v>
      </c>
      <c r="H112" s="131">
        <f>SUMIFS(调整区域!$F:$F,调整区域!$D:$D,$B112,调整区域!$E:$E,$H$84)+SUMIFS(调整区域!$H:$H,调整区域!$D:$D,$B112,调整区域!$G:$G,$H$84)</f>
        <v>0</v>
      </c>
      <c r="I112" s="131">
        <f t="shared" si="11"/>
        <v>0</v>
      </c>
      <c r="J112" s="4">
        <f>SUMIFS(调整区域!$F:$F,调整区域!$D:$D,$B112,调整区域!$E:$E,$J$84)+SUMIFS(调整区域!$H:$H,调整区域!$D:$D,$B112,调整区域!$G:$G,$J$84)</f>
        <v>0</v>
      </c>
      <c r="K112" s="4">
        <f>SUMIFS(调整区域!$F:$F,调整区域!$D:$D,$B112,调整区域!$E:$E,$K$84)+SUMIFS(调整区域!$H:$H,调整区域!$D:$D,$B112,调整区域!$G:$G,$K$84)</f>
        <v>0</v>
      </c>
      <c r="L112" s="4">
        <f>SUMIFS(调整区域!$F:$F,调整区域!$D:$D,$B112,调整区域!$E:$E,$L$84)+SUMIFS(调整区域!$H:$H,调整区域!$D:$D,$B112,调整区域!$G:$G,$L$84)</f>
        <v>0</v>
      </c>
      <c r="M112" s="131">
        <f t="shared" si="12"/>
        <v>0</v>
      </c>
      <c r="N112" s="4">
        <f>SUMIFS(调整区域!$F:$F,调整区域!$D:$D,$B112,调整区域!$E:$E,$N$84)+SUMIFS(调整区域!$H:$H,调整区域!$D:$D,$B112,调整区域!$G:$G,$N$84)</f>
        <v>0</v>
      </c>
      <c r="O112" s="4">
        <f>SUMIFS(调整区域!$F:$F,调整区域!$D:$D,$B112,调整区域!$E:$E,$O$84)+SUMIFS(调整区域!$H:$H,调整区域!$D:$D,$B112,调整区域!$G:$G,$O$84)</f>
        <v>0</v>
      </c>
      <c r="P112" s="131">
        <f t="shared" si="13"/>
        <v>0</v>
      </c>
      <c r="Q112" s="4">
        <f>SUMIFS(调整区域!$F:$F,调整区域!$D:$D,$B112,调整区域!$E:$E,$Q$84)+SUMIFS(调整区域!$H:$H,调整区域!$D:$D,$B112,调整区域!$G:$G,$Q$84)</f>
        <v>0</v>
      </c>
      <c r="R112" s="4">
        <f>SUMIFS(调整区域!$F:$F,调整区域!$D:$D,$B112,调整区域!$E:$E,$R$84)+SUMIFS(调整区域!$H:$H,调整区域!$D:$D,$B112,调整区域!$G:$G,$R$84)</f>
        <v>0</v>
      </c>
      <c r="S112" s="131">
        <f t="shared" si="14"/>
        <v>0</v>
      </c>
      <c r="T112" s="4">
        <f>SUMIFS(调整区域!$F:$F,调整区域!$D:$D,$B112,调整区域!$E:$E,$T$84)+SUMIFS(调整区域!$H:$H,调整区域!$D:$D,$B112,调整区域!$G:$G,$T$84)</f>
        <v>0</v>
      </c>
      <c r="U112" s="4">
        <f>SUMIFS(调整区域!$F:$F,调整区域!$D:$D,$B112,调整区域!$E:$E,$U$84)+SUMIFS(调整区域!$H:$H,调整区域!$D:$D,$B112,调整区域!$G:$G,$U$84)</f>
        <v>0</v>
      </c>
      <c r="V112" s="4">
        <f>SUMIFS(调整区域!$F:$F,调整区域!$D:$D,$B112,调整区域!$E:$E,$V$84)+SUMIFS(调整区域!$H:$H,调整区域!$D:$D,$B112,调整区域!$G:$G,$V$84)</f>
        <v>0</v>
      </c>
      <c r="W112" s="4">
        <f>SUMIFS(调整区域!$F:$F,调整区域!$D:$D,$B112,调整区域!$E:$E,$W$84)+SUMIFS(调整区域!$H:$H,调整区域!$D:$D,$B112,调整区域!$G:$G,$W$84)</f>
        <v>0</v>
      </c>
      <c r="X112" s="4">
        <f>SUMIFS(调整区域!$F:$F,调整区域!$D:$D,$B112,调整区域!$E:$E,$X$84)+SUMIFS(调整区域!$H:$H,调整区域!$D:$D,$B112,调整区域!$G:$G,$X$84)</f>
        <v>0</v>
      </c>
      <c r="Y112" s="4">
        <f>SUMIFS(调整区域!$F:$F,调整区域!$D:$D,$B112,调整区域!$E:$E,$Y$84)+SUMIFS(调整区域!$H:$H,调整区域!$D:$D,$B112,调整区域!$G:$G,$Y$84)</f>
        <v>0</v>
      </c>
    </row>
    <row r="113" ht="15" customHeight="1" spans="1:25">
      <c r="A113" s="2"/>
      <c r="B113" s="9" t="s">
        <v>104</v>
      </c>
      <c r="C113" s="4">
        <f t="shared" si="10"/>
        <v>0</v>
      </c>
      <c r="D113" s="4">
        <f>SUMIFS(调整区域!$F:$F,调整区域!$D:$D,$B113,调整区域!$E:$E,$D$84)+SUMIFS(调整区域!$H:$H,调整区域!$D:$D,$B113,调整区域!$G:$G,$D$84)</f>
        <v>0</v>
      </c>
      <c r="E113" s="4">
        <f>SUMIFS(调整区域!$F:$F,调整区域!$D:$D,$B113,调整区域!$E:$E,$E$84)+SUMIFS(调整区域!$H:$H,调整区域!$D:$D,$B113,调整区域!$G:$G,$E$84)</f>
        <v>0</v>
      </c>
      <c r="F113" s="4">
        <f>SUMIFS(调整区域!$F:$F,调整区域!$D:$D,$B113,调整区域!$E:$E,$F$84)+SUMIFS(调整区域!$H:$H,调整区域!$D:$D,$B113,调整区域!$G:$G,$F$84)</f>
        <v>0</v>
      </c>
      <c r="G113" s="4">
        <f>SUMIFS(调整区域!$F:$F,调整区域!$D:$D,$B113,调整区域!$E:$E,$G$84)+SUMIFS(调整区域!$H:$H,调整区域!$D:$D,$B113,调整区域!$G:$G,$G$84)</f>
        <v>0</v>
      </c>
      <c r="H113" s="131">
        <f>SUMIFS(调整区域!$F:$F,调整区域!$D:$D,$B113,调整区域!$E:$E,$H$84)+SUMIFS(调整区域!$H:$H,调整区域!$D:$D,$B113,调整区域!$G:$G,$H$84)</f>
        <v>0</v>
      </c>
      <c r="I113" s="131">
        <f t="shared" si="11"/>
        <v>0</v>
      </c>
      <c r="J113" s="4">
        <f>SUMIFS(调整区域!$F:$F,调整区域!$D:$D,$B113,调整区域!$E:$E,$J$84)+SUMIFS(调整区域!$H:$H,调整区域!$D:$D,$B113,调整区域!$G:$G,$J$84)</f>
        <v>0</v>
      </c>
      <c r="K113" s="4">
        <f>SUMIFS(调整区域!$F:$F,调整区域!$D:$D,$B113,调整区域!$E:$E,$K$84)+SUMIFS(调整区域!$H:$H,调整区域!$D:$D,$B113,调整区域!$G:$G,$K$84)</f>
        <v>0</v>
      </c>
      <c r="L113" s="4">
        <f>SUMIFS(调整区域!$F:$F,调整区域!$D:$D,$B113,调整区域!$E:$E,$L$84)+SUMIFS(调整区域!$H:$H,调整区域!$D:$D,$B113,调整区域!$G:$G,$L$84)</f>
        <v>0</v>
      </c>
      <c r="M113" s="131">
        <f t="shared" si="12"/>
        <v>0</v>
      </c>
      <c r="N113" s="4">
        <f>SUMIFS(调整区域!$F:$F,调整区域!$D:$D,$B113,调整区域!$E:$E,$N$84)+SUMIFS(调整区域!$H:$H,调整区域!$D:$D,$B113,调整区域!$G:$G,$N$84)</f>
        <v>0</v>
      </c>
      <c r="O113" s="4">
        <f>SUMIFS(调整区域!$F:$F,调整区域!$D:$D,$B113,调整区域!$E:$E,$O$84)+SUMIFS(调整区域!$H:$H,调整区域!$D:$D,$B113,调整区域!$G:$G,$O$84)</f>
        <v>0</v>
      </c>
      <c r="P113" s="131">
        <f t="shared" si="13"/>
        <v>0</v>
      </c>
      <c r="Q113" s="4">
        <f>SUMIFS(调整区域!$F:$F,调整区域!$D:$D,$B113,调整区域!$E:$E,$Q$84)+SUMIFS(调整区域!$H:$H,调整区域!$D:$D,$B113,调整区域!$G:$G,$Q$84)</f>
        <v>0</v>
      </c>
      <c r="R113" s="4">
        <f>SUMIFS(调整区域!$F:$F,调整区域!$D:$D,$B113,调整区域!$E:$E,$R$84)+SUMIFS(调整区域!$H:$H,调整区域!$D:$D,$B113,调整区域!$G:$G,$R$84)</f>
        <v>0</v>
      </c>
      <c r="S113" s="131">
        <f t="shared" si="14"/>
        <v>0</v>
      </c>
      <c r="T113" s="4">
        <f>SUMIFS(调整区域!$F:$F,调整区域!$D:$D,$B113,调整区域!$E:$E,$T$84)+SUMIFS(调整区域!$H:$H,调整区域!$D:$D,$B113,调整区域!$G:$G,$T$84)</f>
        <v>0</v>
      </c>
      <c r="U113" s="4">
        <f>SUMIFS(调整区域!$F:$F,调整区域!$D:$D,$B113,调整区域!$E:$E,$U$84)+SUMIFS(调整区域!$H:$H,调整区域!$D:$D,$B113,调整区域!$G:$G,$U$84)</f>
        <v>0</v>
      </c>
      <c r="V113" s="4">
        <f>SUMIFS(调整区域!$F:$F,调整区域!$D:$D,$B113,调整区域!$E:$E,$V$84)+SUMIFS(调整区域!$H:$H,调整区域!$D:$D,$B113,调整区域!$G:$G,$V$84)</f>
        <v>0</v>
      </c>
      <c r="W113" s="4">
        <f>SUMIFS(调整区域!$F:$F,调整区域!$D:$D,$B113,调整区域!$E:$E,$W$84)+SUMIFS(调整区域!$H:$H,调整区域!$D:$D,$B113,调整区域!$G:$G,$W$84)</f>
        <v>0</v>
      </c>
      <c r="X113" s="4">
        <f>SUMIFS(调整区域!$F:$F,调整区域!$D:$D,$B113,调整区域!$E:$E,$X$84)+SUMIFS(调整区域!$H:$H,调整区域!$D:$D,$B113,调整区域!$G:$G,$X$84)</f>
        <v>0</v>
      </c>
      <c r="Y113" s="4">
        <f>SUMIFS(调整区域!$F:$F,调整区域!$D:$D,$B113,调整区域!$E:$E,$Y$84)+SUMIFS(调整区域!$H:$H,调整区域!$D:$D,$B113,调整区域!$G:$G,$Y$84)</f>
        <v>0</v>
      </c>
    </row>
    <row r="114" ht="15" customHeight="1" spans="1:25">
      <c r="A114" s="2"/>
      <c r="B114" s="9" t="s">
        <v>105</v>
      </c>
      <c r="C114" s="4">
        <f t="shared" si="10"/>
        <v>0</v>
      </c>
      <c r="D114" s="4">
        <f>SUMIFS(调整区域!$F:$F,调整区域!$D:$D,$B114,调整区域!$E:$E,$D$84)+SUMIFS(调整区域!$H:$H,调整区域!$D:$D,$B114,调整区域!$G:$G,$D$84)</f>
        <v>0</v>
      </c>
      <c r="E114" s="4">
        <f>SUMIFS(调整区域!$F:$F,调整区域!$D:$D,$B114,调整区域!$E:$E,$E$84)+SUMIFS(调整区域!$H:$H,调整区域!$D:$D,$B114,调整区域!$G:$G,$E$84)</f>
        <v>0</v>
      </c>
      <c r="F114" s="4">
        <f>SUMIFS(调整区域!$F:$F,调整区域!$D:$D,$B114,调整区域!$E:$E,$F$84)+SUMIFS(调整区域!$H:$H,调整区域!$D:$D,$B114,调整区域!$G:$G,$F$84)</f>
        <v>0</v>
      </c>
      <c r="G114" s="4">
        <f>SUMIFS(调整区域!$F:$F,调整区域!$D:$D,$B114,调整区域!$E:$E,$G$84)+SUMIFS(调整区域!$H:$H,调整区域!$D:$D,$B114,调整区域!$G:$G,$G$84)</f>
        <v>0</v>
      </c>
      <c r="H114" s="131">
        <f>SUMIFS(调整区域!$F:$F,调整区域!$D:$D,$B114,调整区域!$E:$E,$H$84)+SUMIFS(调整区域!$H:$H,调整区域!$D:$D,$B114,调整区域!$G:$G,$H$84)</f>
        <v>0</v>
      </c>
      <c r="I114" s="131">
        <f t="shared" si="11"/>
        <v>0</v>
      </c>
      <c r="J114" s="4">
        <f>SUMIFS(调整区域!$F:$F,调整区域!$D:$D,$B114,调整区域!$E:$E,$J$84)+SUMIFS(调整区域!$H:$H,调整区域!$D:$D,$B114,调整区域!$G:$G,$J$84)</f>
        <v>0</v>
      </c>
      <c r="K114" s="4">
        <f>SUMIFS(调整区域!$F:$F,调整区域!$D:$D,$B114,调整区域!$E:$E,$K$84)+SUMIFS(调整区域!$H:$H,调整区域!$D:$D,$B114,调整区域!$G:$G,$K$84)</f>
        <v>0</v>
      </c>
      <c r="L114" s="4">
        <f>SUMIFS(调整区域!$F:$F,调整区域!$D:$D,$B114,调整区域!$E:$E,$L$84)+SUMIFS(调整区域!$H:$H,调整区域!$D:$D,$B114,调整区域!$G:$G,$L$84)</f>
        <v>0</v>
      </c>
      <c r="M114" s="131">
        <f t="shared" si="12"/>
        <v>0</v>
      </c>
      <c r="N114" s="4">
        <f>SUMIFS(调整区域!$F:$F,调整区域!$D:$D,$B114,调整区域!$E:$E,$N$84)+SUMIFS(调整区域!$H:$H,调整区域!$D:$D,$B114,调整区域!$G:$G,$N$84)</f>
        <v>0</v>
      </c>
      <c r="O114" s="4">
        <f>SUMIFS(调整区域!$F:$F,调整区域!$D:$D,$B114,调整区域!$E:$E,$O$84)+SUMIFS(调整区域!$H:$H,调整区域!$D:$D,$B114,调整区域!$G:$G,$O$84)</f>
        <v>0</v>
      </c>
      <c r="P114" s="131">
        <f t="shared" si="13"/>
        <v>0</v>
      </c>
      <c r="Q114" s="4">
        <f>SUMIFS(调整区域!$F:$F,调整区域!$D:$D,$B114,调整区域!$E:$E,$Q$84)+SUMIFS(调整区域!$H:$H,调整区域!$D:$D,$B114,调整区域!$G:$G,$Q$84)</f>
        <v>0</v>
      </c>
      <c r="R114" s="4">
        <f>SUMIFS(调整区域!$F:$F,调整区域!$D:$D,$B114,调整区域!$E:$E,$R$84)+SUMIFS(调整区域!$H:$H,调整区域!$D:$D,$B114,调整区域!$G:$G,$R$84)</f>
        <v>0</v>
      </c>
      <c r="S114" s="131">
        <f t="shared" si="14"/>
        <v>0</v>
      </c>
      <c r="T114" s="4">
        <f>SUMIFS(调整区域!$F:$F,调整区域!$D:$D,$B114,调整区域!$E:$E,$T$84)+SUMIFS(调整区域!$H:$H,调整区域!$D:$D,$B114,调整区域!$G:$G,$T$84)</f>
        <v>0</v>
      </c>
      <c r="U114" s="4">
        <f>SUMIFS(调整区域!$F:$F,调整区域!$D:$D,$B114,调整区域!$E:$E,$U$84)+SUMIFS(调整区域!$H:$H,调整区域!$D:$D,$B114,调整区域!$G:$G,$U$84)</f>
        <v>0</v>
      </c>
      <c r="V114" s="4">
        <f>SUMIFS(调整区域!$F:$F,调整区域!$D:$D,$B114,调整区域!$E:$E,$V$84)+SUMIFS(调整区域!$H:$H,调整区域!$D:$D,$B114,调整区域!$G:$G,$V$84)</f>
        <v>0</v>
      </c>
      <c r="W114" s="4">
        <f>SUMIFS(调整区域!$F:$F,调整区域!$D:$D,$B114,调整区域!$E:$E,$W$84)+SUMIFS(调整区域!$H:$H,调整区域!$D:$D,$B114,调整区域!$G:$G,$W$84)</f>
        <v>0</v>
      </c>
      <c r="X114" s="4">
        <f>SUMIFS(调整区域!$F:$F,调整区域!$D:$D,$B114,调整区域!$E:$E,$X$84)+SUMIFS(调整区域!$H:$H,调整区域!$D:$D,$B114,调整区域!$G:$G,$X$84)</f>
        <v>0</v>
      </c>
      <c r="Y114" s="4">
        <f>SUMIFS(调整区域!$F:$F,调整区域!$D:$D,$B114,调整区域!$E:$E,$Y$84)+SUMIFS(调整区域!$H:$H,调整区域!$D:$D,$B114,调整区域!$G:$G,$Y$84)</f>
        <v>0</v>
      </c>
    </row>
    <row r="115" ht="15" customHeight="1" spans="1:25">
      <c r="A115" s="2"/>
      <c r="B115" s="9" t="s">
        <v>106</v>
      </c>
      <c r="C115" s="4">
        <f t="shared" si="10"/>
        <v>0</v>
      </c>
      <c r="D115" s="4">
        <f>SUMIFS(调整区域!$F:$F,调整区域!$D:$D,$B115,调整区域!$E:$E,$D$84)+SUMIFS(调整区域!$H:$H,调整区域!$D:$D,$B115,调整区域!$G:$G,$D$84)</f>
        <v>0</v>
      </c>
      <c r="E115" s="4">
        <f>SUMIFS(调整区域!$F:$F,调整区域!$D:$D,$B115,调整区域!$E:$E,$E$84)+SUMIFS(调整区域!$H:$H,调整区域!$D:$D,$B115,调整区域!$G:$G,$E$84)</f>
        <v>0</v>
      </c>
      <c r="F115" s="4">
        <f>SUMIFS(调整区域!$F:$F,调整区域!$D:$D,$B115,调整区域!$E:$E,$F$84)+SUMIFS(调整区域!$H:$H,调整区域!$D:$D,$B115,调整区域!$G:$G,$F$84)</f>
        <v>0</v>
      </c>
      <c r="G115" s="4">
        <f>SUMIFS(调整区域!$F:$F,调整区域!$D:$D,$B115,调整区域!$E:$E,$G$84)+SUMIFS(调整区域!$H:$H,调整区域!$D:$D,$B115,调整区域!$G:$G,$G$84)</f>
        <v>0</v>
      </c>
      <c r="H115" s="131">
        <f>SUMIFS(调整区域!$F:$F,调整区域!$D:$D,$B115,调整区域!$E:$E,$H$84)+SUMIFS(调整区域!$H:$H,调整区域!$D:$D,$B115,调整区域!$G:$G,$H$84)</f>
        <v>0</v>
      </c>
      <c r="I115" s="131">
        <f t="shared" si="11"/>
        <v>0</v>
      </c>
      <c r="J115" s="4">
        <f>SUMIFS(调整区域!$F:$F,调整区域!$D:$D,$B115,调整区域!$E:$E,$J$84)+SUMIFS(调整区域!$H:$H,调整区域!$D:$D,$B115,调整区域!$G:$G,$J$84)</f>
        <v>0</v>
      </c>
      <c r="K115" s="4">
        <f>SUMIFS(调整区域!$F:$F,调整区域!$D:$D,$B115,调整区域!$E:$E,$K$84)+SUMIFS(调整区域!$H:$H,调整区域!$D:$D,$B115,调整区域!$G:$G,$K$84)</f>
        <v>0</v>
      </c>
      <c r="L115" s="4">
        <f>SUMIFS(调整区域!$F:$F,调整区域!$D:$D,$B115,调整区域!$E:$E,$L$84)+SUMIFS(调整区域!$H:$H,调整区域!$D:$D,$B115,调整区域!$G:$G,$L$84)</f>
        <v>0</v>
      </c>
      <c r="M115" s="131">
        <f t="shared" si="12"/>
        <v>0</v>
      </c>
      <c r="N115" s="4">
        <f>SUMIFS(调整区域!$F:$F,调整区域!$D:$D,$B115,调整区域!$E:$E,$N$84)+SUMIFS(调整区域!$H:$H,调整区域!$D:$D,$B115,调整区域!$G:$G,$N$84)</f>
        <v>0</v>
      </c>
      <c r="O115" s="4">
        <f>SUMIFS(调整区域!$F:$F,调整区域!$D:$D,$B115,调整区域!$E:$E,$O$84)+SUMIFS(调整区域!$H:$H,调整区域!$D:$D,$B115,调整区域!$G:$G,$O$84)</f>
        <v>0</v>
      </c>
      <c r="P115" s="131">
        <f t="shared" si="13"/>
        <v>0</v>
      </c>
      <c r="Q115" s="4">
        <f>SUMIFS(调整区域!$F:$F,调整区域!$D:$D,$B115,调整区域!$E:$E,$Q$84)+SUMIFS(调整区域!$H:$H,调整区域!$D:$D,$B115,调整区域!$G:$G,$Q$84)</f>
        <v>0</v>
      </c>
      <c r="R115" s="4">
        <f>SUMIFS(调整区域!$F:$F,调整区域!$D:$D,$B115,调整区域!$E:$E,$R$84)+SUMIFS(调整区域!$H:$H,调整区域!$D:$D,$B115,调整区域!$G:$G,$R$84)</f>
        <v>0</v>
      </c>
      <c r="S115" s="131">
        <f t="shared" si="14"/>
        <v>0</v>
      </c>
      <c r="T115" s="4">
        <f>SUMIFS(调整区域!$F:$F,调整区域!$D:$D,$B115,调整区域!$E:$E,$T$84)+SUMIFS(调整区域!$H:$H,调整区域!$D:$D,$B115,调整区域!$G:$G,$T$84)</f>
        <v>0</v>
      </c>
      <c r="U115" s="4">
        <f>SUMIFS(调整区域!$F:$F,调整区域!$D:$D,$B115,调整区域!$E:$E,$U$84)+SUMIFS(调整区域!$H:$H,调整区域!$D:$D,$B115,调整区域!$G:$G,$U$84)</f>
        <v>0</v>
      </c>
      <c r="V115" s="4">
        <f>SUMIFS(调整区域!$F:$F,调整区域!$D:$D,$B115,调整区域!$E:$E,$V$84)+SUMIFS(调整区域!$H:$H,调整区域!$D:$D,$B115,调整区域!$G:$G,$V$84)</f>
        <v>0</v>
      </c>
      <c r="W115" s="4">
        <f>SUMIFS(调整区域!$F:$F,调整区域!$D:$D,$B115,调整区域!$E:$E,$W$84)+SUMIFS(调整区域!$H:$H,调整区域!$D:$D,$B115,调整区域!$G:$G,$W$84)</f>
        <v>0</v>
      </c>
      <c r="X115" s="4">
        <f>SUMIFS(调整区域!$F:$F,调整区域!$D:$D,$B115,调整区域!$E:$E,$X$84)+SUMIFS(调整区域!$H:$H,调整区域!$D:$D,$B115,调整区域!$G:$G,$X$84)</f>
        <v>0</v>
      </c>
      <c r="Y115" s="4">
        <f>SUMIFS(调整区域!$F:$F,调整区域!$D:$D,$B115,调整区域!$E:$E,$Y$84)+SUMIFS(调整区域!$H:$H,调整区域!$D:$D,$B115,调整区域!$G:$G,$Y$84)</f>
        <v>0</v>
      </c>
    </row>
    <row r="116" ht="15" customHeight="1" spans="1:25">
      <c r="A116" s="2"/>
      <c r="B116" s="9" t="s">
        <v>107</v>
      </c>
      <c r="C116" s="4">
        <f t="shared" si="10"/>
        <v>0</v>
      </c>
      <c r="D116" s="4">
        <f>SUMIFS(调整区域!$F:$F,调整区域!$D:$D,$B116,调整区域!$E:$E,$D$84)+SUMIFS(调整区域!$H:$H,调整区域!$D:$D,$B116,调整区域!$G:$G,$D$84)</f>
        <v>0</v>
      </c>
      <c r="E116" s="4">
        <f>SUMIFS(调整区域!$F:$F,调整区域!$D:$D,$B116,调整区域!$E:$E,$E$84)+SUMIFS(调整区域!$H:$H,调整区域!$D:$D,$B116,调整区域!$G:$G,$E$84)</f>
        <v>0</v>
      </c>
      <c r="F116" s="4">
        <f>SUMIFS(调整区域!$F:$F,调整区域!$D:$D,$B116,调整区域!$E:$E,$F$84)+SUMIFS(调整区域!$H:$H,调整区域!$D:$D,$B116,调整区域!$G:$G,$F$84)</f>
        <v>0</v>
      </c>
      <c r="G116" s="4">
        <f>SUMIFS(调整区域!$F:$F,调整区域!$D:$D,$B116,调整区域!$E:$E,$G$84)+SUMIFS(调整区域!$H:$H,调整区域!$D:$D,$B116,调整区域!$G:$G,$G$84)</f>
        <v>0</v>
      </c>
      <c r="H116" s="131">
        <f>SUMIFS(调整区域!$F:$F,调整区域!$D:$D,$B116,调整区域!$E:$E,$H$84)+SUMIFS(调整区域!$H:$H,调整区域!$D:$D,$B116,调整区域!$G:$G,$H$84)</f>
        <v>0</v>
      </c>
      <c r="I116" s="131">
        <f t="shared" si="11"/>
        <v>0</v>
      </c>
      <c r="J116" s="4">
        <f>SUMIFS(调整区域!$F:$F,调整区域!$D:$D,$B116,调整区域!$E:$E,$J$84)+SUMIFS(调整区域!$H:$H,调整区域!$D:$D,$B116,调整区域!$G:$G,$J$84)</f>
        <v>0</v>
      </c>
      <c r="K116" s="4">
        <f>SUMIFS(调整区域!$F:$F,调整区域!$D:$D,$B116,调整区域!$E:$E,$K$84)+SUMIFS(调整区域!$H:$H,调整区域!$D:$D,$B116,调整区域!$G:$G,$K$84)</f>
        <v>0</v>
      </c>
      <c r="L116" s="4">
        <f>SUMIFS(调整区域!$F:$F,调整区域!$D:$D,$B116,调整区域!$E:$E,$L$84)+SUMIFS(调整区域!$H:$H,调整区域!$D:$D,$B116,调整区域!$G:$G,$L$84)</f>
        <v>0</v>
      </c>
      <c r="M116" s="131">
        <f t="shared" si="12"/>
        <v>0</v>
      </c>
      <c r="N116" s="4">
        <f>SUMIFS(调整区域!$F:$F,调整区域!$D:$D,$B116,调整区域!$E:$E,$N$84)+SUMIFS(调整区域!$H:$H,调整区域!$D:$D,$B116,调整区域!$G:$G,$N$84)</f>
        <v>0</v>
      </c>
      <c r="O116" s="4">
        <f>SUMIFS(调整区域!$F:$F,调整区域!$D:$D,$B116,调整区域!$E:$E,$O$84)+SUMIFS(调整区域!$H:$H,调整区域!$D:$D,$B116,调整区域!$G:$G,$O$84)</f>
        <v>0</v>
      </c>
      <c r="P116" s="131">
        <f t="shared" si="13"/>
        <v>0</v>
      </c>
      <c r="Q116" s="4">
        <f>SUMIFS(调整区域!$F:$F,调整区域!$D:$D,$B116,调整区域!$E:$E,$Q$84)+SUMIFS(调整区域!$H:$H,调整区域!$D:$D,$B116,调整区域!$G:$G,$Q$84)</f>
        <v>0</v>
      </c>
      <c r="R116" s="4">
        <f>SUMIFS(调整区域!$F:$F,调整区域!$D:$D,$B116,调整区域!$E:$E,$R$84)+SUMIFS(调整区域!$H:$H,调整区域!$D:$D,$B116,调整区域!$G:$G,$R$84)</f>
        <v>0</v>
      </c>
      <c r="S116" s="131">
        <f t="shared" si="14"/>
        <v>0</v>
      </c>
      <c r="T116" s="4">
        <f>SUMIFS(调整区域!$F:$F,调整区域!$D:$D,$B116,调整区域!$E:$E,$T$84)+SUMIFS(调整区域!$H:$H,调整区域!$D:$D,$B116,调整区域!$G:$G,$T$84)</f>
        <v>0</v>
      </c>
      <c r="U116" s="4">
        <f>SUMIFS(调整区域!$F:$F,调整区域!$D:$D,$B116,调整区域!$E:$E,$U$84)+SUMIFS(调整区域!$H:$H,调整区域!$D:$D,$B116,调整区域!$G:$G,$U$84)</f>
        <v>0</v>
      </c>
      <c r="V116" s="4">
        <f>SUMIFS(调整区域!$F:$F,调整区域!$D:$D,$B116,调整区域!$E:$E,$V$84)+SUMIFS(调整区域!$H:$H,调整区域!$D:$D,$B116,调整区域!$G:$G,$V$84)</f>
        <v>0</v>
      </c>
      <c r="W116" s="4">
        <f>SUMIFS(调整区域!$F:$F,调整区域!$D:$D,$B116,调整区域!$E:$E,$W$84)+SUMIFS(调整区域!$H:$H,调整区域!$D:$D,$B116,调整区域!$G:$G,$W$84)</f>
        <v>0</v>
      </c>
      <c r="X116" s="4">
        <f>SUMIFS(调整区域!$F:$F,调整区域!$D:$D,$B116,调整区域!$E:$E,$X$84)+SUMIFS(调整区域!$H:$H,调整区域!$D:$D,$B116,调整区域!$G:$G,$X$84)</f>
        <v>0</v>
      </c>
      <c r="Y116" s="4">
        <f>SUMIFS(调整区域!$F:$F,调整区域!$D:$D,$B116,调整区域!$E:$E,$Y$84)+SUMIFS(调整区域!$H:$H,调整区域!$D:$D,$B116,调整区域!$G:$G,$Y$84)</f>
        <v>0</v>
      </c>
    </row>
    <row r="117" ht="15" customHeight="1" spans="1:25">
      <c r="A117" s="2"/>
      <c r="B117" s="9" t="s">
        <v>108</v>
      </c>
      <c r="C117" s="4">
        <f t="shared" si="10"/>
        <v>0</v>
      </c>
      <c r="D117" s="4">
        <f>SUMIFS(调整区域!$F:$F,调整区域!$D:$D,$B117,调整区域!$E:$E,$D$84)+SUMIFS(调整区域!$H:$H,调整区域!$D:$D,$B117,调整区域!$G:$G,$D$84)</f>
        <v>0</v>
      </c>
      <c r="E117" s="4">
        <f>SUMIFS(调整区域!$F:$F,调整区域!$D:$D,$B117,调整区域!$E:$E,$E$84)+SUMIFS(调整区域!$H:$H,调整区域!$D:$D,$B117,调整区域!$G:$G,$E$84)</f>
        <v>0</v>
      </c>
      <c r="F117" s="4">
        <f>SUMIFS(调整区域!$F:$F,调整区域!$D:$D,$B117,调整区域!$E:$E,$F$84)+SUMIFS(调整区域!$H:$H,调整区域!$D:$D,$B117,调整区域!$G:$G,$F$84)</f>
        <v>0</v>
      </c>
      <c r="G117" s="4">
        <f>SUMIFS(调整区域!$F:$F,调整区域!$D:$D,$B117,调整区域!$E:$E,$G$84)+SUMIFS(调整区域!$H:$H,调整区域!$D:$D,$B117,调整区域!$G:$G,$G$84)</f>
        <v>0</v>
      </c>
      <c r="H117" s="131">
        <f>SUMIFS(调整区域!$F:$F,调整区域!$D:$D,$B117,调整区域!$E:$E,$H$84)+SUMIFS(调整区域!$H:$H,调整区域!$D:$D,$B117,调整区域!$G:$G,$H$84)</f>
        <v>0</v>
      </c>
      <c r="I117" s="131">
        <f t="shared" si="11"/>
        <v>0</v>
      </c>
      <c r="J117" s="4">
        <f>SUMIFS(调整区域!$F:$F,调整区域!$D:$D,$B117,调整区域!$E:$E,$J$84)+SUMIFS(调整区域!$H:$H,调整区域!$D:$D,$B117,调整区域!$G:$G,$J$84)</f>
        <v>0</v>
      </c>
      <c r="K117" s="4">
        <f>SUMIFS(调整区域!$F:$F,调整区域!$D:$D,$B117,调整区域!$E:$E,$K$84)+SUMIFS(调整区域!$H:$H,调整区域!$D:$D,$B117,调整区域!$G:$G,$K$84)</f>
        <v>0</v>
      </c>
      <c r="L117" s="4">
        <f>SUMIFS(调整区域!$F:$F,调整区域!$D:$D,$B117,调整区域!$E:$E,$L$84)+SUMIFS(调整区域!$H:$H,调整区域!$D:$D,$B117,调整区域!$G:$G,$L$84)</f>
        <v>0</v>
      </c>
      <c r="M117" s="131">
        <f t="shared" si="12"/>
        <v>0</v>
      </c>
      <c r="N117" s="4">
        <f>SUMIFS(调整区域!$F:$F,调整区域!$D:$D,$B117,调整区域!$E:$E,$N$84)+SUMIFS(调整区域!$H:$H,调整区域!$D:$D,$B117,调整区域!$G:$G,$N$84)</f>
        <v>0</v>
      </c>
      <c r="O117" s="4">
        <f>SUMIFS(调整区域!$F:$F,调整区域!$D:$D,$B117,调整区域!$E:$E,$O$84)+SUMIFS(调整区域!$H:$H,调整区域!$D:$D,$B117,调整区域!$G:$G,$O$84)</f>
        <v>0</v>
      </c>
      <c r="P117" s="131">
        <f t="shared" si="13"/>
        <v>0</v>
      </c>
      <c r="Q117" s="4">
        <f>SUMIFS(调整区域!$F:$F,调整区域!$D:$D,$B117,调整区域!$E:$E,$Q$84)+SUMIFS(调整区域!$H:$H,调整区域!$D:$D,$B117,调整区域!$G:$G,$Q$84)</f>
        <v>0</v>
      </c>
      <c r="R117" s="4">
        <f>SUMIFS(调整区域!$F:$F,调整区域!$D:$D,$B117,调整区域!$E:$E,$R$84)+SUMIFS(调整区域!$H:$H,调整区域!$D:$D,$B117,调整区域!$G:$G,$R$84)</f>
        <v>0</v>
      </c>
      <c r="S117" s="131">
        <f t="shared" si="14"/>
        <v>0</v>
      </c>
      <c r="T117" s="4">
        <f>SUMIFS(调整区域!$F:$F,调整区域!$D:$D,$B117,调整区域!$E:$E,$T$84)+SUMIFS(调整区域!$H:$H,调整区域!$D:$D,$B117,调整区域!$G:$G,$T$84)</f>
        <v>0</v>
      </c>
      <c r="U117" s="4">
        <f>SUMIFS(调整区域!$F:$F,调整区域!$D:$D,$B117,调整区域!$E:$E,$U$84)+SUMIFS(调整区域!$H:$H,调整区域!$D:$D,$B117,调整区域!$G:$G,$U$84)</f>
        <v>0</v>
      </c>
      <c r="V117" s="4">
        <f>SUMIFS(调整区域!$F:$F,调整区域!$D:$D,$B117,调整区域!$E:$E,$V$84)+SUMIFS(调整区域!$H:$H,调整区域!$D:$D,$B117,调整区域!$G:$G,$V$84)</f>
        <v>0</v>
      </c>
      <c r="W117" s="4">
        <f>SUMIFS(调整区域!$F:$F,调整区域!$D:$D,$B117,调整区域!$E:$E,$W$84)+SUMIFS(调整区域!$H:$H,调整区域!$D:$D,$B117,调整区域!$G:$G,$W$84)</f>
        <v>0</v>
      </c>
      <c r="X117" s="4">
        <f>SUMIFS(调整区域!$F:$F,调整区域!$D:$D,$B117,调整区域!$E:$E,$X$84)+SUMIFS(调整区域!$H:$H,调整区域!$D:$D,$B117,调整区域!$G:$G,$X$84)</f>
        <v>0</v>
      </c>
      <c r="Y117" s="4">
        <f>SUMIFS(调整区域!$F:$F,调整区域!$D:$D,$B117,调整区域!$E:$E,$Y$84)+SUMIFS(调整区域!$H:$H,调整区域!$D:$D,$B117,调整区域!$G:$G,$Y$84)</f>
        <v>0</v>
      </c>
    </row>
    <row r="118" ht="15" customHeight="1" spans="1:25">
      <c r="A118" s="2"/>
      <c r="B118" s="9" t="s">
        <v>109</v>
      </c>
      <c r="C118" s="4">
        <f t="shared" ref="C118:C163" si="16">D118+E118+F118+G118+I118+H118+M118+P118+S118</f>
        <v>0</v>
      </c>
      <c r="D118" s="4">
        <f>SUMIFS(调整区域!$F:$F,调整区域!$D:$D,$B118,调整区域!$E:$E,$D$84)+SUMIFS(调整区域!$H:$H,调整区域!$D:$D,$B118,调整区域!$G:$G,$D$84)</f>
        <v>0</v>
      </c>
      <c r="E118" s="4">
        <f>SUMIFS(调整区域!$F:$F,调整区域!$D:$D,$B118,调整区域!$E:$E,$E$84)+SUMIFS(调整区域!$H:$H,调整区域!$D:$D,$B118,调整区域!$G:$G,$E$84)</f>
        <v>0</v>
      </c>
      <c r="F118" s="4">
        <f>SUMIFS(调整区域!$F:$F,调整区域!$D:$D,$B118,调整区域!$E:$E,$F$84)+SUMIFS(调整区域!$H:$H,调整区域!$D:$D,$B118,调整区域!$G:$G,$F$84)</f>
        <v>0</v>
      </c>
      <c r="G118" s="4">
        <f>SUMIFS(调整区域!$F:$F,调整区域!$D:$D,$B118,调整区域!$E:$E,$G$84)+SUMIFS(调整区域!$H:$H,调整区域!$D:$D,$B118,调整区域!$G:$G,$G$84)</f>
        <v>0</v>
      </c>
      <c r="H118" s="131">
        <f>SUMIFS(调整区域!$F:$F,调整区域!$D:$D,$B118,调整区域!$E:$E,$H$84)+SUMIFS(调整区域!$H:$H,调整区域!$D:$D,$B118,调整区域!$G:$G,$H$84)</f>
        <v>0</v>
      </c>
      <c r="I118" s="131">
        <f t="shared" ref="I118:I156" si="17">J118+K118+L118</f>
        <v>0</v>
      </c>
      <c r="J118" s="4">
        <f>SUMIFS(调整区域!$F:$F,调整区域!$D:$D,$B118,调整区域!$E:$E,$J$84)+SUMIFS(调整区域!$H:$H,调整区域!$D:$D,$B118,调整区域!$G:$G,$J$84)</f>
        <v>0</v>
      </c>
      <c r="K118" s="4">
        <f>SUMIFS(调整区域!$F:$F,调整区域!$D:$D,$B118,调整区域!$E:$E,$K$84)+SUMIFS(调整区域!$H:$H,调整区域!$D:$D,$B118,调整区域!$G:$G,$K$84)</f>
        <v>0</v>
      </c>
      <c r="L118" s="4">
        <f>SUMIFS(调整区域!$F:$F,调整区域!$D:$D,$B118,调整区域!$E:$E,$L$84)+SUMIFS(调整区域!$H:$H,调整区域!$D:$D,$B118,调整区域!$G:$G,$L$84)</f>
        <v>0</v>
      </c>
      <c r="M118" s="131">
        <f t="shared" ref="M118:M156" si="18">N118+O118</f>
        <v>0</v>
      </c>
      <c r="N118" s="4">
        <f>SUMIFS(调整区域!$F:$F,调整区域!$D:$D,$B118,调整区域!$E:$E,$N$84)+SUMIFS(调整区域!$H:$H,调整区域!$D:$D,$B118,调整区域!$G:$G,$N$84)</f>
        <v>0</v>
      </c>
      <c r="O118" s="4">
        <f>SUMIFS(调整区域!$F:$F,调整区域!$D:$D,$B118,调整区域!$E:$E,$O$84)+SUMIFS(调整区域!$H:$H,调整区域!$D:$D,$B118,调整区域!$G:$G,$O$84)</f>
        <v>0</v>
      </c>
      <c r="P118" s="131">
        <f t="shared" ref="P118:P156" si="19">Q118+R118</f>
        <v>0</v>
      </c>
      <c r="Q118" s="4">
        <f>SUMIFS(调整区域!$F:$F,调整区域!$D:$D,$B118,调整区域!$E:$E,$Q$84)+SUMIFS(调整区域!$H:$H,调整区域!$D:$D,$B118,调整区域!$G:$G,$Q$84)</f>
        <v>0</v>
      </c>
      <c r="R118" s="4">
        <f>SUMIFS(调整区域!$F:$F,调整区域!$D:$D,$B118,调整区域!$E:$E,$R$84)+SUMIFS(调整区域!$H:$H,调整区域!$D:$D,$B118,调整区域!$G:$G,$R$84)</f>
        <v>0</v>
      </c>
      <c r="S118" s="131">
        <f t="shared" ref="S118:S156" si="20">SUM(T118:Y118)</f>
        <v>0</v>
      </c>
      <c r="T118" s="4">
        <f>SUMIFS(调整区域!$F:$F,调整区域!$D:$D,$B118,调整区域!$E:$E,$T$84)+SUMIFS(调整区域!$H:$H,调整区域!$D:$D,$B118,调整区域!$G:$G,$T$84)</f>
        <v>0</v>
      </c>
      <c r="U118" s="4">
        <f>SUMIFS(调整区域!$F:$F,调整区域!$D:$D,$B118,调整区域!$E:$E,$U$84)+SUMIFS(调整区域!$H:$H,调整区域!$D:$D,$B118,调整区域!$G:$G,$U$84)</f>
        <v>0</v>
      </c>
      <c r="V118" s="4">
        <f>SUMIFS(调整区域!$F:$F,调整区域!$D:$D,$B118,调整区域!$E:$E,$V$84)+SUMIFS(调整区域!$H:$H,调整区域!$D:$D,$B118,调整区域!$G:$G,$V$84)</f>
        <v>0</v>
      </c>
      <c r="W118" s="4">
        <f>SUMIFS(调整区域!$F:$F,调整区域!$D:$D,$B118,调整区域!$E:$E,$W$84)+SUMIFS(调整区域!$H:$H,调整区域!$D:$D,$B118,调整区域!$G:$G,$W$84)</f>
        <v>0</v>
      </c>
      <c r="X118" s="4">
        <f>SUMIFS(调整区域!$F:$F,调整区域!$D:$D,$B118,调整区域!$E:$E,$X$84)+SUMIFS(调整区域!$H:$H,调整区域!$D:$D,$B118,调整区域!$G:$G,$X$84)</f>
        <v>0</v>
      </c>
      <c r="Y118" s="4">
        <f>SUMIFS(调整区域!$F:$F,调整区域!$D:$D,$B118,调整区域!$E:$E,$Y$84)+SUMIFS(调整区域!$H:$H,调整区域!$D:$D,$B118,调整区域!$G:$G,$Y$84)</f>
        <v>0</v>
      </c>
    </row>
    <row r="119" ht="15" customHeight="1" spans="1:25">
      <c r="A119" s="2"/>
      <c r="B119" s="13" t="s">
        <v>95</v>
      </c>
      <c r="C119" s="11">
        <f>SUM(C106:C118)</f>
        <v>0</v>
      </c>
      <c r="D119" s="11">
        <f t="shared" ref="D119:Y119" si="21">SUM(D106:D118)</f>
        <v>0</v>
      </c>
      <c r="E119" s="11">
        <f t="shared" si="21"/>
        <v>0</v>
      </c>
      <c r="F119" s="11">
        <f t="shared" si="21"/>
        <v>0</v>
      </c>
      <c r="G119" s="11">
        <f t="shared" si="21"/>
        <v>0</v>
      </c>
      <c r="H119" s="131">
        <f t="shared" si="21"/>
        <v>0</v>
      </c>
      <c r="I119" s="131">
        <f t="shared" si="21"/>
        <v>0</v>
      </c>
      <c r="J119" s="11">
        <f t="shared" si="21"/>
        <v>0</v>
      </c>
      <c r="K119" s="11">
        <f t="shared" si="21"/>
        <v>0</v>
      </c>
      <c r="L119" s="11">
        <f t="shared" si="21"/>
        <v>0</v>
      </c>
      <c r="M119" s="131">
        <f t="shared" si="21"/>
        <v>0</v>
      </c>
      <c r="N119" s="11">
        <f t="shared" si="21"/>
        <v>0</v>
      </c>
      <c r="O119" s="11">
        <f t="shared" si="21"/>
        <v>0</v>
      </c>
      <c r="P119" s="131">
        <f t="shared" si="21"/>
        <v>0</v>
      </c>
      <c r="Q119" s="11">
        <f t="shared" si="21"/>
        <v>0</v>
      </c>
      <c r="R119" s="11">
        <f t="shared" si="21"/>
        <v>0</v>
      </c>
      <c r="S119" s="131">
        <f t="shared" si="21"/>
        <v>0</v>
      </c>
      <c r="T119" s="11">
        <f t="shared" si="21"/>
        <v>0</v>
      </c>
      <c r="U119" s="11">
        <f t="shared" si="21"/>
        <v>0</v>
      </c>
      <c r="V119" s="11">
        <f t="shared" si="21"/>
        <v>0</v>
      </c>
      <c r="W119" s="11">
        <f t="shared" si="21"/>
        <v>0</v>
      </c>
      <c r="X119" s="11">
        <f t="shared" si="21"/>
        <v>0</v>
      </c>
      <c r="Y119" s="11">
        <f t="shared" si="21"/>
        <v>0</v>
      </c>
    </row>
    <row r="120" ht="15" customHeight="1" spans="1:25">
      <c r="A120" s="2" t="s">
        <v>110</v>
      </c>
      <c r="B120" s="9" t="s">
        <v>111</v>
      </c>
      <c r="C120" s="4">
        <f t="shared" si="16"/>
        <v>0</v>
      </c>
      <c r="D120" s="4">
        <f>SUMIFS(调整区域!$F:$F,调整区域!$D:$D,$B120,调整区域!$E:$E,$D$84)+SUMIFS(调整区域!$H:$H,调整区域!$D:$D,$B120,调整区域!$G:$G,$D$84)</f>
        <v>0</v>
      </c>
      <c r="E120" s="4">
        <f>SUMIFS(调整区域!$F:$F,调整区域!$D:$D,$B120,调整区域!$E:$E,$E$84)+SUMIFS(调整区域!$H:$H,调整区域!$D:$D,$B120,调整区域!$G:$G,$E$84)</f>
        <v>0</v>
      </c>
      <c r="F120" s="4">
        <f>SUMIFS(调整区域!$F:$F,调整区域!$D:$D,$B120,调整区域!$E:$E,$F$84)+SUMIFS(调整区域!$H:$H,调整区域!$D:$D,$B120,调整区域!$G:$G,$F$84)</f>
        <v>0</v>
      </c>
      <c r="G120" s="4">
        <f>SUMIFS(调整区域!$F:$F,调整区域!$D:$D,$B120,调整区域!$E:$E,$G$84)+SUMIFS(调整区域!$H:$H,调整区域!$D:$D,$B120,调整区域!$G:$G,$G$84)</f>
        <v>0</v>
      </c>
      <c r="H120" s="131">
        <f>SUMIFS(调整区域!$F:$F,调整区域!$D:$D,$B120,调整区域!$E:$E,$H$84)+SUMIFS(调整区域!$H:$H,调整区域!$D:$D,$B120,调整区域!$G:$G,$H$84)</f>
        <v>0</v>
      </c>
      <c r="I120" s="131">
        <f t="shared" si="17"/>
        <v>0</v>
      </c>
      <c r="J120" s="4">
        <f>SUMIFS(调整区域!$F:$F,调整区域!$D:$D,$B120,调整区域!$E:$E,$J$84)+SUMIFS(调整区域!$H:$H,调整区域!$D:$D,$B120,调整区域!$G:$G,$J$84)</f>
        <v>0</v>
      </c>
      <c r="K120" s="4">
        <f>SUMIFS(调整区域!$F:$F,调整区域!$D:$D,$B120,调整区域!$E:$E,$K$84)+SUMIFS(调整区域!$H:$H,调整区域!$D:$D,$B120,调整区域!$G:$G,$K$84)</f>
        <v>0</v>
      </c>
      <c r="L120" s="4">
        <f>SUMIFS(调整区域!$F:$F,调整区域!$D:$D,$B120,调整区域!$E:$E,$L$84)+SUMIFS(调整区域!$H:$H,调整区域!$D:$D,$B120,调整区域!$G:$G,$L$84)</f>
        <v>0</v>
      </c>
      <c r="M120" s="131">
        <f t="shared" si="18"/>
        <v>0</v>
      </c>
      <c r="N120" s="4">
        <f>SUMIFS(调整区域!$F:$F,调整区域!$D:$D,$B120,调整区域!$E:$E,$N$84)+SUMIFS(调整区域!$H:$H,调整区域!$D:$D,$B120,调整区域!$G:$G,$N$84)</f>
        <v>0</v>
      </c>
      <c r="O120" s="4">
        <f>SUMIFS(调整区域!$F:$F,调整区域!$D:$D,$B120,调整区域!$E:$E,$O$84)+SUMIFS(调整区域!$H:$H,调整区域!$D:$D,$B120,调整区域!$G:$G,$O$84)</f>
        <v>0</v>
      </c>
      <c r="P120" s="131">
        <f t="shared" si="19"/>
        <v>0</v>
      </c>
      <c r="Q120" s="4">
        <f>SUMIFS(调整区域!$F:$F,调整区域!$D:$D,$B120,调整区域!$E:$E,$Q$84)+SUMIFS(调整区域!$H:$H,调整区域!$D:$D,$B120,调整区域!$G:$G,$Q$84)</f>
        <v>0</v>
      </c>
      <c r="R120" s="4">
        <f>SUMIFS(调整区域!$F:$F,调整区域!$D:$D,$B120,调整区域!$E:$E,$R$84)+SUMIFS(调整区域!$H:$H,调整区域!$D:$D,$B120,调整区域!$G:$G,$R$84)</f>
        <v>0</v>
      </c>
      <c r="S120" s="131">
        <f t="shared" si="20"/>
        <v>0</v>
      </c>
      <c r="T120" s="4">
        <f>SUMIFS(调整区域!$F:$F,调整区域!$D:$D,$B120,调整区域!$E:$E,$T$84)+SUMIFS(调整区域!$H:$H,调整区域!$D:$D,$B120,调整区域!$G:$G,$T$84)</f>
        <v>0</v>
      </c>
      <c r="U120" s="4">
        <f>SUMIFS(调整区域!$F:$F,调整区域!$D:$D,$B120,调整区域!$E:$E,$U$84)+SUMIFS(调整区域!$H:$H,调整区域!$D:$D,$B120,调整区域!$G:$G,$U$84)</f>
        <v>0</v>
      </c>
      <c r="V120" s="4">
        <f>SUMIFS(调整区域!$F:$F,调整区域!$D:$D,$B120,调整区域!$E:$E,$V$84)+SUMIFS(调整区域!$H:$H,调整区域!$D:$D,$B120,调整区域!$G:$G,$V$84)</f>
        <v>0</v>
      </c>
      <c r="W120" s="4">
        <f>SUMIFS(调整区域!$F:$F,调整区域!$D:$D,$B120,调整区域!$E:$E,$W$84)+SUMIFS(调整区域!$H:$H,调整区域!$D:$D,$B120,调整区域!$G:$G,$W$84)</f>
        <v>0</v>
      </c>
      <c r="X120" s="4">
        <f>SUMIFS(调整区域!$F:$F,调整区域!$D:$D,$B120,调整区域!$E:$E,$X$84)+SUMIFS(调整区域!$H:$H,调整区域!$D:$D,$B120,调整区域!$G:$G,$X$84)</f>
        <v>0</v>
      </c>
      <c r="Y120" s="4">
        <f>SUMIFS(调整区域!$F:$F,调整区域!$D:$D,$B120,调整区域!$E:$E,$Y$84)+SUMIFS(调整区域!$H:$H,调整区域!$D:$D,$B120,调整区域!$G:$G,$Y$84)</f>
        <v>0</v>
      </c>
    </row>
    <row r="121" ht="15" customHeight="1" spans="1:25">
      <c r="A121" s="2"/>
      <c r="B121" s="9" t="s">
        <v>112</v>
      </c>
      <c r="C121" s="4">
        <f t="shared" si="16"/>
        <v>0</v>
      </c>
      <c r="D121" s="4">
        <f>SUMIFS(调整区域!$F:$F,调整区域!$D:$D,$B121,调整区域!$E:$E,$D$84)+SUMIFS(调整区域!$H:$H,调整区域!$D:$D,$B121,调整区域!$G:$G,$D$84)</f>
        <v>0</v>
      </c>
      <c r="E121" s="4">
        <f>SUMIFS(调整区域!$F:$F,调整区域!$D:$D,$B121,调整区域!$E:$E,$E$84)+SUMIFS(调整区域!$H:$H,调整区域!$D:$D,$B121,调整区域!$G:$G,$E$84)</f>
        <v>0</v>
      </c>
      <c r="F121" s="4">
        <f>SUMIFS(调整区域!$F:$F,调整区域!$D:$D,$B121,调整区域!$E:$E,$F$84)+SUMIFS(调整区域!$H:$H,调整区域!$D:$D,$B121,调整区域!$G:$G,$F$84)</f>
        <v>0</v>
      </c>
      <c r="G121" s="4">
        <f>SUMIFS(调整区域!$F:$F,调整区域!$D:$D,$B121,调整区域!$E:$E,$G$84)+SUMIFS(调整区域!$H:$H,调整区域!$D:$D,$B121,调整区域!$G:$G,$G$84)</f>
        <v>0</v>
      </c>
      <c r="H121" s="131">
        <f>SUMIFS(调整区域!$F:$F,调整区域!$D:$D,$B121,调整区域!$E:$E,$H$84)+SUMIFS(调整区域!$H:$H,调整区域!$D:$D,$B121,调整区域!$G:$G,$H$84)</f>
        <v>0</v>
      </c>
      <c r="I121" s="131">
        <f t="shared" si="17"/>
        <v>0</v>
      </c>
      <c r="J121" s="4">
        <f>SUMIFS(调整区域!$F:$F,调整区域!$D:$D,$B121,调整区域!$E:$E,$J$84)+SUMIFS(调整区域!$H:$H,调整区域!$D:$D,$B121,调整区域!$G:$G,$J$84)</f>
        <v>0</v>
      </c>
      <c r="K121" s="4">
        <f>SUMIFS(调整区域!$F:$F,调整区域!$D:$D,$B121,调整区域!$E:$E,$K$84)+SUMIFS(调整区域!$H:$H,调整区域!$D:$D,$B121,调整区域!$G:$G,$K$84)</f>
        <v>0</v>
      </c>
      <c r="L121" s="4">
        <f>SUMIFS(调整区域!$F:$F,调整区域!$D:$D,$B121,调整区域!$E:$E,$L$84)+SUMIFS(调整区域!$H:$H,调整区域!$D:$D,$B121,调整区域!$G:$G,$L$84)</f>
        <v>0</v>
      </c>
      <c r="M121" s="131">
        <f t="shared" si="18"/>
        <v>0</v>
      </c>
      <c r="N121" s="4">
        <f>SUMIFS(调整区域!$F:$F,调整区域!$D:$D,$B121,调整区域!$E:$E,$N$84)+SUMIFS(调整区域!$H:$H,调整区域!$D:$D,$B121,调整区域!$G:$G,$N$84)</f>
        <v>0</v>
      </c>
      <c r="O121" s="4">
        <f>SUMIFS(调整区域!$F:$F,调整区域!$D:$D,$B121,调整区域!$E:$E,$O$84)+SUMIFS(调整区域!$H:$H,调整区域!$D:$D,$B121,调整区域!$G:$G,$O$84)</f>
        <v>0</v>
      </c>
      <c r="P121" s="131">
        <f t="shared" si="19"/>
        <v>0</v>
      </c>
      <c r="Q121" s="4">
        <f>SUMIFS(调整区域!$F:$F,调整区域!$D:$D,$B121,调整区域!$E:$E,$Q$84)+SUMIFS(调整区域!$H:$H,调整区域!$D:$D,$B121,调整区域!$G:$G,$Q$84)</f>
        <v>0</v>
      </c>
      <c r="R121" s="4">
        <f>SUMIFS(调整区域!$F:$F,调整区域!$D:$D,$B121,调整区域!$E:$E,$R$84)+SUMIFS(调整区域!$H:$H,调整区域!$D:$D,$B121,调整区域!$G:$G,$R$84)</f>
        <v>0</v>
      </c>
      <c r="S121" s="131">
        <f t="shared" si="20"/>
        <v>0</v>
      </c>
      <c r="T121" s="4">
        <f>SUMIFS(调整区域!$F:$F,调整区域!$D:$D,$B121,调整区域!$E:$E,$T$84)+SUMIFS(调整区域!$H:$H,调整区域!$D:$D,$B121,调整区域!$G:$G,$T$84)</f>
        <v>0</v>
      </c>
      <c r="U121" s="4">
        <f>SUMIFS(调整区域!$F:$F,调整区域!$D:$D,$B121,调整区域!$E:$E,$U$84)+SUMIFS(调整区域!$H:$H,调整区域!$D:$D,$B121,调整区域!$G:$G,$U$84)</f>
        <v>0</v>
      </c>
      <c r="V121" s="4">
        <f>SUMIFS(调整区域!$F:$F,调整区域!$D:$D,$B121,调整区域!$E:$E,$V$84)+SUMIFS(调整区域!$H:$H,调整区域!$D:$D,$B121,调整区域!$G:$G,$V$84)</f>
        <v>0</v>
      </c>
      <c r="W121" s="4">
        <f>SUMIFS(调整区域!$F:$F,调整区域!$D:$D,$B121,调整区域!$E:$E,$W$84)+SUMIFS(调整区域!$H:$H,调整区域!$D:$D,$B121,调整区域!$G:$G,$W$84)</f>
        <v>0</v>
      </c>
      <c r="X121" s="4">
        <f>SUMIFS(调整区域!$F:$F,调整区域!$D:$D,$B121,调整区域!$E:$E,$X$84)+SUMIFS(调整区域!$H:$H,调整区域!$D:$D,$B121,调整区域!$G:$G,$X$84)</f>
        <v>0</v>
      </c>
      <c r="Y121" s="4">
        <f>SUMIFS(调整区域!$F:$F,调整区域!$D:$D,$B121,调整区域!$E:$E,$Y$84)+SUMIFS(调整区域!$H:$H,调整区域!$D:$D,$B121,调整区域!$G:$G,$Y$84)</f>
        <v>0</v>
      </c>
    </row>
    <row r="122" ht="15" customHeight="1" spans="1:25">
      <c r="A122" s="2"/>
      <c r="B122" s="9" t="s">
        <v>113</v>
      </c>
      <c r="C122" s="4">
        <f t="shared" si="16"/>
        <v>0</v>
      </c>
      <c r="D122" s="4">
        <f>SUMIFS(调整区域!$F:$F,调整区域!$D:$D,$B122,调整区域!$E:$E,$D$84)+SUMIFS(调整区域!$H:$H,调整区域!$D:$D,$B122,调整区域!$G:$G,$D$84)</f>
        <v>0</v>
      </c>
      <c r="E122" s="4">
        <f>SUMIFS(调整区域!$F:$F,调整区域!$D:$D,$B122,调整区域!$E:$E,$E$84)+SUMIFS(调整区域!$H:$H,调整区域!$D:$D,$B122,调整区域!$G:$G,$E$84)</f>
        <v>0</v>
      </c>
      <c r="F122" s="4">
        <f>SUMIFS(调整区域!$F:$F,调整区域!$D:$D,$B122,调整区域!$E:$E,$F$84)+SUMIFS(调整区域!$H:$H,调整区域!$D:$D,$B122,调整区域!$G:$G,$F$84)</f>
        <v>0</v>
      </c>
      <c r="G122" s="4">
        <f>SUMIFS(调整区域!$F:$F,调整区域!$D:$D,$B122,调整区域!$E:$E,$G$84)+SUMIFS(调整区域!$H:$H,调整区域!$D:$D,$B122,调整区域!$G:$G,$G$84)</f>
        <v>0</v>
      </c>
      <c r="H122" s="131">
        <f>SUMIFS(调整区域!$F:$F,调整区域!$D:$D,$B122,调整区域!$E:$E,$H$84)+SUMIFS(调整区域!$H:$H,调整区域!$D:$D,$B122,调整区域!$G:$G,$H$84)</f>
        <v>0</v>
      </c>
      <c r="I122" s="131">
        <f t="shared" si="17"/>
        <v>0</v>
      </c>
      <c r="J122" s="4">
        <f>SUMIFS(调整区域!$F:$F,调整区域!$D:$D,$B122,调整区域!$E:$E,$J$84)+SUMIFS(调整区域!$H:$H,调整区域!$D:$D,$B122,调整区域!$G:$G,$J$84)</f>
        <v>0</v>
      </c>
      <c r="K122" s="4">
        <f>SUMIFS(调整区域!$F:$F,调整区域!$D:$D,$B122,调整区域!$E:$E,$K$84)+SUMIFS(调整区域!$H:$H,调整区域!$D:$D,$B122,调整区域!$G:$G,$K$84)</f>
        <v>0</v>
      </c>
      <c r="L122" s="4">
        <f>SUMIFS(调整区域!$F:$F,调整区域!$D:$D,$B122,调整区域!$E:$E,$L$84)+SUMIFS(调整区域!$H:$H,调整区域!$D:$D,$B122,调整区域!$G:$G,$L$84)</f>
        <v>0</v>
      </c>
      <c r="M122" s="131">
        <f t="shared" si="18"/>
        <v>0</v>
      </c>
      <c r="N122" s="4">
        <f>SUMIFS(调整区域!$F:$F,调整区域!$D:$D,$B122,调整区域!$E:$E,$N$84)+SUMIFS(调整区域!$H:$H,调整区域!$D:$D,$B122,调整区域!$G:$G,$N$84)</f>
        <v>0</v>
      </c>
      <c r="O122" s="4">
        <f>SUMIFS(调整区域!$F:$F,调整区域!$D:$D,$B122,调整区域!$E:$E,$O$84)+SUMIFS(调整区域!$H:$H,调整区域!$D:$D,$B122,调整区域!$G:$G,$O$84)</f>
        <v>0</v>
      </c>
      <c r="P122" s="131">
        <f t="shared" si="19"/>
        <v>0</v>
      </c>
      <c r="Q122" s="4">
        <f>SUMIFS(调整区域!$F:$F,调整区域!$D:$D,$B122,调整区域!$E:$E,$Q$84)+SUMIFS(调整区域!$H:$H,调整区域!$D:$D,$B122,调整区域!$G:$G,$Q$84)</f>
        <v>0</v>
      </c>
      <c r="R122" s="4">
        <f>SUMIFS(调整区域!$F:$F,调整区域!$D:$D,$B122,调整区域!$E:$E,$R$84)+SUMIFS(调整区域!$H:$H,调整区域!$D:$D,$B122,调整区域!$G:$G,$R$84)</f>
        <v>0</v>
      </c>
      <c r="S122" s="131">
        <f t="shared" si="20"/>
        <v>0</v>
      </c>
      <c r="T122" s="4">
        <f>SUMIFS(调整区域!$F:$F,调整区域!$D:$D,$B122,调整区域!$E:$E,$T$84)+SUMIFS(调整区域!$H:$H,调整区域!$D:$D,$B122,调整区域!$G:$G,$T$84)</f>
        <v>0</v>
      </c>
      <c r="U122" s="4">
        <f>SUMIFS(调整区域!$F:$F,调整区域!$D:$D,$B122,调整区域!$E:$E,$U$84)+SUMIFS(调整区域!$H:$H,调整区域!$D:$D,$B122,调整区域!$G:$G,$U$84)</f>
        <v>0</v>
      </c>
      <c r="V122" s="4">
        <f>SUMIFS(调整区域!$F:$F,调整区域!$D:$D,$B122,调整区域!$E:$E,$V$84)+SUMIFS(调整区域!$H:$H,调整区域!$D:$D,$B122,调整区域!$G:$G,$V$84)</f>
        <v>0</v>
      </c>
      <c r="W122" s="4">
        <f>SUMIFS(调整区域!$F:$F,调整区域!$D:$D,$B122,调整区域!$E:$E,$W$84)+SUMIFS(调整区域!$H:$H,调整区域!$D:$D,$B122,调整区域!$G:$G,$W$84)</f>
        <v>0</v>
      </c>
      <c r="X122" s="4">
        <f>SUMIFS(调整区域!$F:$F,调整区域!$D:$D,$B122,调整区域!$E:$E,$X$84)+SUMIFS(调整区域!$H:$H,调整区域!$D:$D,$B122,调整区域!$G:$G,$X$84)</f>
        <v>0</v>
      </c>
      <c r="Y122" s="4">
        <f>SUMIFS(调整区域!$F:$F,调整区域!$D:$D,$B122,调整区域!$E:$E,$Y$84)+SUMIFS(调整区域!$H:$H,调整区域!$D:$D,$B122,调整区域!$G:$G,$Y$84)</f>
        <v>0</v>
      </c>
    </row>
    <row r="123" ht="15" customHeight="1" spans="1:25">
      <c r="A123" s="2"/>
      <c r="B123" s="6" t="s">
        <v>114</v>
      </c>
      <c r="C123" s="4">
        <f t="shared" si="16"/>
        <v>0</v>
      </c>
      <c r="D123" s="4">
        <f>SUMIFS(调整区域!$F:$F,调整区域!$D:$D,$B123,调整区域!$E:$E,$D$84)+SUMIFS(调整区域!$H:$H,调整区域!$D:$D,$B123,调整区域!$G:$G,$D$84)</f>
        <v>0</v>
      </c>
      <c r="E123" s="4">
        <f>SUMIFS(调整区域!$F:$F,调整区域!$D:$D,$B123,调整区域!$E:$E,$E$84)+SUMIFS(调整区域!$H:$H,调整区域!$D:$D,$B123,调整区域!$G:$G,$E$84)</f>
        <v>0</v>
      </c>
      <c r="F123" s="4">
        <f>SUMIFS(调整区域!$F:$F,调整区域!$D:$D,$B123,调整区域!$E:$E,$F$84)+SUMIFS(调整区域!$H:$H,调整区域!$D:$D,$B123,调整区域!$G:$G,$F$84)</f>
        <v>0</v>
      </c>
      <c r="G123" s="4">
        <f>SUMIFS(调整区域!$F:$F,调整区域!$D:$D,$B123,调整区域!$E:$E,$G$84)+SUMIFS(调整区域!$H:$H,调整区域!$D:$D,$B123,调整区域!$G:$G,$G$84)</f>
        <v>0</v>
      </c>
      <c r="H123" s="131">
        <f>SUMIFS(调整区域!$F:$F,调整区域!$D:$D,$B123,调整区域!$E:$E,$H$84)+SUMIFS(调整区域!$H:$H,调整区域!$D:$D,$B123,调整区域!$G:$G,$H$84)</f>
        <v>0</v>
      </c>
      <c r="I123" s="131">
        <f t="shared" si="17"/>
        <v>0</v>
      </c>
      <c r="J123" s="4">
        <f>SUMIFS(调整区域!$F:$F,调整区域!$D:$D,$B123,调整区域!$E:$E,$J$84)+SUMIFS(调整区域!$H:$H,调整区域!$D:$D,$B123,调整区域!$G:$G,$J$84)</f>
        <v>0</v>
      </c>
      <c r="K123" s="4">
        <f>SUMIFS(调整区域!$F:$F,调整区域!$D:$D,$B123,调整区域!$E:$E,$K$84)+SUMIFS(调整区域!$H:$H,调整区域!$D:$D,$B123,调整区域!$G:$G,$K$84)</f>
        <v>0</v>
      </c>
      <c r="L123" s="4">
        <f>SUMIFS(调整区域!$F:$F,调整区域!$D:$D,$B123,调整区域!$E:$E,$L$84)+SUMIFS(调整区域!$H:$H,调整区域!$D:$D,$B123,调整区域!$G:$G,$L$84)</f>
        <v>0</v>
      </c>
      <c r="M123" s="131">
        <f t="shared" si="18"/>
        <v>0</v>
      </c>
      <c r="N123" s="4">
        <f>SUMIFS(调整区域!$F:$F,调整区域!$D:$D,$B123,调整区域!$E:$E,$N$84)+SUMIFS(调整区域!$H:$H,调整区域!$D:$D,$B123,调整区域!$G:$G,$N$84)</f>
        <v>0</v>
      </c>
      <c r="O123" s="4">
        <f>SUMIFS(调整区域!$F:$F,调整区域!$D:$D,$B123,调整区域!$E:$E,$O$84)+SUMIFS(调整区域!$H:$H,调整区域!$D:$D,$B123,调整区域!$G:$G,$O$84)</f>
        <v>0</v>
      </c>
      <c r="P123" s="131">
        <f t="shared" si="19"/>
        <v>0</v>
      </c>
      <c r="Q123" s="4">
        <f>SUMIFS(调整区域!$F:$F,调整区域!$D:$D,$B123,调整区域!$E:$E,$Q$84)+SUMIFS(调整区域!$H:$H,调整区域!$D:$D,$B123,调整区域!$G:$G,$Q$84)</f>
        <v>0</v>
      </c>
      <c r="R123" s="4">
        <f>SUMIFS(调整区域!$F:$F,调整区域!$D:$D,$B123,调整区域!$E:$E,$R$84)+SUMIFS(调整区域!$H:$H,调整区域!$D:$D,$B123,调整区域!$G:$G,$R$84)</f>
        <v>0</v>
      </c>
      <c r="S123" s="131">
        <f t="shared" si="20"/>
        <v>0</v>
      </c>
      <c r="T123" s="4">
        <f>SUMIFS(调整区域!$F:$F,调整区域!$D:$D,$B123,调整区域!$E:$E,$T$84)+SUMIFS(调整区域!$H:$H,调整区域!$D:$D,$B123,调整区域!$G:$G,$T$84)</f>
        <v>0</v>
      </c>
      <c r="U123" s="4">
        <f>SUMIFS(调整区域!$F:$F,调整区域!$D:$D,$B123,调整区域!$E:$E,$U$84)+SUMIFS(调整区域!$H:$H,调整区域!$D:$D,$B123,调整区域!$G:$G,$U$84)</f>
        <v>0</v>
      </c>
      <c r="V123" s="4">
        <f>SUMIFS(调整区域!$F:$F,调整区域!$D:$D,$B123,调整区域!$E:$E,$V$84)+SUMIFS(调整区域!$H:$H,调整区域!$D:$D,$B123,调整区域!$G:$G,$V$84)</f>
        <v>0</v>
      </c>
      <c r="W123" s="4">
        <f>SUMIFS(调整区域!$F:$F,调整区域!$D:$D,$B123,调整区域!$E:$E,$W$84)+SUMIFS(调整区域!$H:$H,调整区域!$D:$D,$B123,调整区域!$G:$G,$W$84)</f>
        <v>0</v>
      </c>
      <c r="X123" s="4">
        <f>SUMIFS(调整区域!$F:$F,调整区域!$D:$D,$B123,调整区域!$E:$E,$X$84)+SUMIFS(调整区域!$H:$H,调整区域!$D:$D,$B123,调整区域!$G:$G,$X$84)</f>
        <v>0</v>
      </c>
      <c r="Y123" s="4">
        <f>SUMIFS(调整区域!$F:$F,调整区域!$D:$D,$B123,调整区域!$E:$E,$Y$84)+SUMIFS(调整区域!$H:$H,调整区域!$D:$D,$B123,调整区域!$G:$G,$Y$84)</f>
        <v>0</v>
      </c>
    </row>
    <row r="124" ht="15" customHeight="1" spans="1:25">
      <c r="A124" s="2"/>
      <c r="B124" s="6" t="s">
        <v>115</v>
      </c>
      <c r="C124" s="4">
        <f t="shared" si="16"/>
        <v>0</v>
      </c>
      <c r="D124" s="4">
        <f>SUMIFS(调整区域!$F:$F,调整区域!$D:$D,$B124,调整区域!$E:$E,$D$84)+SUMIFS(调整区域!$H:$H,调整区域!$D:$D,$B124,调整区域!$G:$G,$D$84)</f>
        <v>0</v>
      </c>
      <c r="E124" s="4">
        <f>SUMIFS(调整区域!$F:$F,调整区域!$D:$D,$B124,调整区域!$E:$E,$E$84)+SUMIFS(调整区域!$H:$H,调整区域!$D:$D,$B124,调整区域!$G:$G,$E$84)</f>
        <v>0</v>
      </c>
      <c r="F124" s="4">
        <f>SUMIFS(调整区域!$F:$F,调整区域!$D:$D,$B124,调整区域!$E:$E,$F$84)+SUMIFS(调整区域!$H:$H,调整区域!$D:$D,$B124,调整区域!$G:$G,$F$84)</f>
        <v>0</v>
      </c>
      <c r="G124" s="4">
        <f>SUMIFS(调整区域!$F:$F,调整区域!$D:$D,$B124,调整区域!$E:$E,$G$84)+SUMIFS(调整区域!$H:$H,调整区域!$D:$D,$B124,调整区域!$G:$G,$G$84)</f>
        <v>0</v>
      </c>
      <c r="H124" s="131">
        <f>SUMIFS(调整区域!$F:$F,调整区域!$D:$D,$B124,调整区域!$E:$E,$H$84)+SUMIFS(调整区域!$H:$H,调整区域!$D:$D,$B124,调整区域!$G:$G,$H$84)</f>
        <v>0</v>
      </c>
      <c r="I124" s="131">
        <f t="shared" si="17"/>
        <v>0</v>
      </c>
      <c r="J124" s="4">
        <f>SUMIFS(调整区域!$F:$F,调整区域!$D:$D,$B124,调整区域!$E:$E,$J$84)+SUMIFS(调整区域!$H:$H,调整区域!$D:$D,$B124,调整区域!$G:$G,$J$84)</f>
        <v>0</v>
      </c>
      <c r="K124" s="4">
        <f>SUMIFS(调整区域!$F:$F,调整区域!$D:$D,$B124,调整区域!$E:$E,$K$84)+SUMIFS(调整区域!$H:$H,调整区域!$D:$D,$B124,调整区域!$G:$G,$K$84)</f>
        <v>0</v>
      </c>
      <c r="L124" s="4">
        <f>SUMIFS(调整区域!$F:$F,调整区域!$D:$D,$B124,调整区域!$E:$E,$L$84)+SUMIFS(调整区域!$H:$H,调整区域!$D:$D,$B124,调整区域!$G:$G,$L$84)</f>
        <v>0</v>
      </c>
      <c r="M124" s="131">
        <f t="shared" si="18"/>
        <v>0</v>
      </c>
      <c r="N124" s="4">
        <f>SUMIFS(调整区域!$F:$F,调整区域!$D:$D,$B124,调整区域!$E:$E,$N$84)+SUMIFS(调整区域!$H:$H,调整区域!$D:$D,$B124,调整区域!$G:$G,$N$84)</f>
        <v>0</v>
      </c>
      <c r="O124" s="4">
        <f>SUMIFS(调整区域!$F:$F,调整区域!$D:$D,$B124,调整区域!$E:$E,$O$84)+SUMIFS(调整区域!$H:$H,调整区域!$D:$D,$B124,调整区域!$G:$G,$O$84)</f>
        <v>0</v>
      </c>
      <c r="P124" s="131">
        <f t="shared" si="19"/>
        <v>0</v>
      </c>
      <c r="Q124" s="4">
        <f>SUMIFS(调整区域!$F:$F,调整区域!$D:$D,$B124,调整区域!$E:$E,$Q$84)+SUMIFS(调整区域!$H:$H,调整区域!$D:$D,$B124,调整区域!$G:$G,$Q$84)</f>
        <v>0</v>
      </c>
      <c r="R124" s="4">
        <f>SUMIFS(调整区域!$F:$F,调整区域!$D:$D,$B124,调整区域!$E:$E,$R$84)+SUMIFS(调整区域!$H:$H,调整区域!$D:$D,$B124,调整区域!$G:$G,$R$84)</f>
        <v>0</v>
      </c>
      <c r="S124" s="131">
        <f t="shared" si="20"/>
        <v>0</v>
      </c>
      <c r="T124" s="4">
        <f>SUMIFS(调整区域!$F:$F,调整区域!$D:$D,$B124,调整区域!$E:$E,$T$84)+SUMIFS(调整区域!$H:$H,调整区域!$D:$D,$B124,调整区域!$G:$G,$T$84)</f>
        <v>0</v>
      </c>
      <c r="U124" s="4">
        <f>SUMIFS(调整区域!$F:$F,调整区域!$D:$D,$B124,调整区域!$E:$E,$U$84)+SUMIFS(调整区域!$H:$H,调整区域!$D:$D,$B124,调整区域!$G:$G,$U$84)</f>
        <v>0</v>
      </c>
      <c r="V124" s="4">
        <f>SUMIFS(调整区域!$F:$F,调整区域!$D:$D,$B124,调整区域!$E:$E,$V$84)+SUMIFS(调整区域!$H:$H,调整区域!$D:$D,$B124,调整区域!$G:$G,$V$84)</f>
        <v>0</v>
      </c>
      <c r="W124" s="4">
        <f>SUMIFS(调整区域!$F:$F,调整区域!$D:$D,$B124,调整区域!$E:$E,$W$84)+SUMIFS(调整区域!$H:$H,调整区域!$D:$D,$B124,调整区域!$G:$G,$W$84)</f>
        <v>0</v>
      </c>
      <c r="X124" s="4">
        <f>SUMIFS(调整区域!$F:$F,调整区域!$D:$D,$B124,调整区域!$E:$E,$X$84)+SUMIFS(调整区域!$H:$H,调整区域!$D:$D,$B124,调整区域!$G:$G,$X$84)</f>
        <v>0</v>
      </c>
      <c r="Y124" s="4">
        <f>SUMIFS(调整区域!$F:$F,调整区域!$D:$D,$B124,调整区域!$E:$E,$Y$84)+SUMIFS(调整区域!$H:$H,调整区域!$D:$D,$B124,调整区域!$G:$G,$Y$84)</f>
        <v>0</v>
      </c>
    </row>
    <row r="125" ht="15" customHeight="1" spans="1:25">
      <c r="A125" s="2"/>
      <c r="B125" s="6" t="s">
        <v>116</v>
      </c>
      <c r="C125" s="4">
        <f t="shared" si="16"/>
        <v>0</v>
      </c>
      <c r="D125" s="4">
        <f>SUMIFS(调整区域!$F:$F,调整区域!$D:$D,$B125,调整区域!$E:$E,$D$84)+SUMIFS(调整区域!$H:$H,调整区域!$D:$D,$B125,调整区域!$G:$G,$D$84)</f>
        <v>0</v>
      </c>
      <c r="E125" s="4">
        <f>SUMIFS(调整区域!$F:$F,调整区域!$D:$D,$B125,调整区域!$E:$E,$E$84)+SUMIFS(调整区域!$H:$H,调整区域!$D:$D,$B125,调整区域!$G:$G,$E$84)</f>
        <v>0</v>
      </c>
      <c r="F125" s="4">
        <f>SUMIFS(调整区域!$F:$F,调整区域!$D:$D,$B125,调整区域!$E:$E,$F$84)+SUMIFS(调整区域!$H:$H,调整区域!$D:$D,$B125,调整区域!$G:$G,$F$84)</f>
        <v>0</v>
      </c>
      <c r="G125" s="4">
        <f>SUMIFS(调整区域!$F:$F,调整区域!$D:$D,$B125,调整区域!$E:$E,$G$84)+SUMIFS(调整区域!$H:$H,调整区域!$D:$D,$B125,调整区域!$G:$G,$G$84)</f>
        <v>0</v>
      </c>
      <c r="H125" s="131">
        <f>SUMIFS(调整区域!$F:$F,调整区域!$D:$D,$B125,调整区域!$E:$E,$H$84)+SUMIFS(调整区域!$H:$H,调整区域!$D:$D,$B125,调整区域!$G:$G,$H$84)</f>
        <v>0</v>
      </c>
      <c r="I125" s="131">
        <f t="shared" si="17"/>
        <v>0</v>
      </c>
      <c r="J125" s="4">
        <f>SUMIFS(调整区域!$F:$F,调整区域!$D:$D,$B125,调整区域!$E:$E,$J$84)+SUMIFS(调整区域!$H:$H,调整区域!$D:$D,$B125,调整区域!$G:$G,$J$84)</f>
        <v>0</v>
      </c>
      <c r="K125" s="4">
        <f>SUMIFS(调整区域!$F:$F,调整区域!$D:$D,$B125,调整区域!$E:$E,$K$84)+SUMIFS(调整区域!$H:$H,调整区域!$D:$D,$B125,调整区域!$G:$G,$K$84)</f>
        <v>0</v>
      </c>
      <c r="L125" s="4">
        <f>SUMIFS(调整区域!$F:$F,调整区域!$D:$D,$B125,调整区域!$E:$E,$L$84)+SUMIFS(调整区域!$H:$H,调整区域!$D:$D,$B125,调整区域!$G:$G,$L$84)</f>
        <v>0</v>
      </c>
      <c r="M125" s="131">
        <f t="shared" si="18"/>
        <v>0</v>
      </c>
      <c r="N125" s="4">
        <f>SUMIFS(调整区域!$F:$F,调整区域!$D:$D,$B125,调整区域!$E:$E,$N$84)+SUMIFS(调整区域!$H:$H,调整区域!$D:$D,$B125,调整区域!$G:$G,$N$84)</f>
        <v>0</v>
      </c>
      <c r="O125" s="4">
        <f>SUMIFS(调整区域!$F:$F,调整区域!$D:$D,$B125,调整区域!$E:$E,$O$84)+SUMIFS(调整区域!$H:$H,调整区域!$D:$D,$B125,调整区域!$G:$G,$O$84)</f>
        <v>0</v>
      </c>
      <c r="P125" s="131">
        <f t="shared" si="19"/>
        <v>0</v>
      </c>
      <c r="Q125" s="4">
        <f>SUMIFS(调整区域!$F:$F,调整区域!$D:$D,$B125,调整区域!$E:$E,$Q$84)+SUMIFS(调整区域!$H:$H,调整区域!$D:$D,$B125,调整区域!$G:$G,$Q$84)</f>
        <v>0</v>
      </c>
      <c r="R125" s="4">
        <f>SUMIFS(调整区域!$F:$F,调整区域!$D:$D,$B125,调整区域!$E:$E,$R$84)+SUMIFS(调整区域!$H:$H,调整区域!$D:$D,$B125,调整区域!$G:$G,$R$84)</f>
        <v>0</v>
      </c>
      <c r="S125" s="131">
        <f t="shared" si="20"/>
        <v>0</v>
      </c>
      <c r="T125" s="4">
        <f>SUMIFS(调整区域!$F:$F,调整区域!$D:$D,$B125,调整区域!$E:$E,$T$84)+SUMIFS(调整区域!$H:$H,调整区域!$D:$D,$B125,调整区域!$G:$G,$T$84)</f>
        <v>0</v>
      </c>
      <c r="U125" s="4">
        <f>SUMIFS(调整区域!$F:$F,调整区域!$D:$D,$B125,调整区域!$E:$E,$U$84)+SUMIFS(调整区域!$H:$H,调整区域!$D:$D,$B125,调整区域!$G:$G,$U$84)</f>
        <v>0</v>
      </c>
      <c r="V125" s="4">
        <f>SUMIFS(调整区域!$F:$F,调整区域!$D:$D,$B125,调整区域!$E:$E,$V$84)+SUMIFS(调整区域!$H:$H,调整区域!$D:$D,$B125,调整区域!$G:$G,$V$84)</f>
        <v>0</v>
      </c>
      <c r="W125" s="4">
        <f>SUMIFS(调整区域!$F:$F,调整区域!$D:$D,$B125,调整区域!$E:$E,$W$84)+SUMIFS(调整区域!$H:$H,调整区域!$D:$D,$B125,调整区域!$G:$G,$W$84)</f>
        <v>0</v>
      </c>
      <c r="X125" s="4">
        <f>SUMIFS(调整区域!$F:$F,调整区域!$D:$D,$B125,调整区域!$E:$E,$X$84)+SUMIFS(调整区域!$H:$H,调整区域!$D:$D,$B125,调整区域!$G:$G,$X$84)</f>
        <v>0</v>
      </c>
      <c r="Y125" s="4">
        <f>SUMIFS(调整区域!$F:$F,调整区域!$D:$D,$B125,调整区域!$E:$E,$Y$84)+SUMIFS(调整区域!$H:$H,调整区域!$D:$D,$B125,调整区域!$G:$G,$Y$84)</f>
        <v>0</v>
      </c>
    </row>
    <row r="126" ht="15" customHeight="1" spans="1:25">
      <c r="A126" s="2"/>
      <c r="B126" s="6" t="s">
        <v>117</v>
      </c>
      <c r="C126" s="4">
        <f t="shared" si="16"/>
        <v>0</v>
      </c>
      <c r="D126" s="4">
        <f>SUMIFS(调整区域!$F:$F,调整区域!$D:$D,$B126,调整区域!$E:$E,$D$84)+SUMIFS(调整区域!$H:$H,调整区域!$D:$D,$B126,调整区域!$G:$G,$D$84)</f>
        <v>0</v>
      </c>
      <c r="E126" s="4">
        <f>SUMIFS(调整区域!$F:$F,调整区域!$D:$D,$B126,调整区域!$E:$E,$E$84)+SUMIFS(调整区域!$H:$H,调整区域!$D:$D,$B126,调整区域!$G:$G,$E$84)</f>
        <v>0</v>
      </c>
      <c r="F126" s="4">
        <f>SUMIFS(调整区域!$F:$F,调整区域!$D:$D,$B126,调整区域!$E:$E,$F$84)+SUMIFS(调整区域!$H:$H,调整区域!$D:$D,$B126,调整区域!$G:$G,$F$84)</f>
        <v>0</v>
      </c>
      <c r="G126" s="4">
        <f>SUMIFS(调整区域!$F:$F,调整区域!$D:$D,$B126,调整区域!$E:$E,$G$84)+SUMIFS(调整区域!$H:$H,调整区域!$D:$D,$B126,调整区域!$G:$G,$G$84)</f>
        <v>0</v>
      </c>
      <c r="H126" s="131">
        <f>SUMIFS(调整区域!$F:$F,调整区域!$D:$D,$B126,调整区域!$E:$E,$H$84)+SUMIFS(调整区域!$H:$H,调整区域!$D:$D,$B126,调整区域!$G:$G,$H$84)</f>
        <v>0</v>
      </c>
      <c r="I126" s="131">
        <f t="shared" si="17"/>
        <v>0</v>
      </c>
      <c r="J126" s="4">
        <f>SUMIFS(调整区域!$F:$F,调整区域!$D:$D,$B126,调整区域!$E:$E,$J$84)+SUMIFS(调整区域!$H:$H,调整区域!$D:$D,$B126,调整区域!$G:$G,$J$84)</f>
        <v>0</v>
      </c>
      <c r="K126" s="4">
        <f>SUMIFS(调整区域!$F:$F,调整区域!$D:$D,$B126,调整区域!$E:$E,$K$84)+SUMIFS(调整区域!$H:$H,调整区域!$D:$D,$B126,调整区域!$G:$G,$K$84)</f>
        <v>0</v>
      </c>
      <c r="L126" s="4">
        <f>SUMIFS(调整区域!$F:$F,调整区域!$D:$D,$B126,调整区域!$E:$E,$L$84)+SUMIFS(调整区域!$H:$H,调整区域!$D:$D,$B126,调整区域!$G:$G,$L$84)</f>
        <v>0</v>
      </c>
      <c r="M126" s="131">
        <f t="shared" si="18"/>
        <v>0</v>
      </c>
      <c r="N126" s="4">
        <f>SUMIFS(调整区域!$F:$F,调整区域!$D:$D,$B126,调整区域!$E:$E,$N$84)+SUMIFS(调整区域!$H:$H,调整区域!$D:$D,$B126,调整区域!$G:$G,$N$84)</f>
        <v>0</v>
      </c>
      <c r="O126" s="4">
        <f>SUMIFS(调整区域!$F:$F,调整区域!$D:$D,$B126,调整区域!$E:$E,$O$84)+SUMIFS(调整区域!$H:$H,调整区域!$D:$D,$B126,调整区域!$G:$G,$O$84)</f>
        <v>0</v>
      </c>
      <c r="P126" s="131">
        <f t="shared" si="19"/>
        <v>0</v>
      </c>
      <c r="Q126" s="4">
        <f>SUMIFS(调整区域!$F:$F,调整区域!$D:$D,$B126,调整区域!$E:$E,$Q$84)+SUMIFS(调整区域!$H:$H,调整区域!$D:$D,$B126,调整区域!$G:$G,$Q$84)</f>
        <v>0</v>
      </c>
      <c r="R126" s="4">
        <f>SUMIFS(调整区域!$F:$F,调整区域!$D:$D,$B126,调整区域!$E:$E,$R$84)+SUMIFS(调整区域!$H:$H,调整区域!$D:$D,$B126,调整区域!$G:$G,$R$84)</f>
        <v>0</v>
      </c>
      <c r="S126" s="131">
        <f t="shared" si="20"/>
        <v>0</v>
      </c>
      <c r="T126" s="4">
        <f>SUMIFS(调整区域!$F:$F,调整区域!$D:$D,$B126,调整区域!$E:$E,$T$84)+SUMIFS(调整区域!$H:$H,调整区域!$D:$D,$B126,调整区域!$G:$G,$T$84)</f>
        <v>0</v>
      </c>
      <c r="U126" s="4">
        <f>SUMIFS(调整区域!$F:$F,调整区域!$D:$D,$B126,调整区域!$E:$E,$U$84)+SUMIFS(调整区域!$H:$H,调整区域!$D:$D,$B126,调整区域!$G:$G,$U$84)</f>
        <v>0</v>
      </c>
      <c r="V126" s="4">
        <f>SUMIFS(调整区域!$F:$F,调整区域!$D:$D,$B126,调整区域!$E:$E,$V$84)+SUMIFS(调整区域!$H:$H,调整区域!$D:$D,$B126,调整区域!$G:$G,$V$84)</f>
        <v>0</v>
      </c>
      <c r="W126" s="4">
        <f>SUMIFS(调整区域!$F:$F,调整区域!$D:$D,$B126,调整区域!$E:$E,$W$84)+SUMIFS(调整区域!$H:$H,调整区域!$D:$D,$B126,调整区域!$G:$G,$W$84)</f>
        <v>0</v>
      </c>
      <c r="X126" s="4">
        <f>SUMIFS(调整区域!$F:$F,调整区域!$D:$D,$B126,调整区域!$E:$E,$X$84)+SUMIFS(调整区域!$H:$H,调整区域!$D:$D,$B126,调整区域!$G:$G,$X$84)</f>
        <v>0</v>
      </c>
      <c r="Y126" s="4">
        <f>SUMIFS(调整区域!$F:$F,调整区域!$D:$D,$B126,调整区域!$E:$E,$Y$84)+SUMIFS(调整区域!$H:$H,调整区域!$D:$D,$B126,调整区域!$G:$G,$Y$84)</f>
        <v>0</v>
      </c>
    </row>
    <row r="127" ht="15" customHeight="1" spans="1:25">
      <c r="A127" s="2"/>
      <c r="B127" s="6" t="s">
        <v>118</v>
      </c>
      <c r="C127" s="4">
        <f t="shared" si="16"/>
        <v>0</v>
      </c>
      <c r="D127" s="4">
        <f>SUMIFS(调整区域!$F:$F,调整区域!$D:$D,$B127,调整区域!$E:$E,$D$84)+SUMIFS(调整区域!$H:$H,调整区域!$D:$D,$B127,调整区域!$G:$G,$D$84)</f>
        <v>0</v>
      </c>
      <c r="E127" s="4">
        <f>SUMIFS(调整区域!$F:$F,调整区域!$D:$D,$B127,调整区域!$E:$E,$E$84)+SUMIFS(调整区域!$H:$H,调整区域!$D:$D,$B127,调整区域!$G:$G,$E$84)</f>
        <v>0</v>
      </c>
      <c r="F127" s="4">
        <f>SUMIFS(调整区域!$F:$F,调整区域!$D:$D,$B127,调整区域!$E:$E,$F$84)+SUMIFS(调整区域!$H:$H,调整区域!$D:$D,$B127,调整区域!$G:$G,$F$84)</f>
        <v>0</v>
      </c>
      <c r="G127" s="4">
        <f>SUMIFS(调整区域!$F:$F,调整区域!$D:$D,$B127,调整区域!$E:$E,$G$84)+SUMIFS(调整区域!$H:$H,调整区域!$D:$D,$B127,调整区域!$G:$G,$G$84)</f>
        <v>0</v>
      </c>
      <c r="H127" s="131">
        <f>SUMIFS(调整区域!$F:$F,调整区域!$D:$D,$B127,调整区域!$E:$E,$H$84)+SUMIFS(调整区域!$H:$H,调整区域!$D:$D,$B127,调整区域!$G:$G,$H$84)</f>
        <v>0</v>
      </c>
      <c r="I127" s="131">
        <f t="shared" si="17"/>
        <v>0</v>
      </c>
      <c r="J127" s="4">
        <f>SUMIFS(调整区域!$F:$F,调整区域!$D:$D,$B127,调整区域!$E:$E,$J$84)+SUMIFS(调整区域!$H:$H,调整区域!$D:$D,$B127,调整区域!$G:$G,$J$84)</f>
        <v>0</v>
      </c>
      <c r="K127" s="4">
        <f>SUMIFS(调整区域!$F:$F,调整区域!$D:$D,$B127,调整区域!$E:$E,$K$84)+SUMIFS(调整区域!$H:$H,调整区域!$D:$D,$B127,调整区域!$G:$G,$K$84)</f>
        <v>0</v>
      </c>
      <c r="L127" s="4">
        <f>SUMIFS(调整区域!$F:$F,调整区域!$D:$D,$B127,调整区域!$E:$E,$L$84)+SUMIFS(调整区域!$H:$H,调整区域!$D:$D,$B127,调整区域!$G:$G,$L$84)</f>
        <v>0</v>
      </c>
      <c r="M127" s="131">
        <f t="shared" si="18"/>
        <v>0</v>
      </c>
      <c r="N127" s="4">
        <f>SUMIFS(调整区域!$F:$F,调整区域!$D:$D,$B127,调整区域!$E:$E,$N$84)+SUMIFS(调整区域!$H:$H,调整区域!$D:$D,$B127,调整区域!$G:$G,$N$84)</f>
        <v>0</v>
      </c>
      <c r="O127" s="4">
        <f>SUMIFS(调整区域!$F:$F,调整区域!$D:$D,$B127,调整区域!$E:$E,$O$84)+SUMIFS(调整区域!$H:$H,调整区域!$D:$D,$B127,调整区域!$G:$G,$O$84)</f>
        <v>0</v>
      </c>
      <c r="P127" s="131">
        <f t="shared" si="19"/>
        <v>0</v>
      </c>
      <c r="Q127" s="4">
        <f>SUMIFS(调整区域!$F:$F,调整区域!$D:$D,$B127,调整区域!$E:$E,$Q$84)+SUMIFS(调整区域!$H:$H,调整区域!$D:$D,$B127,调整区域!$G:$G,$Q$84)</f>
        <v>0</v>
      </c>
      <c r="R127" s="4">
        <f>SUMIFS(调整区域!$F:$F,调整区域!$D:$D,$B127,调整区域!$E:$E,$R$84)+SUMIFS(调整区域!$H:$H,调整区域!$D:$D,$B127,调整区域!$G:$G,$R$84)</f>
        <v>0</v>
      </c>
      <c r="S127" s="131">
        <f t="shared" si="20"/>
        <v>0</v>
      </c>
      <c r="T127" s="4">
        <f>SUMIFS(调整区域!$F:$F,调整区域!$D:$D,$B127,调整区域!$E:$E,$T$84)+SUMIFS(调整区域!$H:$H,调整区域!$D:$D,$B127,调整区域!$G:$G,$T$84)</f>
        <v>0</v>
      </c>
      <c r="U127" s="4">
        <f>SUMIFS(调整区域!$F:$F,调整区域!$D:$D,$B127,调整区域!$E:$E,$U$84)+SUMIFS(调整区域!$H:$H,调整区域!$D:$D,$B127,调整区域!$G:$G,$U$84)</f>
        <v>0</v>
      </c>
      <c r="V127" s="4">
        <f>SUMIFS(调整区域!$F:$F,调整区域!$D:$D,$B127,调整区域!$E:$E,$V$84)+SUMIFS(调整区域!$H:$H,调整区域!$D:$D,$B127,调整区域!$G:$G,$V$84)</f>
        <v>0</v>
      </c>
      <c r="W127" s="4">
        <f>SUMIFS(调整区域!$F:$F,调整区域!$D:$D,$B127,调整区域!$E:$E,$W$84)+SUMIFS(调整区域!$H:$H,调整区域!$D:$D,$B127,调整区域!$G:$G,$W$84)</f>
        <v>0</v>
      </c>
      <c r="X127" s="4">
        <f>SUMIFS(调整区域!$F:$F,调整区域!$D:$D,$B127,调整区域!$E:$E,$X$84)+SUMIFS(调整区域!$H:$H,调整区域!$D:$D,$B127,调整区域!$G:$G,$X$84)</f>
        <v>0</v>
      </c>
      <c r="Y127" s="4">
        <f>SUMIFS(调整区域!$F:$F,调整区域!$D:$D,$B127,调整区域!$E:$E,$Y$84)+SUMIFS(调整区域!$H:$H,调整区域!$D:$D,$B127,调整区域!$G:$G,$Y$84)</f>
        <v>0</v>
      </c>
    </row>
    <row r="128" ht="15" customHeight="1" spans="1:25">
      <c r="A128" s="2"/>
      <c r="B128" s="6" t="s">
        <v>119</v>
      </c>
      <c r="C128" s="4">
        <f t="shared" si="16"/>
        <v>0</v>
      </c>
      <c r="D128" s="4">
        <f>SUMIFS(调整区域!$F:$F,调整区域!$D:$D,$B128,调整区域!$E:$E,$D$84)+SUMIFS(调整区域!$H:$H,调整区域!$D:$D,$B128,调整区域!$G:$G,$D$84)</f>
        <v>0</v>
      </c>
      <c r="E128" s="4">
        <f>SUMIFS(调整区域!$F:$F,调整区域!$D:$D,$B128,调整区域!$E:$E,$E$84)+SUMIFS(调整区域!$H:$H,调整区域!$D:$D,$B128,调整区域!$G:$G,$E$84)</f>
        <v>0</v>
      </c>
      <c r="F128" s="4">
        <f>SUMIFS(调整区域!$F:$F,调整区域!$D:$D,$B128,调整区域!$E:$E,$F$84)+SUMIFS(调整区域!$H:$H,调整区域!$D:$D,$B128,调整区域!$G:$G,$F$84)</f>
        <v>0</v>
      </c>
      <c r="G128" s="4">
        <f>SUMIFS(调整区域!$F:$F,调整区域!$D:$D,$B128,调整区域!$E:$E,$G$84)+SUMIFS(调整区域!$H:$H,调整区域!$D:$D,$B128,调整区域!$G:$G,$G$84)</f>
        <v>0</v>
      </c>
      <c r="H128" s="131">
        <f>SUMIFS(调整区域!$F:$F,调整区域!$D:$D,$B128,调整区域!$E:$E,$H$84)+SUMIFS(调整区域!$H:$H,调整区域!$D:$D,$B128,调整区域!$G:$G,$H$84)</f>
        <v>0</v>
      </c>
      <c r="I128" s="131">
        <f t="shared" si="17"/>
        <v>0</v>
      </c>
      <c r="J128" s="4">
        <f>SUMIFS(调整区域!$F:$F,调整区域!$D:$D,$B128,调整区域!$E:$E,$J$84)+SUMIFS(调整区域!$H:$H,调整区域!$D:$D,$B128,调整区域!$G:$G,$J$84)</f>
        <v>0</v>
      </c>
      <c r="K128" s="4">
        <f>SUMIFS(调整区域!$F:$F,调整区域!$D:$D,$B128,调整区域!$E:$E,$K$84)+SUMIFS(调整区域!$H:$H,调整区域!$D:$D,$B128,调整区域!$G:$G,$K$84)</f>
        <v>0</v>
      </c>
      <c r="L128" s="4">
        <f>SUMIFS(调整区域!$F:$F,调整区域!$D:$D,$B128,调整区域!$E:$E,$L$84)+SUMIFS(调整区域!$H:$H,调整区域!$D:$D,$B128,调整区域!$G:$G,$L$84)</f>
        <v>0</v>
      </c>
      <c r="M128" s="131">
        <f t="shared" si="18"/>
        <v>0</v>
      </c>
      <c r="N128" s="4">
        <f>SUMIFS(调整区域!$F:$F,调整区域!$D:$D,$B128,调整区域!$E:$E,$N$84)+SUMIFS(调整区域!$H:$H,调整区域!$D:$D,$B128,调整区域!$G:$G,$N$84)</f>
        <v>0</v>
      </c>
      <c r="O128" s="4">
        <f>SUMIFS(调整区域!$F:$F,调整区域!$D:$D,$B128,调整区域!$E:$E,$O$84)+SUMIFS(调整区域!$H:$H,调整区域!$D:$D,$B128,调整区域!$G:$G,$O$84)</f>
        <v>0</v>
      </c>
      <c r="P128" s="131">
        <f t="shared" si="19"/>
        <v>0</v>
      </c>
      <c r="Q128" s="4">
        <f>SUMIFS(调整区域!$F:$F,调整区域!$D:$D,$B128,调整区域!$E:$E,$Q$84)+SUMIFS(调整区域!$H:$H,调整区域!$D:$D,$B128,调整区域!$G:$G,$Q$84)</f>
        <v>0</v>
      </c>
      <c r="R128" s="4">
        <f>SUMIFS(调整区域!$F:$F,调整区域!$D:$D,$B128,调整区域!$E:$E,$R$84)+SUMIFS(调整区域!$H:$H,调整区域!$D:$D,$B128,调整区域!$G:$G,$R$84)</f>
        <v>0</v>
      </c>
      <c r="S128" s="131">
        <f t="shared" si="20"/>
        <v>0</v>
      </c>
      <c r="T128" s="4">
        <f>SUMIFS(调整区域!$F:$F,调整区域!$D:$D,$B128,调整区域!$E:$E,$T$84)+SUMIFS(调整区域!$H:$H,调整区域!$D:$D,$B128,调整区域!$G:$G,$T$84)</f>
        <v>0</v>
      </c>
      <c r="U128" s="4">
        <f>SUMIFS(调整区域!$F:$F,调整区域!$D:$D,$B128,调整区域!$E:$E,$U$84)+SUMIFS(调整区域!$H:$H,调整区域!$D:$D,$B128,调整区域!$G:$G,$U$84)</f>
        <v>0</v>
      </c>
      <c r="V128" s="4">
        <f>SUMIFS(调整区域!$F:$F,调整区域!$D:$D,$B128,调整区域!$E:$E,$V$84)+SUMIFS(调整区域!$H:$H,调整区域!$D:$D,$B128,调整区域!$G:$G,$V$84)</f>
        <v>0</v>
      </c>
      <c r="W128" s="4">
        <f>SUMIFS(调整区域!$F:$F,调整区域!$D:$D,$B128,调整区域!$E:$E,$W$84)+SUMIFS(调整区域!$H:$H,调整区域!$D:$D,$B128,调整区域!$G:$G,$W$84)</f>
        <v>0</v>
      </c>
      <c r="X128" s="4">
        <f>SUMIFS(调整区域!$F:$F,调整区域!$D:$D,$B128,调整区域!$E:$E,$X$84)+SUMIFS(调整区域!$H:$H,调整区域!$D:$D,$B128,调整区域!$G:$G,$X$84)</f>
        <v>0</v>
      </c>
      <c r="Y128" s="4">
        <f>SUMIFS(调整区域!$F:$F,调整区域!$D:$D,$B128,调整区域!$E:$E,$Y$84)+SUMIFS(调整区域!$H:$H,调整区域!$D:$D,$B128,调整区域!$G:$G,$Y$84)</f>
        <v>0</v>
      </c>
    </row>
    <row r="129" ht="15" customHeight="1" spans="1:25">
      <c r="A129" s="2"/>
      <c r="B129" s="6" t="s">
        <v>120</v>
      </c>
      <c r="C129" s="4">
        <f t="shared" si="16"/>
        <v>0</v>
      </c>
      <c r="D129" s="4">
        <f>SUMIFS(调整区域!$F:$F,调整区域!$D:$D,$B129,调整区域!$E:$E,$D$84)+SUMIFS(调整区域!$H:$H,调整区域!$D:$D,$B129,调整区域!$G:$G,$D$84)</f>
        <v>0</v>
      </c>
      <c r="E129" s="4">
        <f>SUMIFS(调整区域!$F:$F,调整区域!$D:$D,$B129,调整区域!$E:$E,$E$84)+SUMIFS(调整区域!$H:$H,调整区域!$D:$D,$B129,调整区域!$G:$G,$E$84)</f>
        <v>0</v>
      </c>
      <c r="F129" s="4">
        <f>SUMIFS(调整区域!$F:$F,调整区域!$D:$D,$B129,调整区域!$E:$E,$F$84)+SUMIFS(调整区域!$H:$H,调整区域!$D:$D,$B129,调整区域!$G:$G,$F$84)</f>
        <v>0</v>
      </c>
      <c r="G129" s="4">
        <f>SUMIFS(调整区域!$F:$F,调整区域!$D:$D,$B129,调整区域!$E:$E,$G$84)+SUMIFS(调整区域!$H:$H,调整区域!$D:$D,$B129,调整区域!$G:$G,$G$84)</f>
        <v>0</v>
      </c>
      <c r="H129" s="131">
        <f>SUMIFS(调整区域!$F:$F,调整区域!$D:$D,$B129,调整区域!$E:$E,$H$84)+SUMIFS(调整区域!$H:$H,调整区域!$D:$D,$B129,调整区域!$G:$G,$H$84)</f>
        <v>0</v>
      </c>
      <c r="I129" s="131">
        <f t="shared" si="17"/>
        <v>0</v>
      </c>
      <c r="J129" s="4">
        <f>SUMIFS(调整区域!$F:$F,调整区域!$D:$D,$B129,调整区域!$E:$E,$J$84)+SUMIFS(调整区域!$H:$H,调整区域!$D:$D,$B129,调整区域!$G:$G,$J$84)</f>
        <v>0</v>
      </c>
      <c r="K129" s="4">
        <f>SUMIFS(调整区域!$F:$F,调整区域!$D:$D,$B129,调整区域!$E:$E,$K$84)+SUMIFS(调整区域!$H:$H,调整区域!$D:$D,$B129,调整区域!$G:$G,$K$84)</f>
        <v>0</v>
      </c>
      <c r="L129" s="4">
        <f>SUMIFS(调整区域!$F:$F,调整区域!$D:$D,$B129,调整区域!$E:$E,$L$84)+SUMIFS(调整区域!$H:$H,调整区域!$D:$D,$B129,调整区域!$G:$G,$L$84)</f>
        <v>0</v>
      </c>
      <c r="M129" s="131">
        <f t="shared" si="18"/>
        <v>0</v>
      </c>
      <c r="N129" s="4">
        <f>SUMIFS(调整区域!$F:$F,调整区域!$D:$D,$B129,调整区域!$E:$E,$N$84)+SUMIFS(调整区域!$H:$H,调整区域!$D:$D,$B129,调整区域!$G:$G,$N$84)</f>
        <v>0</v>
      </c>
      <c r="O129" s="4">
        <f>SUMIFS(调整区域!$F:$F,调整区域!$D:$D,$B129,调整区域!$E:$E,$O$84)+SUMIFS(调整区域!$H:$H,调整区域!$D:$D,$B129,调整区域!$G:$G,$O$84)</f>
        <v>0</v>
      </c>
      <c r="P129" s="131">
        <f t="shared" si="19"/>
        <v>0</v>
      </c>
      <c r="Q129" s="4">
        <f>SUMIFS(调整区域!$F:$F,调整区域!$D:$D,$B129,调整区域!$E:$E,$Q$84)+SUMIFS(调整区域!$H:$H,调整区域!$D:$D,$B129,调整区域!$G:$G,$Q$84)</f>
        <v>0</v>
      </c>
      <c r="R129" s="4">
        <f>SUMIFS(调整区域!$F:$F,调整区域!$D:$D,$B129,调整区域!$E:$E,$R$84)+SUMIFS(调整区域!$H:$H,调整区域!$D:$D,$B129,调整区域!$G:$G,$R$84)</f>
        <v>0</v>
      </c>
      <c r="S129" s="131">
        <f t="shared" si="20"/>
        <v>0</v>
      </c>
      <c r="T129" s="4">
        <f>SUMIFS(调整区域!$F:$F,调整区域!$D:$D,$B129,调整区域!$E:$E,$T$84)+SUMIFS(调整区域!$H:$H,调整区域!$D:$D,$B129,调整区域!$G:$G,$T$84)</f>
        <v>0</v>
      </c>
      <c r="U129" s="4">
        <f>SUMIFS(调整区域!$F:$F,调整区域!$D:$D,$B129,调整区域!$E:$E,$U$84)+SUMIFS(调整区域!$H:$H,调整区域!$D:$D,$B129,调整区域!$G:$G,$U$84)</f>
        <v>0</v>
      </c>
      <c r="V129" s="4">
        <f>SUMIFS(调整区域!$F:$F,调整区域!$D:$D,$B129,调整区域!$E:$E,$V$84)+SUMIFS(调整区域!$H:$H,调整区域!$D:$D,$B129,调整区域!$G:$G,$V$84)</f>
        <v>0</v>
      </c>
      <c r="W129" s="4">
        <f>SUMIFS(调整区域!$F:$F,调整区域!$D:$D,$B129,调整区域!$E:$E,$W$84)+SUMIFS(调整区域!$H:$H,调整区域!$D:$D,$B129,调整区域!$G:$G,$W$84)</f>
        <v>0</v>
      </c>
      <c r="X129" s="4">
        <f>SUMIFS(调整区域!$F:$F,调整区域!$D:$D,$B129,调整区域!$E:$E,$X$84)+SUMIFS(调整区域!$H:$H,调整区域!$D:$D,$B129,调整区域!$G:$G,$X$84)</f>
        <v>0</v>
      </c>
      <c r="Y129" s="4">
        <f>SUMIFS(调整区域!$F:$F,调整区域!$D:$D,$B129,调整区域!$E:$E,$Y$84)+SUMIFS(调整区域!$H:$H,调整区域!$D:$D,$B129,调整区域!$G:$G,$Y$84)</f>
        <v>0</v>
      </c>
    </row>
    <row r="130" ht="15" customHeight="1" spans="1:25">
      <c r="A130" s="2"/>
      <c r="B130" s="9" t="s">
        <v>121</v>
      </c>
      <c r="C130" s="4">
        <f t="shared" si="16"/>
        <v>0</v>
      </c>
      <c r="D130" s="4">
        <f>SUMIFS(调整区域!$F:$F,调整区域!$D:$D,$B130,调整区域!$E:$E,$D$84)+SUMIFS(调整区域!$H:$H,调整区域!$D:$D,$B130,调整区域!$G:$G,$D$84)</f>
        <v>0</v>
      </c>
      <c r="E130" s="4">
        <f>SUMIFS(调整区域!$F:$F,调整区域!$D:$D,$B130,调整区域!$E:$E,$E$84)+SUMIFS(调整区域!$H:$H,调整区域!$D:$D,$B130,调整区域!$G:$G,$E$84)</f>
        <v>0</v>
      </c>
      <c r="F130" s="4">
        <f>SUMIFS(调整区域!$F:$F,调整区域!$D:$D,$B130,调整区域!$E:$E,$F$84)+SUMIFS(调整区域!$H:$H,调整区域!$D:$D,$B130,调整区域!$G:$G,$F$84)</f>
        <v>0</v>
      </c>
      <c r="G130" s="4">
        <f>SUMIFS(调整区域!$F:$F,调整区域!$D:$D,$B130,调整区域!$E:$E,$G$84)+SUMIFS(调整区域!$H:$H,调整区域!$D:$D,$B130,调整区域!$G:$G,$G$84)</f>
        <v>0</v>
      </c>
      <c r="H130" s="131">
        <f>SUMIFS(调整区域!$F:$F,调整区域!$D:$D,$B130,调整区域!$E:$E,$H$84)+SUMIFS(调整区域!$H:$H,调整区域!$D:$D,$B130,调整区域!$G:$G,$H$84)</f>
        <v>0</v>
      </c>
      <c r="I130" s="131">
        <f t="shared" si="17"/>
        <v>0</v>
      </c>
      <c r="J130" s="4">
        <f>SUMIFS(调整区域!$F:$F,调整区域!$D:$D,$B130,调整区域!$E:$E,$J$84)+SUMIFS(调整区域!$H:$H,调整区域!$D:$D,$B130,调整区域!$G:$G,$J$84)</f>
        <v>0</v>
      </c>
      <c r="K130" s="4">
        <f>SUMIFS(调整区域!$F:$F,调整区域!$D:$D,$B130,调整区域!$E:$E,$K$84)+SUMIFS(调整区域!$H:$H,调整区域!$D:$D,$B130,调整区域!$G:$G,$K$84)</f>
        <v>0</v>
      </c>
      <c r="L130" s="4">
        <f>SUMIFS(调整区域!$F:$F,调整区域!$D:$D,$B130,调整区域!$E:$E,$L$84)+SUMIFS(调整区域!$H:$H,调整区域!$D:$D,$B130,调整区域!$G:$G,$L$84)</f>
        <v>0</v>
      </c>
      <c r="M130" s="131">
        <f t="shared" si="18"/>
        <v>0</v>
      </c>
      <c r="N130" s="4">
        <f>SUMIFS(调整区域!$F:$F,调整区域!$D:$D,$B130,调整区域!$E:$E,$N$84)+SUMIFS(调整区域!$H:$H,调整区域!$D:$D,$B130,调整区域!$G:$G,$N$84)</f>
        <v>0</v>
      </c>
      <c r="O130" s="4">
        <f>SUMIFS(调整区域!$F:$F,调整区域!$D:$D,$B130,调整区域!$E:$E,$O$84)+SUMIFS(调整区域!$H:$H,调整区域!$D:$D,$B130,调整区域!$G:$G,$O$84)</f>
        <v>0</v>
      </c>
      <c r="P130" s="131">
        <f t="shared" si="19"/>
        <v>0</v>
      </c>
      <c r="Q130" s="4">
        <f>SUMIFS(调整区域!$F:$F,调整区域!$D:$D,$B130,调整区域!$E:$E,$Q$84)+SUMIFS(调整区域!$H:$H,调整区域!$D:$D,$B130,调整区域!$G:$G,$Q$84)</f>
        <v>0</v>
      </c>
      <c r="R130" s="4">
        <f>SUMIFS(调整区域!$F:$F,调整区域!$D:$D,$B130,调整区域!$E:$E,$R$84)+SUMIFS(调整区域!$H:$H,调整区域!$D:$D,$B130,调整区域!$G:$G,$R$84)</f>
        <v>0</v>
      </c>
      <c r="S130" s="131">
        <f t="shared" si="20"/>
        <v>0</v>
      </c>
      <c r="T130" s="4">
        <f>SUMIFS(调整区域!$F:$F,调整区域!$D:$D,$B130,调整区域!$E:$E,$T$84)+SUMIFS(调整区域!$H:$H,调整区域!$D:$D,$B130,调整区域!$G:$G,$T$84)</f>
        <v>0</v>
      </c>
      <c r="U130" s="4">
        <f>SUMIFS(调整区域!$F:$F,调整区域!$D:$D,$B130,调整区域!$E:$E,$U$84)+SUMIFS(调整区域!$H:$H,调整区域!$D:$D,$B130,调整区域!$G:$G,$U$84)</f>
        <v>0</v>
      </c>
      <c r="V130" s="4">
        <f>SUMIFS(调整区域!$F:$F,调整区域!$D:$D,$B130,调整区域!$E:$E,$V$84)+SUMIFS(调整区域!$H:$H,调整区域!$D:$D,$B130,调整区域!$G:$G,$V$84)</f>
        <v>0</v>
      </c>
      <c r="W130" s="4">
        <f>SUMIFS(调整区域!$F:$F,调整区域!$D:$D,$B130,调整区域!$E:$E,$W$84)+SUMIFS(调整区域!$H:$H,调整区域!$D:$D,$B130,调整区域!$G:$G,$W$84)</f>
        <v>0</v>
      </c>
      <c r="X130" s="4">
        <f>SUMIFS(调整区域!$F:$F,调整区域!$D:$D,$B130,调整区域!$E:$E,$X$84)+SUMIFS(调整区域!$H:$H,调整区域!$D:$D,$B130,调整区域!$G:$G,$X$84)</f>
        <v>0</v>
      </c>
      <c r="Y130" s="4">
        <f>SUMIFS(调整区域!$F:$F,调整区域!$D:$D,$B130,调整区域!$E:$E,$Y$84)+SUMIFS(调整区域!$H:$H,调整区域!$D:$D,$B130,调整区域!$G:$G,$Y$84)</f>
        <v>0</v>
      </c>
    </row>
    <row r="131" ht="15" customHeight="1" spans="1:25">
      <c r="A131" s="2"/>
      <c r="B131" s="9" t="s">
        <v>122</v>
      </c>
      <c r="C131" s="4">
        <f t="shared" si="16"/>
        <v>0</v>
      </c>
      <c r="D131" s="4">
        <f>SUMIFS(调整区域!$F:$F,调整区域!$D:$D,$B131,调整区域!$E:$E,$D$84)+SUMIFS(调整区域!$H:$H,调整区域!$D:$D,$B131,调整区域!$G:$G,$D$84)</f>
        <v>0</v>
      </c>
      <c r="E131" s="4">
        <f>SUMIFS(调整区域!$F:$F,调整区域!$D:$D,$B131,调整区域!$E:$E,$E$84)+SUMIFS(调整区域!$H:$H,调整区域!$D:$D,$B131,调整区域!$G:$G,$E$84)</f>
        <v>0</v>
      </c>
      <c r="F131" s="4">
        <f>SUMIFS(调整区域!$F:$F,调整区域!$D:$D,$B131,调整区域!$E:$E,$F$84)+SUMIFS(调整区域!$H:$H,调整区域!$D:$D,$B131,调整区域!$G:$G,$F$84)</f>
        <v>0</v>
      </c>
      <c r="G131" s="4">
        <f>SUMIFS(调整区域!$F:$F,调整区域!$D:$D,$B131,调整区域!$E:$E,$G$84)+SUMIFS(调整区域!$H:$H,调整区域!$D:$D,$B131,调整区域!$G:$G,$G$84)</f>
        <v>0</v>
      </c>
      <c r="H131" s="131">
        <f>SUMIFS(调整区域!$F:$F,调整区域!$D:$D,$B131,调整区域!$E:$E,$H$84)+SUMIFS(调整区域!$H:$H,调整区域!$D:$D,$B131,调整区域!$G:$G,$H$84)</f>
        <v>0</v>
      </c>
      <c r="I131" s="131">
        <f t="shared" si="17"/>
        <v>0</v>
      </c>
      <c r="J131" s="4">
        <f>SUMIFS(调整区域!$F:$F,调整区域!$D:$D,$B131,调整区域!$E:$E,$J$84)+SUMIFS(调整区域!$H:$H,调整区域!$D:$D,$B131,调整区域!$G:$G,$J$84)</f>
        <v>0</v>
      </c>
      <c r="K131" s="4">
        <f>SUMIFS(调整区域!$F:$F,调整区域!$D:$D,$B131,调整区域!$E:$E,$K$84)+SUMIFS(调整区域!$H:$H,调整区域!$D:$D,$B131,调整区域!$G:$G,$K$84)</f>
        <v>0</v>
      </c>
      <c r="L131" s="4">
        <f>SUMIFS(调整区域!$F:$F,调整区域!$D:$D,$B131,调整区域!$E:$E,$L$84)+SUMIFS(调整区域!$H:$H,调整区域!$D:$D,$B131,调整区域!$G:$G,$L$84)</f>
        <v>0</v>
      </c>
      <c r="M131" s="131">
        <f t="shared" si="18"/>
        <v>0</v>
      </c>
      <c r="N131" s="4">
        <f>SUMIFS(调整区域!$F:$F,调整区域!$D:$D,$B131,调整区域!$E:$E,$N$84)+SUMIFS(调整区域!$H:$H,调整区域!$D:$D,$B131,调整区域!$G:$G,$N$84)</f>
        <v>0</v>
      </c>
      <c r="O131" s="4">
        <f>SUMIFS(调整区域!$F:$F,调整区域!$D:$D,$B131,调整区域!$E:$E,$O$84)+SUMIFS(调整区域!$H:$H,调整区域!$D:$D,$B131,调整区域!$G:$G,$O$84)</f>
        <v>0</v>
      </c>
      <c r="P131" s="131">
        <f t="shared" si="19"/>
        <v>0</v>
      </c>
      <c r="Q131" s="4">
        <f>SUMIFS(调整区域!$F:$F,调整区域!$D:$D,$B131,调整区域!$E:$E,$Q$84)+SUMIFS(调整区域!$H:$H,调整区域!$D:$D,$B131,调整区域!$G:$G,$Q$84)</f>
        <v>0</v>
      </c>
      <c r="R131" s="4">
        <f>SUMIFS(调整区域!$F:$F,调整区域!$D:$D,$B131,调整区域!$E:$E,$R$84)+SUMIFS(调整区域!$H:$H,调整区域!$D:$D,$B131,调整区域!$G:$G,$R$84)</f>
        <v>0</v>
      </c>
      <c r="S131" s="131">
        <f t="shared" si="20"/>
        <v>0</v>
      </c>
      <c r="T131" s="4">
        <f>SUMIFS(调整区域!$F:$F,调整区域!$D:$D,$B131,调整区域!$E:$E,$T$84)+SUMIFS(调整区域!$H:$H,调整区域!$D:$D,$B131,调整区域!$G:$G,$T$84)</f>
        <v>0</v>
      </c>
      <c r="U131" s="4">
        <f>SUMIFS(调整区域!$F:$F,调整区域!$D:$D,$B131,调整区域!$E:$E,$U$84)+SUMIFS(调整区域!$H:$H,调整区域!$D:$D,$B131,调整区域!$G:$G,$U$84)</f>
        <v>0</v>
      </c>
      <c r="V131" s="4">
        <f>SUMIFS(调整区域!$F:$F,调整区域!$D:$D,$B131,调整区域!$E:$E,$V$84)+SUMIFS(调整区域!$H:$H,调整区域!$D:$D,$B131,调整区域!$G:$G,$V$84)</f>
        <v>0</v>
      </c>
      <c r="W131" s="4">
        <f>SUMIFS(调整区域!$F:$F,调整区域!$D:$D,$B131,调整区域!$E:$E,$W$84)+SUMIFS(调整区域!$H:$H,调整区域!$D:$D,$B131,调整区域!$G:$G,$W$84)</f>
        <v>0</v>
      </c>
      <c r="X131" s="4">
        <f>SUMIFS(调整区域!$F:$F,调整区域!$D:$D,$B131,调整区域!$E:$E,$X$84)+SUMIFS(调整区域!$H:$H,调整区域!$D:$D,$B131,调整区域!$G:$G,$X$84)</f>
        <v>0</v>
      </c>
      <c r="Y131" s="4">
        <f>SUMIFS(调整区域!$F:$F,调整区域!$D:$D,$B131,调整区域!$E:$E,$Y$84)+SUMIFS(调整区域!$H:$H,调整区域!$D:$D,$B131,调整区域!$G:$G,$Y$84)</f>
        <v>0</v>
      </c>
    </row>
    <row r="132" ht="15" customHeight="1" spans="1:25">
      <c r="A132" s="2"/>
      <c r="B132" s="14" t="s">
        <v>123</v>
      </c>
      <c r="C132" s="4">
        <f t="shared" si="16"/>
        <v>0</v>
      </c>
      <c r="D132" s="4">
        <f>SUMIFS(调整区域!$F:$F,调整区域!$D:$D,$B132,调整区域!$E:$E,$D$84)+SUMIFS(调整区域!$H:$H,调整区域!$D:$D,$B132,调整区域!$G:$G,$D$84)</f>
        <v>0</v>
      </c>
      <c r="E132" s="4">
        <f>SUMIFS(调整区域!$F:$F,调整区域!$D:$D,$B132,调整区域!$E:$E,$E$84)+SUMIFS(调整区域!$H:$H,调整区域!$D:$D,$B132,调整区域!$G:$G,$E$84)</f>
        <v>0</v>
      </c>
      <c r="F132" s="4">
        <f>SUMIFS(调整区域!$F:$F,调整区域!$D:$D,$B132,调整区域!$E:$E,$F$84)+SUMIFS(调整区域!$H:$H,调整区域!$D:$D,$B132,调整区域!$G:$G,$F$84)</f>
        <v>0</v>
      </c>
      <c r="G132" s="4">
        <f>SUMIFS(调整区域!$F:$F,调整区域!$D:$D,$B132,调整区域!$E:$E,$G$84)+SUMIFS(调整区域!$H:$H,调整区域!$D:$D,$B132,调整区域!$G:$G,$G$84)</f>
        <v>0</v>
      </c>
      <c r="H132" s="131">
        <f>SUMIFS(调整区域!$F:$F,调整区域!$D:$D,$B132,调整区域!$E:$E,$H$84)+SUMIFS(调整区域!$H:$H,调整区域!$D:$D,$B132,调整区域!$G:$G,$H$84)</f>
        <v>0</v>
      </c>
      <c r="I132" s="131">
        <f t="shared" si="17"/>
        <v>0</v>
      </c>
      <c r="J132" s="4">
        <f>SUMIFS(调整区域!$F:$F,调整区域!$D:$D,$B132,调整区域!$E:$E,$J$84)+SUMIFS(调整区域!$H:$H,调整区域!$D:$D,$B132,调整区域!$G:$G,$J$84)</f>
        <v>0</v>
      </c>
      <c r="K132" s="4">
        <f>SUMIFS(调整区域!$F:$F,调整区域!$D:$D,$B132,调整区域!$E:$E,$K$84)+SUMIFS(调整区域!$H:$H,调整区域!$D:$D,$B132,调整区域!$G:$G,$K$84)</f>
        <v>0</v>
      </c>
      <c r="L132" s="4">
        <f>SUMIFS(调整区域!$F:$F,调整区域!$D:$D,$B132,调整区域!$E:$E,$L$84)+SUMIFS(调整区域!$H:$H,调整区域!$D:$D,$B132,调整区域!$G:$G,$L$84)</f>
        <v>0</v>
      </c>
      <c r="M132" s="131">
        <f t="shared" si="18"/>
        <v>0</v>
      </c>
      <c r="N132" s="4">
        <f>SUMIFS(调整区域!$F:$F,调整区域!$D:$D,$B132,调整区域!$E:$E,$N$84)+SUMIFS(调整区域!$H:$H,调整区域!$D:$D,$B132,调整区域!$G:$G,$N$84)</f>
        <v>0</v>
      </c>
      <c r="O132" s="4">
        <f>SUMIFS(调整区域!$F:$F,调整区域!$D:$D,$B132,调整区域!$E:$E,$O$84)+SUMIFS(调整区域!$H:$H,调整区域!$D:$D,$B132,调整区域!$G:$G,$O$84)</f>
        <v>0</v>
      </c>
      <c r="P132" s="131">
        <f t="shared" si="19"/>
        <v>0</v>
      </c>
      <c r="Q132" s="4">
        <f>SUMIFS(调整区域!$F:$F,调整区域!$D:$D,$B132,调整区域!$E:$E,$Q$84)+SUMIFS(调整区域!$H:$H,调整区域!$D:$D,$B132,调整区域!$G:$G,$Q$84)</f>
        <v>0</v>
      </c>
      <c r="R132" s="4">
        <f>SUMIFS(调整区域!$F:$F,调整区域!$D:$D,$B132,调整区域!$E:$E,$R$84)+SUMIFS(调整区域!$H:$H,调整区域!$D:$D,$B132,调整区域!$G:$G,$R$84)</f>
        <v>0</v>
      </c>
      <c r="S132" s="131">
        <f t="shared" si="20"/>
        <v>0</v>
      </c>
      <c r="T132" s="4">
        <f>SUMIFS(调整区域!$F:$F,调整区域!$D:$D,$B132,调整区域!$E:$E,$T$84)+SUMIFS(调整区域!$H:$H,调整区域!$D:$D,$B132,调整区域!$G:$G,$T$84)</f>
        <v>0</v>
      </c>
      <c r="U132" s="4">
        <f>SUMIFS(调整区域!$F:$F,调整区域!$D:$D,$B132,调整区域!$E:$E,$U$84)+SUMIFS(调整区域!$H:$H,调整区域!$D:$D,$B132,调整区域!$G:$G,$U$84)</f>
        <v>0</v>
      </c>
      <c r="V132" s="4">
        <f>SUMIFS(调整区域!$F:$F,调整区域!$D:$D,$B132,调整区域!$E:$E,$V$84)+SUMIFS(调整区域!$H:$H,调整区域!$D:$D,$B132,调整区域!$G:$G,$V$84)</f>
        <v>0</v>
      </c>
      <c r="W132" s="4">
        <f>SUMIFS(调整区域!$F:$F,调整区域!$D:$D,$B132,调整区域!$E:$E,$W$84)+SUMIFS(调整区域!$H:$H,调整区域!$D:$D,$B132,调整区域!$G:$G,$W$84)</f>
        <v>0</v>
      </c>
      <c r="X132" s="4">
        <f>SUMIFS(调整区域!$F:$F,调整区域!$D:$D,$B132,调整区域!$E:$E,$X$84)+SUMIFS(调整区域!$H:$H,调整区域!$D:$D,$B132,调整区域!$G:$G,$X$84)</f>
        <v>0</v>
      </c>
      <c r="Y132" s="4">
        <f>SUMIFS(调整区域!$F:$F,调整区域!$D:$D,$B132,调整区域!$E:$E,$Y$84)+SUMIFS(调整区域!$H:$H,调整区域!$D:$D,$B132,调整区域!$G:$G,$Y$84)</f>
        <v>0</v>
      </c>
    </row>
    <row r="133" ht="15" customHeight="1" spans="1:25">
      <c r="A133" s="2"/>
      <c r="B133" s="14" t="s">
        <v>124</v>
      </c>
      <c r="C133" s="4">
        <f t="shared" si="16"/>
        <v>0</v>
      </c>
      <c r="D133" s="4">
        <f>SUMIFS(调整区域!$F:$F,调整区域!$D:$D,$B133,调整区域!$E:$E,$D$84)+SUMIFS(调整区域!$H:$H,调整区域!$D:$D,$B133,调整区域!$G:$G,$D$84)</f>
        <v>0</v>
      </c>
      <c r="E133" s="4">
        <f>SUMIFS(调整区域!$F:$F,调整区域!$D:$D,$B133,调整区域!$E:$E,$E$84)+SUMIFS(调整区域!$H:$H,调整区域!$D:$D,$B133,调整区域!$G:$G,$E$84)</f>
        <v>0</v>
      </c>
      <c r="F133" s="4">
        <f>SUMIFS(调整区域!$F:$F,调整区域!$D:$D,$B133,调整区域!$E:$E,$F$84)+SUMIFS(调整区域!$H:$H,调整区域!$D:$D,$B133,调整区域!$G:$G,$F$84)</f>
        <v>0</v>
      </c>
      <c r="G133" s="4">
        <f>SUMIFS(调整区域!$F:$F,调整区域!$D:$D,$B133,调整区域!$E:$E,$G$84)+SUMIFS(调整区域!$H:$H,调整区域!$D:$D,$B133,调整区域!$G:$G,$G$84)</f>
        <v>0</v>
      </c>
      <c r="H133" s="131">
        <f>SUMIFS(调整区域!$F:$F,调整区域!$D:$D,$B133,调整区域!$E:$E,$H$84)+SUMIFS(调整区域!$H:$H,调整区域!$D:$D,$B133,调整区域!$G:$G,$H$84)</f>
        <v>0</v>
      </c>
      <c r="I133" s="131">
        <f t="shared" si="17"/>
        <v>0</v>
      </c>
      <c r="J133" s="4">
        <f>SUMIFS(调整区域!$F:$F,调整区域!$D:$D,$B133,调整区域!$E:$E,$J$84)+SUMIFS(调整区域!$H:$H,调整区域!$D:$D,$B133,调整区域!$G:$G,$J$84)</f>
        <v>0</v>
      </c>
      <c r="K133" s="4">
        <f>SUMIFS(调整区域!$F:$F,调整区域!$D:$D,$B133,调整区域!$E:$E,$K$84)+SUMIFS(调整区域!$H:$H,调整区域!$D:$D,$B133,调整区域!$G:$G,$K$84)</f>
        <v>0</v>
      </c>
      <c r="L133" s="4">
        <f>SUMIFS(调整区域!$F:$F,调整区域!$D:$D,$B133,调整区域!$E:$E,$L$84)+SUMIFS(调整区域!$H:$H,调整区域!$D:$D,$B133,调整区域!$G:$G,$L$84)</f>
        <v>0</v>
      </c>
      <c r="M133" s="131">
        <f t="shared" si="18"/>
        <v>0</v>
      </c>
      <c r="N133" s="4">
        <f>SUMIFS(调整区域!$F:$F,调整区域!$D:$D,$B133,调整区域!$E:$E,$N$84)+SUMIFS(调整区域!$H:$H,调整区域!$D:$D,$B133,调整区域!$G:$G,$N$84)</f>
        <v>0</v>
      </c>
      <c r="O133" s="4">
        <f>SUMIFS(调整区域!$F:$F,调整区域!$D:$D,$B133,调整区域!$E:$E,$O$84)+SUMIFS(调整区域!$H:$H,调整区域!$D:$D,$B133,调整区域!$G:$G,$O$84)</f>
        <v>0</v>
      </c>
      <c r="P133" s="131">
        <f t="shared" si="19"/>
        <v>0</v>
      </c>
      <c r="Q133" s="4">
        <f>SUMIFS(调整区域!$F:$F,调整区域!$D:$D,$B133,调整区域!$E:$E,$Q$84)+SUMIFS(调整区域!$H:$H,调整区域!$D:$D,$B133,调整区域!$G:$G,$Q$84)</f>
        <v>0</v>
      </c>
      <c r="R133" s="4">
        <f>SUMIFS(调整区域!$F:$F,调整区域!$D:$D,$B133,调整区域!$E:$E,$R$84)+SUMIFS(调整区域!$H:$H,调整区域!$D:$D,$B133,调整区域!$G:$G,$R$84)</f>
        <v>0</v>
      </c>
      <c r="S133" s="131">
        <f t="shared" si="20"/>
        <v>0</v>
      </c>
      <c r="T133" s="4">
        <f>SUMIFS(调整区域!$F:$F,调整区域!$D:$D,$B133,调整区域!$E:$E,$T$84)+SUMIFS(调整区域!$H:$H,调整区域!$D:$D,$B133,调整区域!$G:$G,$T$84)</f>
        <v>0</v>
      </c>
      <c r="U133" s="4">
        <f>SUMIFS(调整区域!$F:$F,调整区域!$D:$D,$B133,调整区域!$E:$E,$U$84)+SUMIFS(调整区域!$H:$H,调整区域!$D:$D,$B133,调整区域!$G:$G,$U$84)</f>
        <v>0</v>
      </c>
      <c r="V133" s="4">
        <f>SUMIFS(调整区域!$F:$F,调整区域!$D:$D,$B133,调整区域!$E:$E,$V$84)+SUMIFS(调整区域!$H:$H,调整区域!$D:$D,$B133,调整区域!$G:$G,$V$84)</f>
        <v>0</v>
      </c>
      <c r="W133" s="4">
        <f>SUMIFS(调整区域!$F:$F,调整区域!$D:$D,$B133,调整区域!$E:$E,$W$84)+SUMIFS(调整区域!$H:$H,调整区域!$D:$D,$B133,调整区域!$G:$G,$W$84)</f>
        <v>0</v>
      </c>
      <c r="X133" s="4">
        <f>SUMIFS(调整区域!$F:$F,调整区域!$D:$D,$B133,调整区域!$E:$E,$X$84)+SUMIFS(调整区域!$H:$H,调整区域!$D:$D,$B133,调整区域!$G:$G,$X$84)</f>
        <v>0</v>
      </c>
      <c r="Y133" s="4">
        <f>SUMIFS(调整区域!$F:$F,调整区域!$D:$D,$B133,调整区域!$E:$E,$Y$84)+SUMIFS(调整区域!$H:$H,调整区域!$D:$D,$B133,调整区域!$G:$G,$Y$84)</f>
        <v>0</v>
      </c>
    </row>
    <row r="134" ht="15" customHeight="1" spans="1:25">
      <c r="A134" s="2"/>
      <c r="B134" s="14" t="s">
        <v>125</v>
      </c>
      <c r="C134" s="4">
        <f t="shared" si="16"/>
        <v>0</v>
      </c>
      <c r="D134" s="4">
        <f>SUMIFS(调整区域!$F:$F,调整区域!$D:$D,$B134,调整区域!$E:$E,$D$84)+SUMIFS(调整区域!$H:$H,调整区域!$D:$D,$B134,调整区域!$G:$G,$D$84)</f>
        <v>0</v>
      </c>
      <c r="E134" s="4">
        <f>SUMIFS(调整区域!$F:$F,调整区域!$D:$D,$B134,调整区域!$E:$E,$E$84)+SUMIFS(调整区域!$H:$H,调整区域!$D:$D,$B134,调整区域!$G:$G,$E$84)</f>
        <v>0</v>
      </c>
      <c r="F134" s="4">
        <f>SUMIFS(调整区域!$F:$F,调整区域!$D:$D,$B134,调整区域!$E:$E,$F$84)+SUMIFS(调整区域!$H:$H,调整区域!$D:$D,$B134,调整区域!$G:$G,$F$84)</f>
        <v>0</v>
      </c>
      <c r="G134" s="4">
        <f>SUMIFS(调整区域!$F:$F,调整区域!$D:$D,$B134,调整区域!$E:$E,$G$84)+SUMIFS(调整区域!$H:$H,调整区域!$D:$D,$B134,调整区域!$G:$G,$G$84)</f>
        <v>0</v>
      </c>
      <c r="H134" s="131">
        <f>SUMIFS(调整区域!$F:$F,调整区域!$D:$D,$B134,调整区域!$E:$E,$H$84)+SUMIFS(调整区域!$H:$H,调整区域!$D:$D,$B134,调整区域!$G:$G,$H$84)</f>
        <v>0</v>
      </c>
      <c r="I134" s="131">
        <f t="shared" si="17"/>
        <v>0</v>
      </c>
      <c r="J134" s="4">
        <f>SUMIFS(调整区域!$F:$F,调整区域!$D:$D,$B134,调整区域!$E:$E,$J$84)+SUMIFS(调整区域!$H:$H,调整区域!$D:$D,$B134,调整区域!$G:$G,$J$84)</f>
        <v>0</v>
      </c>
      <c r="K134" s="4">
        <f>SUMIFS(调整区域!$F:$F,调整区域!$D:$D,$B134,调整区域!$E:$E,$K$84)+SUMIFS(调整区域!$H:$H,调整区域!$D:$D,$B134,调整区域!$G:$G,$K$84)</f>
        <v>0</v>
      </c>
      <c r="L134" s="4">
        <f>SUMIFS(调整区域!$F:$F,调整区域!$D:$D,$B134,调整区域!$E:$E,$L$84)+SUMIFS(调整区域!$H:$H,调整区域!$D:$D,$B134,调整区域!$G:$G,$L$84)</f>
        <v>0</v>
      </c>
      <c r="M134" s="131">
        <f t="shared" si="18"/>
        <v>0</v>
      </c>
      <c r="N134" s="4">
        <f>SUMIFS(调整区域!$F:$F,调整区域!$D:$D,$B134,调整区域!$E:$E,$N$84)+SUMIFS(调整区域!$H:$H,调整区域!$D:$D,$B134,调整区域!$G:$G,$N$84)</f>
        <v>0</v>
      </c>
      <c r="O134" s="4">
        <f>SUMIFS(调整区域!$F:$F,调整区域!$D:$D,$B134,调整区域!$E:$E,$O$84)+SUMIFS(调整区域!$H:$H,调整区域!$D:$D,$B134,调整区域!$G:$G,$O$84)</f>
        <v>0</v>
      </c>
      <c r="P134" s="131">
        <f t="shared" si="19"/>
        <v>0</v>
      </c>
      <c r="Q134" s="4">
        <f>SUMIFS(调整区域!$F:$F,调整区域!$D:$D,$B134,调整区域!$E:$E,$Q$84)+SUMIFS(调整区域!$H:$H,调整区域!$D:$D,$B134,调整区域!$G:$G,$Q$84)</f>
        <v>0</v>
      </c>
      <c r="R134" s="4">
        <f>SUMIFS(调整区域!$F:$F,调整区域!$D:$D,$B134,调整区域!$E:$E,$R$84)+SUMIFS(调整区域!$H:$H,调整区域!$D:$D,$B134,调整区域!$G:$G,$R$84)</f>
        <v>0</v>
      </c>
      <c r="S134" s="131">
        <f t="shared" si="20"/>
        <v>0</v>
      </c>
      <c r="T134" s="4">
        <f>SUMIFS(调整区域!$F:$F,调整区域!$D:$D,$B134,调整区域!$E:$E,$T$84)+SUMIFS(调整区域!$H:$H,调整区域!$D:$D,$B134,调整区域!$G:$G,$T$84)</f>
        <v>0</v>
      </c>
      <c r="U134" s="4">
        <f>SUMIFS(调整区域!$F:$F,调整区域!$D:$D,$B134,调整区域!$E:$E,$U$84)+SUMIFS(调整区域!$H:$H,调整区域!$D:$D,$B134,调整区域!$G:$G,$U$84)</f>
        <v>0</v>
      </c>
      <c r="V134" s="4">
        <f>SUMIFS(调整区域!$F:$F,调整区域!$D:$D,$B134,调整区域!$E:$E,$V$84)+SUMIFS(调整区域!$H:$H,调整区域!$D:$D,$B134,调整区域!$G:$G,$V$84)</f>
        <v>0</v>
      </c>
      <c r="W134" s="4">
        <f>SUMIFS(调整区域!$F:$F,调整区域!$D:$D,$B134,调整区域!$E:$E,$W$84)+SUMIFS(调整区域!$H:$H,调整区域!$D:$D,$B134,调整区域!$G:$G,$W$84)</f>
        <v>0</v>
      </c>
      <c r="X134" s="4">
        <f>SUMIFS(调整区域!$F:$F,调整区域!$D:$D,$B134,调整区域!$E:$E,$X$84)+SUMIFS(调整区域!$H:$H,调整区域!$D:$D,$B134,调整区域!$G:$G,$X$84)</f>
        <v>0</v>
      </c>
      <c r="Y134" s="4">
        <f>SUMIFS(调整区域!$F:$F,调整区域!$D:$D,$B134,调整区域!$E:$E,$Y$84)+SUMIFS(调整区域!$H:$H,调整区域!$D:$D,$B134,调整区域!$G:$G,$Y$84)</f>
        <v>0</v>
      </c>
    </row>
    <row r="135" ht="15" customHeight="1" spans="1:25">
      <c r="A135" s="2"/>
      <c r="B135" s="14" t="s">
        <v>126</v>
      </c>
      <c r="C135" s="4">
        <f t="shared" si="16"/>
        <v>0</v>
      </c>
      <c r="D135" s="4">
        <f>SUMIFS(调整区域!$F:$F,调整区域!$D:$D,$B135,调整区域!$E:$E,$D$84)+SUMIFS(调整区域!$H:$H,调整区域!$D:$D,$B135,调整区域!$G:$G,$D$84)</f>
        <v>0</v>
      </c>
      <c r="E135" s="4">
        <f>SUMIFS(调整区域!$F:$F,调整区域!$D:$D,$B135,调整区域!$E:$E,$E$84)+SUMIFS(调整区域!$H:$H,调整区域!$D:$D,$B135,调整区域!$G:$G,$E$84)</f>
        <v>0</v>
      </c>
      <c r="F135" s="4">
        <f>SUMIFS(调整区域!$F:$F,调整区域!$D:$D,$B135,调整区域!$E:$E,$F$84)+SUMIFS(调整区域!$H:$H,调整区域!$D:$D,$B135,调整区域!$G:$G,$F$84)</f>
        <v>0</v>
      </c>
      <c r="G135" s="4">
        <f>SUMIFS(调整区域!$F:$F,调整区域!$D:$D,$B135,调整区域!$E:$E,$G$84)+SUMIFS(调整区域!$H:$H,调整区域!$D:$D,$B135,调整区域!$G:$G,$G$84)</f>
        <v>0</v>
      </c>
      <c r="H135" s="131">
        <f>SUMIFS(调整区域!$F:$F,调整区域!$D:$D,$B135,调整区域!$E:$E,$H$84)+SUMIFS(调整区域!$H:$H,调整区域!$D:$D,$B135,调整区域!$G:$G,$H$84)</f>
        <v>0</v>
      </c>
      <c r="I135" s="131">
        <f t="shared" si="17"/>
        <v>0</v>
      </c>
      <c r="J135" s="4">
        <f>SUMIFS(调整区域!$F:$F,调整区域!$D:$D,$B135,调整区域!$E:$E,$J$84)+SUMIFS(调整区域!$H:$H,调整区域!$D:$D,$B135,调整区域!$G:$G,$J$84)</f>
        <v>0</v>
      </c>
      <c r="K135" s="4">
        <f>SUMIFS(调整区域!$F:$F,调整区域!$D:$D,$B135,调整区域!$E:$E,$K$84)+SUMIFS(调整区域!$H:$H,调整区域!$D:$D,$B135,调整区域!$G:$G,$K$84)</f>
        <v>0</v>
      </c>
      <c r="L135" s="4">
        <f>SUMIFS(调整区域!$F:$F,调整区域!$D:$D,$B135,调整区域!$E:$E,$L$84)+SUMIFS(调整区域!$H:$H,调整区域!$D:$D,$B135,调整区域!$G:$G,$L$84)</f>
        <v>0</v>
      </c>
      <c r="M135" s="131">
        <f t="shared" si="18"/>
        <v>0</v>
      </c>
      <c r="N135" s="4">
        <f>SUMIFS(调整区域!$F:$F,调整区域!$D:$D,$B135,调整区域!$E:$E,$N$84)+SUMIFS(调整区域!$H:$H,调整区域!$D:$D,$B135,调整区域!$G:$G,$N$84)</f>
        <v>0</v>
      </c>
      <c r="O135" s="4">
        <f>SUMIFS(调整区域!$F:$F,调整区域!$D:$D,$B135,调整区域!$E:$E,$O$84)+SUMIFS(调整区域!$H:$H,调整区域!$D:$D,$B135,调整区域!$G:$G,$O$84)</f>
        <v>0</v>
      </c>
      <c r="P135" s="131">
        <f t="shared" si="19"/>
        <v>0</v>
      </c>
      <c r="Q135" s="4">
        <f>SUMIFS(调整区域!$F:$F,调整区域!$D:$D,$B135,调整区域!$E:$E,$Q$84)+SUMIFS(调整区域!$H:$H,调整区域!$D:$D,$B135,调整区域!$G:$G,$Q$84)</f>
        <v>0</v>
      </c>
      <c r="R135" s="4">
        <f>SUMIFS(调整区域!$F:$F,调整区域!$D:$D,$B135,调整区域!$E:$E,$R$84)+SUMIFS(调整区域!$H:$H,调整区域!$D:$D,$B135,调整区域!$G:$G,$R$84)</f>
        <v>0</v>
      </c>
      <c r="S135" s="131">
        <f t="shared" si="20"/>
        <v>0</v>
      </c>
      <c r="T135" s="4">
        <f>SUMIFS(调整区域!$F:$F,调整区域!$D:$D,$B135,调整区域!$E:$E,$T$84)+SUMIFS(调整区域!$H:$H,调整区域!$D:$D,$B135,调整区域!$G:$G,$T$84)</f>
        <v>0</v>
      </c>
      <c r="U135" s="4">
        <f>SUMIFS(调整区域!$F:$F,调整区域!$D:$D,$B135,调整区域!$E:$E,$U$84)+SUMIFS(调整区域!$H:$H,调整区域!$D:$D,$B135,调整区域!$G:$G,$U$84)</f>
        <v>0</v>
      </c>
      <c r="V135" s="4">
        <f>SUMIFS(调整区域!$F:$F,调整区域!$D:$D,$B135,调整区域!$E:$E,$V$84)+SUMIFS(调整区域!$H:$H,调整区域!$D:$D,$B135,调整区域!$G:$G,$V$84)</f>
        <v>0</v>
      </c>
      <c r="W135" s="4">
        <f>SUMIFS(调整区域!$F:$F,调整区域!$D:$D,$B135,调整区域!$E:$E,$W$84)+SUMIFS(调整区域!$H:$H,调整区域!$D:$D,$B135,调整区域!$G:$G,$W$84)</f>
        <v>0</v>
      </c>
      <c r="X135" s="4">
        <f>SUMIFS(调整区域!$F:$F,调整区域!$D:$D,$B135,调整区域!$E:$E,$X$84)+SUMIFS(调整区域!$H:$H,调整区域!$D:$D,$B135,调整区域!$G:$G,$X$84)</f>
        <v>0</v>
      </c>
      <c r="Y135" s="4">
        <f>SUMIFS(调整区域!$F:$F,调整区域!$D:$D,$B135,调整区域!$E:$E,$Y$84)+SUMIFS(调整区域!$H:$H,调整区域!$D:$D,$B135,调整区域!$G:$G,$Y$84)</f>
        <v>0</v>
      </c>
    </row>
    <row r="136" ht="15" customHeight="1" spans="1:25">
      <c r="A136" s="2"/>
      <c r="B136" s="9" t="s">
        <v>127</v>
      </c>
      <c r="C136" s="4">
        <f t="shared" si="16"/>
        <v>0</v>
      </c>
      <c r="D136" s="4">
        <f>SUMIFS(调整区域!$F:$F,调整区域!$D:$D,$B136,调整区域!$E:$E,$D$84)+SUMIFS(调整区域!$H:$H,调整区域!$D:$D,$B136,调整区域!$G:$G,$D$84)</f>
        <v>0</v>
      </c>
      <c r="E136" s="4">
        <f>SUMIFS(调整区域!$F:$F,调整区域!$D:$D,$B136,调整区域!$E:$E,$E$84)+SUMIFS(调整区域!$H:$H,调整区域!$D:$D,$B136,调整区域!$G:$G,$E$84)</f>
        <v>0</v>
      </c>
      <c r="F136" s="4">
        <f>SUMIFS(调整区域!$F:$F,调整区域!$D:$D,$B136,调整区域!$E:$E,$F$84)+SUMIFS(调整区域!$H:$H,调整区域!$D:$D,$B136,调整区域!$G:$G,$F$84)</f>
        <v>0</v>
      </c>
      <c r="G136" s="4">
        <f>SUMIFS(调整区域!$F:$F,调整区域!$D:$D,$B136,调整区域!$E:$E,$G$84)+SUMIFS(调整区域!$H:$H,调整区域!$D:$D,$B136,调整区域!$G:$G,$G$84)</f>
        <v>0</v>
      </c>
      <c r="H136" s="131">
        <f>SUMIFS(调整区域!$F:$F,调整区域!$D:$D,$B136,调整区域!$E:$E,$H$84)+SUMIFS(调整区域!$H:$H,调整区域!$D:$D,$B136,调整区域!$G:$G,$H$84)</f>
        <v>0</v>
      </c>
      <c r="I136" s="131">
        <f t="shared" si="17"/>
        <v>0</v>
      </c>
      <c r="J136" s="4">
        <f>SUMIFS(调整区域!$F:$F,调整区域!$D:$D,$B136,调整区域!$E:$E,$J$84)+SUMIFS(调整区域!$H:$H,调整区域!$D:$D,$B136,调整区域!$G:$G,$J$84)</f>
        <v>0</v>
      </c>
      <c r="K136" s="4">
        <f>SUMIFS(调整区域!$F:$F,调整区域!$D:$D,$B136,调整区域!$E:$E,$K$84)+SUMIFS(调整区域!$H:$H,调整区域!$D:$D,$B136,调整区域!$G:$G,$K$84)</f>
        <v>0</v>
      </c>
      <c r="L136" s="4">
        <f>SUMIFS(调整区域!$F:$F,调整区域!$D:$D,$B136,调整区域!$E:$E,$L$84)+SUMIFS(调整区域!$H:$H,调整区域!$D:$D,$B136,调整区域!$G:$G,$L$84)</f>
        <v>0</v>
      </c>
      <c r="M136" s="131">
        <f t="shared" si="18"/>
        <v>0</v>
      </c>
      <c r="N136" s="4">
        <f>SUMIFS(调整区域!$F:$F,调整区域!$D:$D,$B136,调整区域!$E:$E,$N$84)+SUMIFS(调整区域!$H:$H,调整区域!$D:$D,$B136,调整区域!$G:$G,$N$84)</f>
        <v>0</v>
      </c>
      <c r="O136" s="4">
        <f>SUMIFS(调整区域!$F:$F,调整区域!$D:$D,$B136,调整区域!$E:$E,$O$84)+SUMIFS(调整区域!$H:$H,调整区域!$D:$D,$B136,调整区域!$G:$G,$O$84)</f>
        <v>0</v>
      </c>
      <c r="P136" s="131">
        <f t="shared" si="19"/>
        <v>0</v>
      </c>
      <c r="Q136" s="4">
        <f>SUMIFS(调整区域!$F:$F,调整区域!$D:$D,$B136,调整区域!$E:$E,$Q$84)+SUMIFS(调整区域!$H:$H,调整区域!$D:$D,$B136,调整区域!$G:$G,$Q$84)</f>
        <v>0</v>
      </c>
      <c r="R136" s="4">
        <f>SUMIFS(调整区域!$F:$F,调整区域!$D:$D,$B136,调整区域!$E:$E,$R$84)+SUMIFS(调整区域!$H:$H,调整区域!$D:$D,$B136,调整区域!$G:$G,$R$84)</f>
        <v>0</v>
      </c>
      <c r="S136" s="131">
        <f t="shared" si="20"/>
        <v>0</v>
      </c>
      <c r="T136" s="4">
        <f>SUMIFS(调整区域!$F:$F,调整区域!$D:$D,$B136,调整区域!$E:$E,$T$84)+SUMIFS(调整区域!$H:$H,调整区域!$D:$D,$B136,调整区域!$G:$G,$T$84)</f>
        <v>0</v>
      </c>
      <c r="U136" s="4">
        <f>SUMIFS(调整区域!$F:$F,调整区域!$D:$D,$B136,调整区域!$E:$E,$U$84)+SUMIFS(调整区域!$H:$H,调整区域!$D:$D,$B136,调整区域!$G:$G,$U$84)</f>
        <v>0</v>
      </c>
      <c r="V136" s="4">
        <f>SUMIFS(调整区域!$F:$F,调整区域!$D:$D,$B136,调整区域!$E:$E,$V$84)+SUMIFS(调整区域!$H:$H,调整区域!$D:$D,$B136,调整区域!$G:$G,$V$84)</f>
        <v>0</v>
      </c>
      <c r="W136" s="4">
        <f>SUMIFS(调整区域!$F:$F,调整区域!$D:$D,$B136,调整区域!$E:$E,$W$84)+SUMIFS(调整区域!$H:$H,调整区域!$D:$D,$B136,调整区域!$G:$G,$W$84)</f>
        <v>0</v>
      </c>
      <c r="X136" s="4">
        <f>SUMIFS(调整区域!$F:$F,调整区域!$D:$D,$B136,调整区域!$E:$E,$X$84)+SUMIFS(调整区域!$H:$H,调整区域!$D:$D,$B136,调整区域!$G:$G,$X$84)</f>
        <v>0</v>
      </c>
      <c r="Y136" s="4">
        <f>SUMIFS(调整区域!$F:$F,调整区域!$D:$D,$B136,调整区域!$E:$E,$Y$84)+SUMIFS(调整区域!$H:$H,调整区域!$D:$D,$B136,调整区域!$G:$G,$Y$84)</f>
        <v>0</v>
      </c>
    </row>
    <row r="137" ht="15" customHeight="1" spans="1:25">
      <c r="A137" s="2"/>
      <c r="B137" s="9" t="s">
        <v>128</v>
      </c>
      <c r="C137" s="4">
        <f t="shared" si="16"/>
        <v>0</v>
      </c>
      <c r="D137" s="4">
        <f>SUMIFS(调整区域!$F:$F,调整区域!$D:$D,$B137,调整区域!$E:$E,$D$84)+SUMIFS(调整区域!$H:$H,调整区域!$D:$D,$B137,调整区域!$G:$G,$D$84)</f>
        <v>0</v>
      </c>
      <c r="E137" s="4">
        <f>SUMIFS(调整区域!$F:$F,调整区域!$D:$D,$B137,调整区域!$E:$E,$E$84)+SUMIFS(调整区域!$H:$H,调整区域!$D:$D,$B137,调整区域!$G:$G,$E$84)</f>
        <v>0</v>
      </c>
      <c r="F137" s="4">
        <f>SUMIFS(调整区域!$F:$F,调整区域!$D:$D,$B137,调整区域!$E:$E,$F$84)+SUMIFS(调整区域!$H:$H,调整区域!$D:$D,$B137,调整区域!$G:$G,$F$84)</f>
        <v>0</v>
      </c>
      <c r="G137" s="4">
        <f>SUMIFS(调整区域!$F:$F,调整区域!$D:$D,$B137,调整区域!$E:$E,$G$84)+SUMIFS(调整区域!$H:$H,调整区域!$D:$D,$B137,调整区域!$G:$G,$G$84)</f>
        <v>0</v>
      </c>
      <c r="H137" s="131">
        <f>SUMIFS(调整区域!$F:$F,调整区域!$D:$D,$B137,调整区域!$E:$E,$H$84)+SUMIFS(调整区域!$H:$H,调整区域!$D:$D,$B137,调整区域!$G:$G,$H$84)</f>
        <v>0</v>
      </c>
      <c r="I137" s="131">
        <f t="shared" si="17"/>
        <v>0</v>
      </c>
      <c r="J137" s="4">
        <f>SUMIFS(调整区域!$F:$F,调整区域!$D:$D,$B137,调整区域!$E:$E,$J$84)+SUMIFS(调整区域!$H:$H,调整区域!$D:$D,$B137,调整区域!$G:$G,$J$84)</f>
        <v>0</v>
      </c>
      <c r="K137" s="4">
        <f>SUMIFS(调整区域!$F:$F,调整区域!$D:$D,$B137,调整区域!$E:$E,$K$84)+SUMIFS(调整区域!$H:$H,调整区域!$D:$D,$B137,调整区域!$G:$G,$K$84)</f>
        <v>0</v>
      </c>
      <c r="L137" s="4">
        <f>SUMIFS(调整区域!$F:$F,调整区域!$D:$D,$B137,调整区域!$E:$E,$L$84)+SUMIFS(调整区域!$H:$H,调整区域!$D:$D,$B137,调整区域!$G:$G,$L$84)</f>
        <v>0</v>
      </c>
      <c r="M137" s="131">
        <f t="shared" si="18"/>
        <v>0</v>
      </c>
      <c r="N137" s="4">
        <f>SUMIFS(调整区域!$F:$F,调整区域!$D:$D,$B137,调整区域!$E:$E,$N$84)+SUMIFS(调整区域!$H:$H,调整区域!$D:$D,$B137,调整区域!$G:$G,$N$84)</f>
        <v>0</v>
      </c>
      <c r="O137" s="4">
        <f>SUMIFS(调整区域!$F:$F,调整区域!$D:$D,$B137,调整区域!$E:$E,$O$84)+SUMIFS(调整区域!$H:$H,调整区域!$D:$D,$B137,调整区域!$G:$G,$O$84)</f>
        <v>0</v>
      </c>
      <c r="P137" s="131">
        <f t="shared" si="19"/>
        <v>0</v>
      </c>
      <c r="Q137" s="4">
        <f>SUMIFS(调整区域!$F:$F,调整区域!$D:$D,$B137,调整区域!$E:$E,$Q$84)+SUMIFS(调整区域!$H:$H,调整区域!$D:$D,$B137,调整区域!$G:$G,$Q$84)</f>
        <v>0</v>
      </c>
      <c r="R137" s="4">
        <f>SUMIFS(调整区域!$F:$F,调整区域!$D:$D,$B137,调整区域!$E:$E,$R$84)+SUMIFS(调整区域!$H:$H,调整区域!$D:$D,$B137,调整区域!$G:$G,$R$84)</f>
        <v>0</v>
      </c>
      <c r="S137" s="131">
        <f t="shared" si="20"/>
        <v>0</v>
      </c>
      <c r="T137" s="4">
        <f>SUMIFS(调整区域!$F:$F,调整区域!$D:$D,$B137,调整区域!$E:$E,$T$84)+SUMIFS(调整区域!$H:$H,调整区域!$D:$D,$B137,调整区域!$G:$G,$T$84)</f>
        <v>0</v>
      </c>
      <c r="U137" s="4">
        <f>SUMIFS(调整区域!$F:$F,调整区域!$D:$D,$B137,调整区域!$E:$E,$U$84)+SUMIFS(调整区域!$H:$H,调整区域!$D:$D,$B137,调整区域!$G:$G,$U$84)</f>
        <v>0</v>
      </c>
      <c r="V137" s="4">
        <f>SUMIFS(调整区域!$F:$F,调整区域!$D:$D,$B137,调整区域!$E:$E,$V$84)+SUMIFS(调整区域!$H:$H,调整区域!$D:$D,$B137,调整区域!$G:$G,$V$84)</f>
        <v>0</v>
      </c>
      <c r="W137" s="4">
        <f>SUMIFS(调整区域!$F:$F,调整区域!$D:$D,$B137,调整区域!$E:$E,$W$84)+SUMIFS(调整区域!$H:$H,调整区域!$D:$D,$B137,调整区域!$G:$G,$W$84)</f>
        <v>0</v>
      </c>
      <c r="X137" s="4">
        <f>SUMIFS(调整区域!$F:$F,调整区域!$D:$D,$B137,调整区域!$E:$E,$X$84)+SUMIFS(调整区域!$H:$H,调整区域!$D:$D,$B137,调整区域!$G:$G,$X$84)</f>
        <v>0</v>
      </c>
      <c r="Y137" s="4">
        <f>SUMIFS(调整区域!$F:$F,调整区域!$D:$D,$B137,调整区域!$E:$E,$Y$84)+SUMIFS(调整区域!$H:$H,调整区域!$D:$D,$B137,调整区域!$G:$G,$Y$84)</f>
        <v>0</v>
      </c>
    </row>
    <row r="138" ht="15" customHeight="1" spans="1:25">
      <c r="A138" s="2"/>
      <c r="B138" s="9" t="s">
        <v>129</v>
      </c>
      <c r="C138" s="4">
        <f t="shared" si="16"/>
        <v>0</v>
      </c>
      <c r="D138" s="4">
        <f>SUMIFS(调整区域!$F:$F,调整区域!$D:$D,$B138,调整区域!$E:$E,$D$84)+SUMIFS(调整区域!$H:$H,调整区域!$D:$D,$B138,调整区域!$G:$G,$D$84)</f>
        <v>0</v>
      </c>
      <c r="E138" s="4">
        <f>SUMIFS(调整区域!$F:$F,调整区域!$D:$D,$B138,调整区域!$E:$E,$E$84)+SUMIFS(调整区域!$H:$H,调整区域!$D:$D,$B138,调整区域!$G:$G,$E$84)</f>
        <v>0</v>
      </c>
      <c r="F138" s="4">
        <f>SUMIFS(调整区域!$F:$F,调整区域!$D:$D,$B138,调整区域!$E:$E,$F$84)+SUMIFS(调整区域!$H:$H,调整区域!$D:$D,$B138,调整区域!$G:$G,$F$84)</f>
        <v>0</v>
      </c>
      <c r="G138" s="4">
        <f>SUMIFS(调整区域!$F:$F,调整区域!$D:$D,$B138,调整区域!$E:$E,$G$84)+SUMIFS(调整区域!$H:$H,调整区域!$D:$D,$B138,调整区域!$G:$G,$G$84)</f>
        <v>0</v>
      </c>
      <c r="H138" s="131">
        <f>SUMIFS(调整区域!$F:$F,调整区域!$D:$D,$B138,调整区域!$E:$E,$H$84)+SUMIFS(调整区域!$H:$H,调整区域!$D:$D,$B138,调整区域!$G:$G,$H$84)</f>
        <v>0</v>
      </c>
      <c r="I138" s="131">
        <f t="shared" si="17"/>
        <v>0</v>
      </c>
      <c r="J138" s="4">
        <f>SUMIFS(调整区域!$F:$F,调整区域!$D:$D,$B138,调整区域!$E:$E,$J$84)+SUMIFS(调整区域!$H:$H,调整区域!$D:$D,$B138,调整区域!$G:$G,$J$84)</f>
        <v>0</v>
      </c>
      <c r="K138" s="4">
        <f>SUMIFS(调整区域!$F:$F,调整区域!$D:$D,$B138,调整区域!$E:$E,$K$84)+SUMIFS(调整区域!$H:$H,调整区域!$D:$D,$B138,调整区域!$G:$G,$K$84)</f>
        <v>0</v>
      </c>
      <c r="L138" s="4">
        <f>SUMIFS(调整区域!$F:$F,调整区域!$D:$D,$B138,调整区域!$E:$E,$L$84)+SUMIFS(调整区域!$H:$H,调整区域!$D:$D,$B138,调整区域!$G:$G,$L$84)</f>
        <v>0</v>
      </c>
      <c r="M138" s="131">
        <f t="shared" si="18"/>
        <v>0</v>
      </c>
      <c r="N138" s="4">
        <f>SUMIFS(调整区域!$F:$F,调整区域!$D:$D,$B138,调整区域!$E:$E,$N$84)+SUMIFS(调整区域!$H:$H,调整区域!$D:$D,$B138,调整区域!$G:$G,$N$84)</f>
        <v>0</v>
      </c>
      <c r="O138" s="4">
        <f>SUMIFS(调整区域!$F:$F,调整区域!$D:$D,$B138,调整区域!$E:$E,$O$84)+SUMIFS(调整区域!$H:$H,调整区域!$D:$D,$B138,调整区域!$G:$G,$O$84)</f>
        <v>0</v>
      </c>
      <c r="P138" s="131">
        <f t="shared" si="19"/>
        <v>0</v>
      </c>
      <c r="Q138" s="4">
        <f>SUMIFS(调整区域!$F:$F,调整区域!$D:$D,$B138,调整区域!$E:$E,$Q$84)+SUMIFS(调整区域!$H:$H,调整区域!$D:$D,$B138,调整区域!$G:$G,$Q$84)</f>
        <v>0</v>
      </c>
      <c r="R138" s="4">
        <f>SUMIFS(调整区域!$F:$F,调整区域!$D:$D,$B138,调整区域!$E:$E,$R$84)+SUMIFS(调整区域!$H:$H,调整区域!$D:$D,$B138,调整区域!$G:$G,$R$84)</f>
        <v>0</v>
      </c>
      <c r="S138" s="131">
        <f t="shared" si="20"/>
        <v>0</v>
      </c>
      <c r="T138" s="4">
        <f>SUMIFS(调整区域!$F:$F,调整区域!$D:$D,$B138,调整区域!$E:$E,$T$84)+SUMIFS(调整区域!$H:$H,调整区域!$D:$D,$B138,调整区域!$G:$G,$T$84)</f>
        <v>0</v>
      </c>
      <c r="U138" s="4">
        <f>SUMIFS(调整区域!$F:$F,调整区域!$D:$D,$B138,调整区域!$E:$E,$U$84)+SUMIFS(调整区域!$H:$H,调整区域!$D:$D,$B138,调整区域!$G:$G,$U$84)</f>
        <v>0</v>
      </c>
      <c r="V138" s="4">
        <f>SUMIFS(调整区域!$F:$F,调整区域!$D:$D,$B138,调整区域!$E:$E,$V$84)+SUMIFS(调整区域!$H:$H,调整区域!$D:$D,$B138,调整区域!$G:$G,$V$84)</f>
        <v>0</v>
      </c>
      <c r="W138" s="4">
        <f>SUMIFS(调整区域!$F:$F,调整区域!$D:$D,$B138,调整区域!$E:$E,$W$84)+SUMIFS(调整区域!$H:$H,调整区域!$D:$D,$B138,调整区域!$G:$G,$W$84)</f>
        <v>0</v>
      </c>
      <c r="X138" s="4">
        <f>SUMIFS(调整区域!$F:$F,调整区域!$D:$D,$B138,调整区域!$E:$E,$X$84)+SUMIFS(调整区域!$H:$H,调整区域!$D:$D,$B138,调整区域!$G:$G,$X$84)</f>
        <v>0</v>
      </c>
      <c r="Y138" s="4">
        <f>SUMIFS(调整区域!$F:$F,调整区域!$D:$D,$B138,调整区域!$E:$E,$Y$84)+SUMIFS(调整区域!$H:$H,调整区域!$D:$D,$B138,调整区域!$G:$G,$Y$84)</f>
        <v>0</v>
      </c>
    </row>
    <row r="139" ht="15" customHeight="1" spans="1:25">
      <c r="A139" s="2"/>
      <c r="B139" s="9" t="s">
        <v>130</v>
      </c>
      <c r="C139" s="4">
        <f t="shared" si="16"/>
        <v>0</v>
      </c>
      <c r="D139" s="4">
        <f>SUMIFS(调整区域!$F:$F,调整区域!$D:$D,$B139,调整区域!$E:$E,$D$84)+SUMIFS(调整区域!$H:$H,调整区域!$D:$D,$B139,调整区域!$G:$G,$D$84)</f>
        <v>0</v>
      </c>
      <c r="E139" s="4">
        <f>SUMIFS(调整区域!$F:$F,调整区域!$D:$D,$B139,调整区域!$E:$E,$E$84)+SUMIFS(调整区域!$H:$H,调整区域!$D:$D,$B139,调整区域!$G:$G,$E$84)</f>
        <v>0</v>
      </c>
      <c r="F139" s="4">
        <f>SUMIFS(调整区域!$F:$F,调整区域!$D:$D,$B139,调整区域!$E:$E,$F$84)+SUMIFS(调整区域!$H:$H,调整区域!$D:$D,$B139,调整区域!$G:$G,$F$84)</f>
        <v>0</v>
      </c>
      <c r="G139" s="4">
        <f>SUMIFS(调整区域!$F:$F,调整区域!$D:$D,$B139,调整区域!$E:$E,$G$84)+SUMIFS(调整区域!$H:$H,调整区域!$D:$D,$B139,调整区域!$G:$G,$G$84)</f>
        <v>0</v>
      </c>
      <c r="H139" s="131">
        <f>SUMIFS(调整区域!$F:$F,调整区域!$D:$D,$B139,调整区域!$E:$E,$H$84)+SUMIFS(调整区域!$H:$H,调整区域!$D:$D,$B139,调整区域!$G:$G,$H$84)</f>
        <v>0</v>
      </c>
      <c r="I139" s="131">
        <f t="shared" si="17"/>
        <v>0</v>
      </c>
      <c r="J139" s="4">
        <f>SUMIFS(调整区域!$F:$F,调整区域!$D:$D,$B139,调整区域!$E:$E,$J$84)+SUMIFS(调整区域!$H:$H,调整区域!$D:$D,$B139,调整区域!$G:$G,$J$84)</f>
        <v>0</v>
      </c>
      <c r="K139" s="4">
        <f>SUMIFS(调整区域!$F:$F,调整区域!$D:$D,$B139,调整区域!$E:$E,$K$84)+SUMIFS(调整区域!$H:$H,调整区域!$D:$D,$B139,调整区域!$G:$G,$K$84)</f>
        <v>0</v>
      </c>
      <c r="L139" s="4">
        <f>SUMIFS(调整区域!$F:$F,调整区域!$D:$D,$B139,调整区域!$E:$E,$L$84)+SUMIFS(调整区域!$H:$H,调整区域!$D:$D,$B139,调整区域!$G:$G,$L$84)</f>
        <v>0</v>
      </c>
      <c r="M139" s="131">
        <f t="shared" si="18"/>
        <v>0</v>
      </c>
      <c r="N139" s="4">
        <f>SUMIFS(调整区域!$F:$F,调整区域!$D:$D,$B139,调整区域!$E:$E,$N$84)+SUMIFS(调整区域!$H:$H,调整区域!$D:$D,$B139,调整区域!$G:$G,$N$84)</f>
        <v>0</v>
      </c>
      <c r="O139" s="4">
        <f>SUMIFS(调整区域!$F:$F,调整区域!$D:$D,$B139,调整区域!$E:$E,$O$84)+SUMIFS(调整区域!$H:$H,调整区域!$D:$D,$B139,调整区域!$G:$G,$O$84)</f>
        <v>0</v>
      </c>
      <c r="P139" s="131">
        <f t="shared" si="19"/>
        <v>0</v>
      </c>
      <c r="Q139" s="4">
        <f>SUMIFS(调整区域!$F:$F,调整区域!$D:$D,$B139,调整区域!$E:$E,$Q$84)+SUMIFS(调整区域!$H:$H,调整区域!$D:$D,$B139,调整区域!$G:$G,$Q$84)</f>
        <v>0</v>
      </c>
      <c r="R139" s="4">
        <f>SUMIFS(调整区域!$F:$F,调整区域!$D:$D,$B139,调整区域!$E:$E,$R$84)+SUMIFS(调整区域!$H:$H,调整区域!$D:$D,$B139,调整区域!$G:$G,$R$84)</f>
        <v>0</v>
      </c>
      <c r="S139" s="131">
        <f t="shared" si="20"/>
        <v>0</v>
      </c>
      <c r="T139" s="4">
        <f>SUMIFS(调整区域!$F:$F,调整区域!$D:$D,$B139,调整区域!$E:$E,$T$84)+SUMIFS(调整区域!$H:$H,调整区域!$D:$D,$B139,调整区域!$G:$G,$T$84)</f>
        <v>0</v>
      </c>
      <c r="U139" s="4">
        <f>SUMIFS(调整区域!$F:$F,调整区域!$D:$D,$B139,调整区域!$E:$E,$U$84)+SUMIFS(调整区域!$H:$H,调整区域!$D:$D,$B139,调整区域!$G:$G,$U$84)</f>
        <v>0</v>
      </c>
      <c r="V139" s="4">
        <f>SUMIFS(调整区域!$F:$F,调整区域!$D:$D,$B139,调整区域!$E:$E,$V$84)+SUMIFS(调整区域!$H:$H,调整区域!$D:$D,$B139,调整区域!$G:$G,$V$84)</f>
        <v>0</v>
      </c>
      <c r="W139" s="4">
        <f>SUMIFS(调整区域!$F:$F,调整区域!$D:$D,$B139,调整区域!$E:$E,$W$84)+SUMIFS(调整区域!$H:$H,调整区域!$D:$D,$B139,调整区域!$G:$G,$W$84)</f>
        <v>0</v>
      </c>
      <c r="X139" s="4">
        <f>SUMIFS(调整区域!$F:$F,调整区域!$D:$D,$B139,调整区域!$E:$E,$X$84)+SUMIFS(调整区域!$H:$H,调整区域!$D:$D,$B139,调整区域!$G:$G,$X$84)</f>
        <v>0</v>
      </c>
      <c r="Y139" s="4">
        <f>SUMIFS(调整区域!$F:$F,调整区域!$D:$D,$B139,调整区域!$E:$E,$Y$84)+SUMIFS(调整区域!$H:$H,调整区域!$D:$D,$B139,调整区域!$G:$G,$Y$84)</f>
        <v>0</v>
      </c>
    </row>
    <row r="140" ht="15" customHeight="1" spans="1:25">
      <c r="A140" s="2"/>
      <c r="B140" s="9" t="s">
        <v>131</v>
      </c>
      <c r="C140" s="4">
        <f t="shared" si="16"/>
        <v>0</v>
      </c>
      <c r="D140" s="4">
        <f>SUMIFS(调整区域!$F:$F,调整区域!$D:$D,$B140,调整区域!$E:$E,$D$84)+SUMIFS(调整区域!$H:$H,调整区域!$D:$D,$B140,调整区域!$G:$G,$D$84)</f>
        <v>0</v>
      </c>
      <c r="E140" s="4">
        <f>SUMIFS(调整区域!$F:$F,调整区域!$D:$D,$B140,调整区域!$E:$E,$E$84)+SUMIFS(调整区域!$H:$H,调整区域!$D:$D,$B140,调整区域!$G:$G,$E$84)</f>
        <v>0</v>
      </c>
      <c r="F140" s="4">
        <f>SUMIFS(调整区域!$F:$F,调整区域!$D:$D,$B140,调整区域!$E:$E,$F$84)+SUMIFS(调整区域!$H:$H,调整区域!$D:$D,$B140,调整区域!$G:$G,$F$84)</f>
        <v>0</v>
      </c>
      <c r="G140" s="4">
        <f>SUMIFS(调整区域!$F:$F,调整区域!$D:$D,$B140,调整区域!$E:$E,$G$84)+SUMIFS(调整区域!$H:$H,调整区域!$D:$D,$B140,调整区域!$G:$G,$G$84)</f>
        <v>0</v>
      </c>
      <c r="H140" s="131">
        <f>SUMIFS(调整区域!$F:$F,调整区域!$D:$D,$B140,调整区域!$E:$E,$H$84)+SUMIFS(调整区域!$H:$H,调整区域!$D:$D,$B140,调整区域!$G:$G,$H$84)</f>
        <v>0</v>
      </c>
      <c r="I140" s="131">
        <f t="shared" si="17"/>
        <v>0</v>
      </c>
      <c r="J140" s="4">
        <f>SUMIFS(调整区域!$F:$F,调整区域!$D:$D,$B140,调整区域!$E:$E,$J$84)+SUMIFS(调整区域!$H:$H,调整区域!$D:$D,$B140,调整区域!$G:$G,$J$84)</f>
        <v>0</v>
      </c>
      <c r="K140" s="4">
        <f>SUMIFS(调整区域!$F:$F,调整区域!$D:$D,$B140,调整区域!$E:$E,$K$84)+SUMIFS(调整区域!$H:$H,调整区域!$D:$D,$B140,调整区域!$G:$G,$K$84)</f>
        <v>0</v>
      </c>
      <c r="L140" s="4">
        <f>SUMIFS(调整区域!$F:$F,调整区域!$D:$D,$B140,调整区域!$E:$E,$L$84)+SUMIFS(调整区域!$H:$H,调整区域!$D:$D,$B140,调整区域!$G:$G,$L$84)</f>
        <v>0</v>
      </c>
      <c r="M140" s="131">
        <f t="shared" si="18"/>
        <v>0</v>
      </c>
      <c r="N140" s="4">
        <f>SUMIFS(调整区域!$F:$F,调整区域!$D:$D,$B140,调整区域!$E:$E,$N$84)+SUMIFS(调整区域!$H:$H,调整区域!$D:$D,$B140,调整区域!$G:$G,$N$84)</f>
        <v>0</v>
      </c>
      <c r="O140" s="4">
        <f>SUMIFS(调整区域!$F:$F,调整区域!$D:$D,$B140,调整区域!$E:$E,$O$84)+SUMIFS(调整区域!$H:$H,调整区域!$D:$D,$B140,调整区域!$G:$G,$O$84)</f>
        <v>0</v>
      </c>
      <c r="P140" s="131">
        <f t="shared" si="19"/>
        <v>0</v>
      </c>
      <c r="Q140" s="4">
        <f>SUMIFS(调整区域!$F:$F,调整区域!$D:$D,$B140,调整区域!$E:$E,$Q$84)+SUMIFS(调整区域!$H:$H,调整区域!$D:$D,$B140,调整区域!$G:$G,$Q$84)</f>
        <v>0</v>
      </c>
      <c r="R140" s="4">
        <f>SUMIFS(调整区域!$F:$F,调整区域!$D:$D,$B140,调整区域!$E:$E,$R$84)+SUMIFS(调整区域!$H:$H,调整区域!$D:$D,$B140,调整区域!$G:$G,$R$84)</f>
        <v>0</v>
      </c>
      <c r="S140" s="131">
        <f t="shared" si="20"/>
        <v>0</v>
      </c>
      <c r="T140" s="4">
        <f>SUMIFS(调整区域!$F:$F,调整区域!$D:$D,$B140,调整区域!$E:$E,$T$84)+SUMIFS(调整区域!$H:$H,调整区域!$D:$D,$B140,调整区域!$G:$G,$T$84)</f>
        <v>0</v>
      </c>
      <c r="U140" s="4">
        <f>SUMIFS(调整区域!$F:$F,调整区域!$D:$D,$B140,调整区域!$E:$E,$U$84)+SUMIFS(调整区域!$H:$H,调整区域!$D:$D,$B140,调整区域!$G:$G,$U$84)</f>
        <v>0</v>
      </c>
      <c r="V140" s="4">
        <f>SUMIFS(调整区域!$F:$F,调整区域!$D:$D,$B140,调整区域!$E:$E,$V$84)+SUMIFS(调整区域!$H:$H,调整区域!$D:$D,$B140,调整区域!$G:$G,$V$84)</f>
        <v>0</v>
      </c>
      <c r="W140" s="4">
        <f>SUMIFS(调整区域!$F:$F,调整区域!$D:$D,$B140,调整区域!$E:$E,$W$84)+SUMIFS(调整区域!$H:$H,调整区域!$D:$D,$B140,调整区域!$G:$G,$W$84)</f>
        <v>0</v>
      </c>
      <c r="X140" s="4">
        <f>SUMIFS(调整区域!$F:$F,调整区域!$D:$D,$B140,调整区域!$E:$E,$X$84)+SUMIFS(调整区域!$H:$H,调整区域!$D:$D,$B140,调整区域!$G:$G,$X$84)</f>
        <v>0</v>
      </c>
      <c r="Y140" s="4">
        <f>SUMIFS(调整区域!$F:$F,调整区域!$D:$D,$B140,调整区域!$E:$E,$Y$84)+SUMIFS(调整区域!$H:$H,调整区域!$D:$D,$B140,调整区域!$G:$G,$Y$84)</f>
        <v>0</v>
      </c>
    </row>
    <row r="141" ht="15" customHeight="1" spans="1:25">
      <c r="A141" s="2"/>
      <c r="B141" s="9" t="s">
        <v>132</v>
      </c>
      <c r="C141" s="4">
        <f t="shared" si="16"/>
        <v>0</v>
      </c>
      <c r="D141" s="4">
        <f>SUMIFS(调整区域!$F:$F,调整区域!$D:$D,$B141,调整区域!$E:$E,$D$84)+SUMIFS(调整区域!$H:$H,调整区域!$D:$D,$B141,调整区域!$G:$G,$D$84)</f>
        <v>0</v>
      </c>
      <c r="E141" s="4">
        <f>SUMIFS(调整区域!$F:$F,调整区域!$D:$D,$B141,调整区域!$E:$E,$E$84)+SUMIFS(调整区域!$H:$H,调整区域!$D:$D,$B141,调整区域!$G:$G,$E$84)</f>
        <v>0</v>
      </c>
      <c r="F141" s="4">
        <f>SUMIFS(调整区域!$F:$F,调整区域!$D:$D,$B141,调整区域!$E:$E,$F$84)+SUMIFS(调整区域!$H:$H,调整区域!$D:$D,$B141,调整区域!$G:$G,$F$84)</f>
        <v>0</v>
      </c>
      <c r="G141" s="4">
        <f>SUMIFS(调整区域!$F:$F,调整区域!$D:$D,$B141,调整区域!$E:$E,$G$84)+SUMIFS(调整区域!$H:$H,调整区域!$D:$D,$B141,调整区域!$G:$G,$G$84)</f>
        <v>0</v>
      </c>
      <c r="H141" s="131">
        <f>SUMIFS(调整区域!$F:$F,调整区域!$D:$D,$B141,调整区域!$E:$E,$H$84)+SUMIFS(调整区域!$H:$H,调整区域!$D:$D,$B141,调整区域!$G:$G,$H$84)</f>
        <v>0</v>
      </c>
      <c r="I141" s="131">
        <f t="shared" si="17"/>
        <v>0</v>
      </c>
      <c r="J141" s="4">
        <f>SUMIFS(调整区域!$F:$F,调整区域!$D:$D,$B141,调整区域!$E:$E,$J$84)+SUMIFS(调整区域!$H:$H,调整区域!$D:$D,$B141,调整区域!$G:$G,$J$84)</f>
        <v>0</v>
      </c>
      <c r="K141" s="4">
        <f>SUMIFS(调整区域!$F:$F,调整区域!$D:$D,$B141,调整区域!$E:$E,$K$84)+SUMIFS(调整区域!$H:$H,调整区域!$D:$D,$B141,调整区域!$G:$G,$K$84)</f>
        <v>0</v>
      </c>
      <c r="L141" s="4">
        <f>SUMIFS(调整区域!$F:$F,调整区域!$D:$D,$B141,调整区域!$E:$E,$L$84)+SUMIFS(调整区域!$H:$H,调整区域!$D:$D,$B141,调整区域!$G:$G,$L$84)</f>
        <v>0</v>
      </c>
      <c r="M141" s="131">
        <f t="shared" si="18"/>
        <v>0</v>
      </c>
      <c r="N141" s="4">
        <f>SUMIFS(调整区域!$F:$F,调整区域!$D:$D,$B141,调整区域!$E:$E,$N$84)+SUMIFS(调整区域!$H:$H,调整区域!$D:$D,$B141,调整区域!$G:$G,$N$84)</f>
        <v>0</v>
      </c>
      <c r="O141" s="4">
        <f>SUMIFS(调整区域!$F:$F,调整区域!$D:$D,$B141,调整区域!$E:$E,$O$84)+SUMIFS(调整区域!$H:$H,调整区域!$D:$D,$B141,调整区域!$G:$G,$O$84)</f>
        <v>0</v>
      </c>
      <c r="P141" s="131">
        <f t="shared" si="19"/>
        <v>0</v>
      </c>
      <c r="Q141" s="4">
        <f>SUMIFS(调整区域!$F:$F,调整区域!$D:$D,$B141,调整区域!$E:$E,$Q$84)+SUMIFS(调整区域!$H:$H,调整区域!$D:$D,$B141,调整区域!$G:$G,$Q$84)</f>
        <v>0</v>
      </c>
      <c r="R141" s="4">
        <f>SUMIFS(调整区域!$F:$F,调整区域!$D:$D,$B141,调整区域!$E:$E,$R$84)+SUMIFS(调整区域!$H:$H,调整区域!$D:$D,$B141,调整区域!$G:$G,$R$84)</f>
        <v>0</v>
      </c>
      <c r="S141" s="131">
        <f t="shared" si="20"/>
        <v>0</v>
      </c>
      <c r="T141" s="4">
        <f>SUMIFS(调整区域!$F:$F,调整区域!$D:$D,$B141,调整区域!$E:$E,$T$84)+SUMIFS(调整区域!$H:$H,调整区域!$D:$D,$B141,调整区域!$G:$G,$T$84)</f>
        <v>0</v>
      </c>
      <c r="U141" s="4">
        <f>SUMIFS(调整区域!$F:$F,调整区域!$D:$D,$B141,调整区域!$E:$E,$U$84)+SUMIFS(调整区域!$H:$H,调整区域!$D:$D,$B141,调整区域!$G:$G,$U$84)</f>
        <v>0</v>
      </c>
      <c r="V141" s="4">
        <f>SUMIFS(调整区域!$F:$F,调整区域!$D:$D,$B141,调整区域!$E:$E,$V$84)+SUMIFS(调整区域!$H:$H,调整区域!$D:$D,$B141,调整区域!$G:$G,$V$84)</f>
        <v>0</v>
      </c>
      <c r="W141" s="4">
        <f>SUMIFS(调整区域!$F:$F,调整区域!$D:$D,$B141,调整区域!$E:$E,$W$84)+SUMIFS(调整区域!$H:$H,调整区域!$D:$D,$B141,调整区域!$G:$G,$W$84)</f>
        <v>0</v>
      </c>
      <c r="X141" s="4">
        <f>SUMIFS(调整区域!$F:$F,调整区域!$D:$D,$B141,调整区域!$E:$E,$X$84)+SUMIFS(调整区域!$H:$H,调整区域!$D:$D,$B141,调整区域!$G:$G,$X$84)</f>
        <v>0</v>
      </c>
      <c r="Y141" s="4">
        <f>SUMIFS(调整区域!$F:$F,调整区域!$D:$D,$B141,调整区域!$E:$E,$Y$84)+SUMIFS(调整区域!$H:$H,调整区域!$D:$D,$B141,调整区域!$G:$G,$Y$84)</f>
        <v>0</v>
      </c>
    </row>
    <row r="142" ht="15" customHeight="1" spans="1:25">
      <c r="A142" s="2"/>
      <c r="B142" s="15" t="s">
        <v>95</v>
      </c>
      <c r="C142" s="11">
        <f>SUM(C120:C141)</f>
        <v>0</v>
      </c>
      <c r="D142" s="11">
        <f t="shared" ref="D142:Y142" si="22">SUM(D120:D141)</f>
        <v>0</v>
      </c>
      <c r="E142" s="11">
        <f t="shared" si="22"/>
        <v>0</v>
      </c>
      <c r="F142" s="11">
        <f t="shared" si="22"/>
        <v>0</v>
      </c>
      <c r="G142" s="11">
        <f t="shared" si="22"/>
        <v>0</v>
      </c>
      <c r="H142" s="131">
        <f t="shared" si="22"/>
        <v>0</v>
      </c>
      <c r="I142" s="131">
        <f t="shared" si="22"/>
        <v>0</v>
      </c>
      <c r="J142" s="11">
        <f t="shared" si="22"/>
        <v>0</v>
      </c>
      <c r="K142" s="11">
        <f t="shared" si="22"/>
        <v>0</v>
      </c>
      <c r="L142" s="11">
        <f t="shared" si="22"/>
        <v>0</v>
      </c>
      <c r="M142" s="131">
        <f t="shared" si="22"/>
        <v>0</v>
      </c>
      <c r="N142" s="11">
        <f t="shared" si="22"/>
        <v>0</v>
      </c>
      <c r="O142" s="11">
        <f t="shared" si="22"/>
        <v>0</v>
      </c>
      <c r="P142" s="131">
        <f t="shared" si="22"/>
        <v>0</v>
      </c>
      <c r="Q142" s="11">
        <f t="shared" si="22"/>
        <v>0</v>
      </c>
      <c r="R142" s="11">
        <f t="shared" si="22"/>
        <v>0</v>
      </c>
      <c r="S142" s="131">
        <f t="shared" si="22"/>
        <v>0</v>
      </c>
      <c r="T142" s="11">
        <f t="shared" si="22"/>
        <v>0</v>
      </c>
      <c r="U142" s="11">
        <f t="shared" si="22"/>
        <v>0</v>
      </c>
      <c r="V142" s="11">
        <f t="shared" si="22"/>
        <v>0</v>
      </c>
      <c r="W142" s="11">
        <f t="shared" si="22"/>
        <v>0</v>
      </c>
      <c r="X142" s="11">
        <f t="shared" si="22"/>
        <v>0</v>
      </c>
      <c r="Y142" s="11">
        <f t="shared" si="22"/>
        <v>0</v>
      </c>
    </row>
    <row r="143" ht="15" customHeight="1" spans="1:25">
      <c r="A143" s="2" t="s">
        <v>133</v>
      </c>
      <c r="B143" s="6" t="s">
        <v>134</v>
      </c>
      <c r="C143" s="4">
        <f t="shared" si="16"/>
        <v>0</v>
      </c>
      <c r="D143" s="4">
        <f>SUMIFS(调整区域!$F:$F,调整区域!$D:$D,$B143,调整区域!$E:$E,$D$84)+SUMIFS(调整区域!$H:$H,调整区域!$D:$D,$B143,调整区域!$G:$G,$D$84)</f>
        <v>0</v>
      </c>
      <c r="E143" s="4">
        <f>SUMIFS(调整区域!$F:$F,调整区域!$D:$D,$B143,调整区域!$E:$E,$E$84)+SUMIFS(调整区域!$H:$H,调整区域!$D:$D,$B143,调整区域!$G:$G,$E$84)</f>
        <v>0</v>
      </c>
      <c r="F143" s="4">
        <f>SUMIFS(调整区域!$F:$F,调整区域!$D:$D,$B143,调整区域!$E:$E,$F$84)+SUMIFS(调整区域!$H:$H,调整区域!$D:$D,$B143,调整区域!$G:$G,$F$84)</f>
        <v>0</v>
      </c>
      <c r="G143" s="4">
        <f>SUMIFS(调整区域!$F:$F,调整区域!$D:$D,$B143,调整区域!$E:$E,$G$84)+SUMIFS(调整区域!$H:$H,调整区域!$D:$D,$B143,调整区域!$G:$G,$G$84)</f>
        <v>0</v>
      </c>
      <c r="H143" s="131">
        <f>SUMIFS(调整区域!$F:$F,调整区域!$D:$D,$B143,调整区域!$E:$E,$H$84)+SUMIFS(调整区域!$H:$H,调整区域!$D:$D,$B143,调整区域!$G:$G,$H$84)</f>
        <v>0</v>
      </c>
      <c r="I143" s="131">
        <f t="shared" si="17"/>
        <v>0</v>
      </c>
      <c r="J143" s="4">
        <f>SUMIFS(调整区域!$F:$F,调整区域!$D:$D,$B143,调整区域!$E:$E,$J$84)+SUMIFS(调整区域!$H:$H,调整区域!$D:$D,$B143,调整区域!$G:$G,$J$84)</f>
        <v>0</v>
      </c>
      <c r="K143" s="4">
        <f>SUMIFS(调整区域!$F:$F,调整区域!$D:$D,$B143,调整区域!$E:$E,$K$84)+SUMIFS(调整区域!$H:$H,调整区域!$D:$D,$B143,调整区域!$G:$G,$K$84)</f>
        <v>0</v>
      </c>
      <c r="L143" s="4">
        <f>SUMIFS(调整区域!$F:$F,调整区域!$D:$D,$B143,调整区域!$E:$E,$L$84)+SUMIFS(调整区域!$H:$H,调整区域!$D:$D,$B143,调整区域!$G:$G,$L$84)</f>
        <v>0</v>
      </c>
      <c r="M143" s="131">
        <f t="shared" si="18"/>
        <v>0</v>
      </c>
      <c r="N143" s="4">
        <f>SUMIFS(调整区域!$F:$F,调整区域!$D:$D,$B143,调整区域!$E:$E,$N$84)+SUMIFS(调整区域!$H:$H,调整区域!$D:$D,$B143,调整区域!$G:$G,$N$84)</f>
        <v>0</v>
      </c>
      <c r="O143" s="4">
        <f>SUMIFS(调整区域!$F:$F,调整区域!$D:$D,$B143,调整区域!$E:$E,$O$84)+SUMIFS(调整区域!$H:$H,调整区域!$D:$D,$B143,调整区域!$G:$G,$O$84)</f>
        <v>0</v>
      </c>
      <c r="P143" s="131">
        <f t="shared" si="19"/>
        <v>0</v>
      </c>
      <c r="Q143" s="4">
        <f>SUMIFS(调整区域!$F:$F,调整区域!$D:$D,$B143,调整区域!$E:$E,$Q$84)+SUMIFS(调整区域!$H:$H,调整区域!$D:$D,$B143,调整区域!$G:$G,$Q$84)</f>
        <v>0</v>
      </c>
      <c r="R143" s="4">
        <f>SUMIFS(调整区域!$F:$F,调整区域!$D:$D,$B143,调整区域!$E:$E,$R$84)+SUMIFS(调整区域!$H:$H,调整区域!$D:$D,$B143,调整区域!$G:$G,$R$84)</f>
        <v>0</v>
      </c>
      <c r="S143" s="131">
        <f t="shared" si="20"/>
        <v>0</v>
      </c>
      <c r="T143" s="4">
        <f>SUMIFS(调整区域!$F:$F,调整区域!$D:$D,$B143,调整区域!$E:$E,$T$84)+SUMIFS(调整区域!$H:$H,调整区域!$D:$D,$B143,调整区域!$G:$G,$T$84)</f>
        <v>0</v>
      </c>
      <c r="U143" s="4">
        <f>SUMIFS(调整区域!$F:$F,调整区域!$D:$D,$B143,调整区域!$E:$E,$U$84)+SUMIFS(调整区域!$H:$H,调整区域!$D:$D,$B143,调整区域!$G:$G,$U$84)</f>
        <v>0</v>
      </c>
      <c r="V143" s="4">
        <f>SUMIFS(调整区域!$F:$F,调整区域!$D:$D,$B143,调整区域!$E:$E,$V$84)+SUMIFS(调整区域!$H:$H,调整区域!$D:$D,$B143,调整区域!$G:$G,$V$84)</f>
        <v>0</v>
      </c>
      <c r="W143" s="4">
        <f>SUMIFS(调整区域!$F:$F,调整区域!$D:$D,$B143,调整区域!$E:$E,$W$84)+SUMIFS(调整区域!$H:$H,调整区域!$D:$D,$B143,调整区域!$G:$G,$W$84)</f>
        <v>0</v>
      </c>
      <c r="X143" s="4">
        <f>SUMIFS(调整区域!$F:$F,调整区域!$D:$D,$B143,调整区域!$E:$E,$X$84)+SUMIFS(调整区域!$H:$H,调整区域!$D:$D,$B143,调整区域!$G:$G,$X$84)</f>
        <v>0</v>
      </c>
      <c r="Y143" s="4">
        <f>SUMIFS(调整区域!$F:$F,调整区域!$D:$D,$B143,调整区域!$E:$E,$Y$84)+SUMIFS(调整区域!$H:$H,调整区域!$D:$D,$B143,调整区域!$G:$G,$Y$84)</f>
        <v>0</v>
      </c>
    </row>
    <row r="144" ht="15" customHeight="1" spans="1:25">
      <c r="A144" s="2"/>
      <c r="B144" s="9" t="s">
        <v>135</v>
      </c>
      <c r="C144" s="4">
        <f t="shared" si="16"/>
        <v>0</v>
      </c>
      <c r="D144" s="4">
        <f>SUMIFS(调整区域!$F:$F,调整区域!$D:$D,$B144,调整区域!$E:$E,$D$84)+SUMIFS(调整区域!$H:$H,调整区域!$D:$D,$B144,调整区域!$G:$G,$D$84)</f>
        <v>0</v>
      </c>
      <c r="E144" s="4">
        <f>SUMIFS(调整区域!$F:$F,调整区域!$D:$D,$B144,调整区域!$E:$E,$E$84)+SUMIFS(调整区域!$H:$H,调整区域!$D:$D,$B144,调整区域!$G:$G,$E$84)</f>
        <v>0</v>
      </c>
      <c r="F144" s="4">
        <f>SUMIFS(调整区域!$F:$F,调整区域!$D:$D,$B144,调整区域!$E:$E,$F$84)+SUMIFS(调整区域!$H:$H,调整区域!$D:$D,$B144,调整区域!$G:$G,$F$84)</f>
        <v>0</v>
      </c>
      <c r="G144" s="4">
        <f>SUMIFS(调整区域!$F:$F,调整区域!$D:$D,$B144,调整区域!$E:$E,$G$84)+SUMIFS(调整区域!$H:$H,调整区域!$D:$D,$B144,调整区域!$G:$G,$G$84)</f>
        <v>0</v>
      </c>
      <c r="H144" s="131">
        <f>SUMIFS(调整区域!$F:$F,调整区域!$D:$D,$B144,调整区域!$E:$E,$H$84)+SUMIFS(调整区域!$H:$H,调整区域!$D:$D,$B144,调整区域!$G:$G,$H$84)</f>
        <v>0</v>
      </c>
      <c r="I144" s="131">
        <f t="shared" si="17"/>
        <v>0</v>
      </c>
      <c r="J144" s="4">
        <f>SUMIFS(调整区域!$F:$F,调整区域!$D:$D,$B144,调整区域!$E:$E,$J$84)+SUMIFS(调整区域!$H:$H,调整区域!$D:$D,$B144,调整区域!$G:$G,$J$84)</f>
        <v>0</v>
      </c>
      <c r="K144" s="4">
        <f>SUMIFS(调整区域!$F:$F,调整区域!$D:$D,$B144,调整区域!$E:$E,$K$84)+SUMIFS(调整区域!$H:$H,调整区域!$D:$D,$B144,调整区域!$G:$G,$K$84)</f>
        <v>0</v>
      </c>
      <c r="L144" s="4">
        <f>SUMIFS(调整区域!$F:$F,调整区域!$D:$D,$B144,调整区域!$E:$E,$L$84)+SUMIFS(调整区域!$H:$H,调整区域!$D:$D,$B144,调整区域!$G:$G,$L$84)</f>
        <v>0</v>
      </c>
      <c r="M144" s="131">
        <f t="shared" si="18"/>
        <v>0</v>
      </c>
      <c r="N144" s="4">
        <f>SUMIFS(调整区域!$F:$F,调整区域!$D:$D,$B144,调整区域!$E:$E,$N$84)+SUMIFS(调整区域!$H:$H,调整区域!$D:$D,$B144,调整区域!$G:$G,$N$84)</f>
        <v>0</v>
      </c>
      <c r="O144" s="4">
        <f>SUMIFS(调整区域!$F:$F,调整区域!$D:$D,$B144,调整区域!$E:$E,$O$84)+SUMIFS(调整区域!$H:$H,调整区域!$D:$D,$B144,调整区域!$G:$G,$O$84)</f>
        <v>0</v>
      </c>
      <c r="P144" s="131">
        <f t="shared" si="19"/>
        <v>0</v>
      </c>
      <c r="Q144" s="4">
        <f>SUMIFS(调整区域!$F:$F,调整区域!$D:$D,$B144,调整区域!$E:$E,$Q$84)+SUMIFS(调整区域!$H:$H,调整区域!$D:$D,$B144,调整区域!$G:$G,$Q$84)</f>
        <v>0</v>
      </c>
      <c r="R144" s="4">
        <f>SUMIFS(调整区域!$F:$F,调整区域!$D:$D,$B144,调整区域!$E:$E,$R$84)+SUMIFS(调整区域!$H:$H,调整区域!$D:$D,$B144,调整区域!$G:$G,$R$84)</f>
        <v>0</v>
      </c>
      <c r="S144" s="131">
        <f t="shared" si="20"/>
        <v>0</v>
      </c>
      <c r="T144" s="4">
        <f>SUMIFS(调整区域!$F:$F,调整区域!$D:$D,$B144,调整区域!$E:$E,$T$84)+SUMIFS(调整区域!$H:$H,调整区域!$D:$D,$B144,调整区域!$G:$G,$T$84)</f>
        <v>0</v>
      </c>
      <c r="U144" s="4">
        <f>SUMIFS(调整区域!$F:$F,调整区域!$D:$D,$B144,调整区域!$E:$E,$U$84)+SUMIFS(调整区域!$H:$H,调整区域!$D:$D,$B144,调整区域!$G:$G,$U$84)</f>
        <v>0</v>
      </c>
      <c r="V144" s="4">
        <f>SUMIFS(调整区域!$F:$F,调整区域!$D:$D,$B144,调整区域!$E:$E,$V$84)+SUMIFS(调整区域!$H:$H,调整区域!$D:$D,$B144,调整区域!$G:$G,$V$84)</f>
        <v>0</v>
      </c>
      <c r="W144" s="4">
        <f>SUMIFS(调整区域!$F:$F,调整区域!$D:$D,$B144,调整区域!$E:$E,$W$84)+SUMIFS(调整区域!$H:$H,调整区域!$D:$D,$B144,调整区域!$G:$G,$W$84)</f>
        <v>0</v>
      </c>
      <c r="X144" s="4">
        <f>SUMIFS(调整区域!$F:$F,调整区域!$D:$D,$B144,调整区域!$E:$E,$X$84)+SUMIFS(调整区域!$H:$H,调整区域!$D:$D,$B144,调整区域!$G:$G,$X$84)</f>
        <v>0</v>
      </c>
      <c r="Y144" s="4">
        <f>SUMIFS(调整区域!$F:$F,调整区域!$D:$D,$B144,调整区域!$E:$E,$Y$84)+SUMIFS(调整区域!$H:$H,调整区域!$D:$D,$B144,调整区域!$G:$G,$Y$84)</f>
        <v>0</v>
      </c>
    </row>
    <row r="145" ht="15" customHeight="1" spans="1:25">
      <c r="A145" s="2"/>
      <c r="B145" s="9" t="s">
        <v>136</v>
      </c>
      <c r="C145" s="4">
        <f t="shared" si="16"/>
        <v>0</v>
      </c>
      <c r="D145" s="4">
        <f>SUMIFS(调整区域!$F:$F,调整区域!$D:$D,$B145,调整区域!$E:$E,$D$84)+SUMIFS(调整区域!$H:$H,调整区域!$D:$D,$B145,调整区域!$G:$G,$D$84)</f>
        <v>0</v>
      </c>
      <c r="E145" s="4">
        <f>SUMIFS(调整区域!$F:$F,调整区域!$D:$D,$B145,调整区域!$E:$E,$E$84)+SUMIFS(调整区域!$H:$H,调整区域!$D:$D,$B145,调整区域!$G:$G,$E$84)</f>
        <v>0</v>
      </c>
      <c r="F145" s="4">
        <f>SUMIFS(调整区域!$F:$F,调整区域!$D:$D,$B145,调整区域!$E:$E,$F$84)+SUMIFS(调整区域!$H:$H,调整区域!$D:$D,$B145,调整区域!$G:$G,$F$84)</f>
        <v>0</v>
      </c>
      <c r="G145" s="4">
        <f>SUMIFS(调整区域!$F:$F,调整区域!$D:$D,$B145,调整区域!$E:$E,$G$84)+SUMIFS(调整区域!$H:$H,调整区域!$D:$D,$B145,调整区域!$G:$G,$G$84)</f>
        <v>0</v>
      </c>
      <c r="H145" s="131">
        <f>SUMIFS(调整区域!$F:$F,调整区域!$D:$D,$B145,调整区域!$E:$E,$H$84)+SUMIFS(调整区域!$H:$H,调整区域!$D:$D,$B145,调整区域!$G:$G,$H$84)</f>
        <v>0</v>
      </c>
      <c r="I145" s="131">
        <f t="shared" si="17"/>
        <v>0</v>
      </c>
      <c r="J145" s="4">
        <f>SUMIFS(调整区域!$F:$F,调整区域!$D:$D,$B145,调整区域!$E:$E,$J$84)+SUMIFS(调整区域!$H:$H,调整区域!$D:$D,$B145,调整区域!$G:$G,$J$84)</f>
        <v>0</v>
      </c>
      <c r="K145" s="4">
        <f>SUMIFS(调整区域!$F:$F,调整区域!$D:$D,$B145,调整区域!$E:$E,$K$84)+SUMIFS(调整区域!$H:$H,调整区域!$D:$D,$B145,调整区域!$G:$G,$K$84)</f>
        <v>0</v>
      </c>
      <c r="L145" s="4">
        <f>SUMIFS(调整区域!$F:$F,调整区域!$D:$D,$B145,调整区域!$E:$E,$L$84)+SUMIFS(调整区域!$H:$H,调整区域!$D:$D,$B145,调整区域!$G:$G,$L$84)</f>
        <v>0</v>
      </c>
      <c r="M145" s="131">
        <f t="shared" si="18"/>
        <v>0</v>
      </c>
      <c r="N145" s="4">
        <f>SUMIFS(调整区域!$F:$F,调整区域!$D:$D,$B145,调整区域!$E:$E,$N$84)+SUMIFS(调整区域!$H:$H,调整区域!$D:$D,$B145,调整区域!$G:$G,$N$84)</f>
        <v>0</v>
      </c>
      <c r="O145" s="4">
        <f>SUMIFS(调整区域!$F:$F,调整区域!$D:$D,$B145,调整区域!$E:$E,$O$84)+SUMIFS(调整区域!$H:$H,调整区域!$D:$D,$B145,调整区域!$G:$G,$O$84)</f>
        <v>0</v>
      </c>
      <c r="P145" s="131">
        <f t="shared" si="19"/>
        <v>0</v>
      </c>
      <c r="Q145" s="4">
        <f>SUMIFS(调整区域!$F:$F,调整区域!$D:$D,$B145,调整区域!$E:$E,$Q$84)+SUMIFS(调整区域!$H:$H,调整区域!$D:$D,$B145,调整区域!$G:$G,$Q$84)</f>
        <v>0</v>
      </c>
      <c r="R145" s="4">
        <f>SUMIFS(调整区域!$F:$F,调整区域!$D:$D,$B145,调整区域!$E:$E,$R$84)+SUMIFS(调整区域!$H:$H,调整区域!$D:$D,$B145,调整区域!$G:$G,$R$84)</f>
        <v>0</v>
      </c>
      <c r="S145" s="131">
        <f t="shared" si="20"/>
        <v>0</v>
      </c>
      <c r="T145" s="4">
        <f>SUMIFS(调整区域!$F:$F,调整区域!$D:$D,$B145,调整区域!$E:$E,$T$84)+SUMIFS(调整区域!$H:$H,调整区域!$D:$D,$B145,调整区域!$G:$G,$T$84)</f>
        <v>0</v>
      </c>
      <c r="U145" s="4">
        <f>SUMIFS(调整区域!$F:$F,调整区域!$D:$D,$B145,调整区域!$E:$E,$U$84)+SUMIFS(调整区域!$H:$H,调整区域!$D:$D,$B145,调整区域!$G:$G,$U$84)</f>
        <v>0</v>
      </c>
      <c r="V145" s="4">
        <f>SUMIFS(调整区域!$F:$F,调整区域!$D:$D,$B145,调整区域!$E:$E,$V$84)+SUMIFS(调整区域!$H:$H,调整区域!$D:$D,$B145,调整区域!$G:$G,$V$84)</f>
        <v>0</v>
      </c>
      <c r="W145" s="4">
        <f>SUMIFS(调整区域!$F:$F,调整区域!$D:$D,$B145,调整区域!$E:$E,$W$84)+SUMIFS(调整区域!$H:$H,调整区域!$D:$D,$B145,调整区域!$G:$G,$W$84)</f>
        <v>0</v>
      </c>
      <c r="X145" s="4">
        <f>SUMIFS(调整区域!$F:$F,调整区域!$D:$D,$B145,调整区域!$E:$E,$X$84)+SUMIFS(调整区域!$H:$H,调整区域!$D:$D,$B145,调整区域!$G:$G,$X$84)</f>
        <v>0</v>
      </c>
      <c r="Y145" s="4">
        <f>SUMIFS(调整区域!$F:$F,调整区域!$D:$D,$B145,调整区域!$E:$E,$Y$84)+SUMIFS(调整区域!$H:$H,调整区域!$D:$D,$B145,调整区域!$G:$G,$Y$84)</f>
        <v>0</v>
      </c>
    </row>
    <row r="146" ht="15" customHeight="1" spans="1:25">
      <c r="A146" s="2"/>
      <c r="B146" s="9" t="s">
        <v>83</v>
      </c>
      <c r="C146" s="4">
        <f t="shared" si="16"/>
        <v>0</v>
      </c>
      <c r="D146" s="4">
        <f>SUMIFS(调整区域!$F:$F,调整区域!$D:$D,$B146,调整区域!$E:$E,$D$84)+SUMIFS(调整区域!$H:$H,调整区域!$D:$D,$B146,调整区域!$G:$G,$D$84)</f>
        <v>0</v>
      </c>
      <c r="E146" s="4">
        <f>SUMIFS(调整区域!$F:$F,调整区域!$D:$D,$B146,调整区域!$E:$E,$E$84)+SUMIFS(调整区域!$H:$H,调整区域!$D:$D,$B146,调整区域!$G:$G,$E$84)</f>
        <v>0</v>
      </c>
      <c r="F146" s="4">
        <f>SUMIFS(调整区域!$F:$F,调整区域!$D:$D,$B146,调整区域!$E:$E,$F$84)+SUMIFS(调整区域!$H:$H,调整区域!$D:$D,$B146,调整区域!$G:$G,$F$84)</f>
        <v>0</v>
      </c>
      <c r="G146" s="4">
        <f>SUMIFS(调整区域!$F:$F,调整区域!$D:$D,$B146,调整区域!$E:$E,$G$84)+SUMIFS(调整区域!$H:$H,调整区域!$D:$D,$B146,调整区域!$G:$G,$G$84)</f>
        <v>0</v>
      </c>
      <c r="H146" s="131">
        <f>SUMIFS(调整区域!$F:$F,调整区域!$D:$D,$B146,调整区域!$E:$E,$H$84)+SUMIFS(调整区域!$H:$H,调整区域!$D:$D,$B146,调整区域!$G:$G,$H$84)</f>
        <v>0</v>
      </c>
      <c r="I146" s="131">
        <f t="shared" si="17"/>
        <v>0</v>
      </c>
      <c r="J146" s="4">
        <f>SUMIFS(调整区域!$F:$F,调整区域!$D:$D,$B146,调整区域!$E:$E,$J$84)+SUMIFS(调整区域!$H:$H,调整区域!$D:$D,$B146,调整区域!$G:$G,$J$84)</f>
        <v>0</v>
      </c>
      <c r="K146" s="4">
        <f>SUMIFS(调整区域!$F:$F,调整区域!$D:$D,$B146,调整区域!$E:$E,$K$84)+SUMIFS(调整区域!$H:$H,调整区域!$D:$D,$B146,调整区域!$G:$G,$K$84)</f>
        <v>0</v>
      </c>
      <c r="L146" s="4">
        <f>SUMIFS(调整区域!$F:$F,调整区域!$D:$D,$B146,调整区域!$E:$E,$L$84)+SUMIFS(调整区域!$H:$H,调整区域!$D:$D,$B146,调整区域!$G:$G,$L$84)</f>
        <v>0</v>
      </c>
      <c r="M146" s="131">
        <f t="shared" si="18"/>
        <v>0</v>
      </c>
      <c r="N146" s="4">
        <f>SUMIFS(调整区域!$F:$F,调整区域!$D:$D,$B146,调整区域!$E:$E,$N$84)+SUMIFS(调整区域!$H:$H,调整区域!$D:$D,$B146,调整区域!$G:$G,$N$84)</f>
        <v>0</v>
      </c>
      <c r="O146" s="4">
        <f>SUMIFS(调整区域!$F:$F,调整区域!$D:$D,$B146,调整区域!$E:$E,$O$84)+SUMIFS(调整区域!$H:$H,调整区域!$D:$D,$B146,调整区域!$G:$G,$O$84)</f>
        <v>0</v>
      </c>
      <c r="P146" s="131">
        <f t="shared" si="19"/>
        <v>0</v>
      </c>
      <c r="Q146" s="4">
        <f>SUMIFS(调整区域!$F:$F,调整区域!$D:$D,$B146,调整区域!$E:$E,$Q$84)+SUMIFS(调整区域!$H:$H,调整区域!$D:$D,$B146,调整区域!$G:$G,$Q$84)</f>
        <v>0</v>
      </c>
      <c r="R146" s="4">
        <f>SUMIFS(调整区域!$F:$F,调整区域!$D:$D,$B146,调整区域!$E:$E,$R$84)+SUMIFS(调整区域!$H:$H,调整区域!$D:$D,$B146,调整区域!$G:$G,$R$84)</f>
        <v>0</v>
      </c>
      <c r="S146" s="131">
        <f t="shared" si="20"/>
        <v>0</v>
      </c>
      <c r="T146" s="4">
        <f>SUMIFS(调整区域!$F:$F,调整区域!$D:$D,$B146,调整区域!$E:$E,$T$84)+SUMIFS(调整区域!$H:$H,调整区域!$D:$D,$B146,调整区域!$G:$G,$T$84)</f>
        <v>0</v>
      </c>
      <c r="U146" s="4">
        <f>SUMIFS(调整区域!$F:$F,调整区域!$D:$D,$B146,调整区域!$E:$E,$U$84)+SUMIFS(调整区域!$H:$H,调整区域!$D:$D,$B146,调整区域!$G:$G,$U$84)</f>
        <v>0</v>
      </c>
      <c r="V146" s="4">
        <f>SUMIFS(调整区域!$F:$F,调整区域!$D:$D,$B146,调整区域!$E:$E,$V$84)+SUMIFS(调整区域!$H:$H,调整区域!$D:$D,$B146,调整区域!$G:$G,$V$84)</f>
        <v>0</v>
      </c>
      <c r="W146" s="4">
        <f>SUMIFS(调整区域!$F:$F,调整区域!$D:$D,$B146,调整区域!$E:$E,$W$84)+SUMIFS(调整区域!$H:$H,调整区域!$D:$D,$B146,调整区域!$G:$G,$W$84)</f>
        <v>0</v>
      </c>
      <c r="X146" s="4">
        <f>SUMIFS(调整区域!$F:$F,调整区域!$D:$D,$B146,调整区域!$E:$E,$X$84)+SUMIFS(调整区域!$H:$H,调整区域!$D:$D,$B146,调整区域!$G:$G,$X$84)</f>
        <v>0</v>
      </c>
      <c r="Y146" s="4">
        <f>SUMIFS(调整区域!$F:$F,调整区域!$D:$D,$B146,调整区域!$E:$E,$Y$84)+SUMIFS(调整区域!$H:$H,调整区域!$D:$D,$B146,调整区域!$G:$G,$Y$84)</f>
        <v>0</v>
      </c>
    </row>
    <row r="147" ht="15" customHeight="1" spans="1:25">
      <c r="A147" s="2"/>
      <c r="B147" s="9" t="s">
        <v>137</v>
      </c>
      <c r="C147" s="4">
        <f t="shared" si="16"/>
        <v>0</v>
      </c>
      <c r="D147" s="4">
        <f>SUMIFS(调整区域!$F:$F,调整区域!$D:$D,$B147,调整区域!$E:$E,$D$84)+SUMIFS(调整区域!$H:$H,调整区域!$D:$D,$B147,调整区域!$G:$G,$D$84)</f>
        <v>0</v>
      </c>
      <c r="E147" s="4">
        <f>SUMIFS(调整区域!$F:$F,调整区域!$D:$D,$B147,调整区域!$E:$E,$E$84)+SUMIFS(调整区域!$H:$H,调整区域!$D:$D,$B147,调整区域!$G:$G,$E$84)</f>
        <v>0</v>
      </c>
      <c r="F147" s="4">
        <f>SUMIFS(调整区域!$F:$F,调整区域!$D:$D,$B147,调整区域!$E:$E,$F$84)+SUMIFS(调整区域!$H:$H,调整区域!$D:$D,$B147,调整区域!$G:$G,$F$84)</f>
        <v>0</v>
      </c>
      <c r="G147" s="4">
        <f>SUMIFS(调整区域!$F:$F,调整区域!$D:$D,$B147,调整区域!$E:$E,$G$84)+SUMIFS(调整区域!$H:$H,调整区域!$D:$D,$B147,调整区域!$G:$G,$G$84)</f>
        <v>0</v>
      </c>
      <c r="H147" s="131">
        <f>SUMIFS(调整区域!$F:$F,调整区域!$D:$D,$B147,调整区域!$E:$E,$H$84)+SUMIFS(调整区域!$H:$H,调整区域!$D:$D,$B147,调整区域!$G:$G,$H$84)</f>
        <v>0</v>
      </c>
      <c r="I147" s="131">
        <f t="shared" si="17"/>
        <v>0</v>
      </c>
      <c r="J147" s="4">
        <f>SUMIFS(调整区域!$F:$F,调整区域!$D:$D,$B147,调整区域!$E:$E,$J$84)+SUMIFS(调整区域!$H:$H,调整区域!$D:$D,$B147,调整区域!$G:$G,$J$84)</f>
        <v>0</v>
      </c>
      <c r="K147" s="4">
        <f>SUMIFS(调整区域!$F:$F,调整区域!$D:$D,$B147,调整区域!$E:$E,$K$84)+SUMIFS(调整区域!$H:$H,调整区域!$D:$D,$B147,调整区域!$G:$G,$K$84)</f>
        <v>0</v>
      </c>
      <c r="L147" s="4">
        <f>SUMIFS(调整区域!$F:$F,调整区域!$D:$D,$B147,调整区域!$E:$E,$L$84)+SUMIFS(调整区域!$H:$H,调整区域!$D:$D,$B147,调整区域!$G:$G,$L$84)</f>
        <v>0</v>
      </c>
      <c r="M147" s="131">
        <f t="shared" si="18"/>
        <v>0</v>
      </c>
      <c r="N147" s="4">
        <f>SUMIFS(调整区域!$F:$F,调整区域!$D:$D,$B147,调整区域!$E:$E,$N$84)+SUMIFS(调整区域!$H:$H,调整区域!$D:$D,$B147,调整区域!$G:$G,$N$84)</f>
        <v>0</v>
      </c>
      <c r="O147" s="4">
        <f>SUMIFS(调整区域!$F:$F,调整区域!$D:$D,$B147,调整区域!$E:$E,$O$84)+SUMIFS(调整区域!$H:$H,调整区域!$D:$D,$B147,调整区域!$G:$G,$O$84)</f>
        <v>0</v>
      </c>
      <c r="P147" s="131">
        <f t="shared" si="19"/>
        <v>0</v>
      </c>
      <c r="Q147" s="4">
        <f>SUMIFS(调整区域!$F:$F,调整区域!$D:$D,$B147,调整区域!$E:$E,$Q$84)+SUMIFS(调整区域!$H:$H,调整区域!$D:$D,$B147,调整区域!$G:$G,$Q$84)</f>
        <v>0</v>
      </c>
      <c r="R147" s="4">
        <f>SUMIFS(调整区域!$F:$F,调整区域!$D:$D,$B147,调整区域!$E:$E,$R$84)+SUMIFS(调整区域!$H:$H,调整区域!$D:$D,$B147,调整区域!$G:$G,$R$84)</f>
        <v>0</v>
      </c>
      <c r="S147" s="131">
        <f t="shared" si="20"/>
        <v>0</v>
      </c>
      <c r="T147" s="4">
        <f>SUMIFS(调整区域!$F:$F,调整区域!$D:$D,$B147,调整区域!$E:$E,$T$84)+SUMIFS(调整区域!$H:$H,调整区域!$D:$D,$B147,调整区域!$G:$G,$T$84)</f>
        <v>0</v>
      </c>
      <c r="U147" s="4">
        <f>SUMIFS(调整区域!$F:$F,调整区域!$D:$D,$B147,调整区域!$E:$E,$U$84)+SUMIFS(调整区域!$H:$H,调整区域!$D:$D,$B147,调整区域!$G:$G,$U$84)</f>
        <v>0</v>
      </c>
      <c r="V147" s="4">
        <f>SUMIFS(调整区域!$F:$F,调整区域!$D:$D,$B147,调整区域!$E:$E,$V$84)+SUMIFS(调整区域!$H:$H,调整区域!$D:$D,$B147,调整区域!$G:$G,$V$84)</f>
        <v>0</v>
      </c>
      <c r="W147" s="4">
        <f>SUMIFS(调整区域!$F:$F,调整区域!$D:$D,$B147,调整区域!$E:$E,$W$84)+SUMIFS(调整区域!$H:$H,调整区域!$D:$D,$B147,调整区域!$G:$G,$W$84)</f>
        <v>0</v>
      </c>
      <c r="X147" s="4">
        <f>SUMIFS(调整区域!$F:$F,调整区域!$D:$D,$B147,调整区域!$E:$E,$X$84)+SUMIFS(调整区域!$H:$H,调整区域!$D:$D,$B147,调整区域!$G:$G,$X$84)</f>
        <v>0</v>
      </c>
      <c r="Y147" s="4">
        <f>SUMIFS(调整区域!$F:$F,调整区域!$D:$D,$B147,调整区域!$E:$E,$Y$84)+SUMIFS(调整区域!$H:$H,调整区域!$D:$D,$B147,调整区域!$G:$G,$Y$84)</f>
        <v>0</v>
      </c>
    </row>
    <row r="148" ht="15" customHeight="1" spans="1:25">
      <c r="A148" s="2"/>
      <c r="B148" s="9" t="s">
        <v>138</v>
      </c>
      <c r="C148" s="4">
        <f t="shared" si="16"/>
        <v>0</v>
      </c>
      <c r="D148" s="4">
        <f>SUMIFS(调整区域!$F:$F,调整区域!$D:$D,$B148,调整区域!$E:$E,$D$84)+SUMIFS(调整区域!$H:$H,调整区域!$D:$D,$B148,调整区域!$G:$G,$D$84)</f>
        <v>0</v>
      </c>
      <c r="E148" s="4">
        <f>SUMIFS(调整区域!$F:$F,调整区域!$D:$D,$B148,调整区域!$E:$E,$E$84)+SUMIFS(调整区域!$H:$H,调整区域!$D:$D,$B148,调整区域!$G:$G,$E$84)</f>
        <v>0</v>
      </c>
      <c r="F148" s="4">
        <f>SUMIFS(调整区域!$F:$F,调整区域!$D:$D,$B148,调整区域!$E:$E,$F$84)+SUMIFS(调整区域!$H:$H,调整区域!$D:$D,$B148,调整区域!$G:$G,$F$84)</f>
        <v>0</v>
      </c>
      <c r="G148" s="4">
        <f>SUMIFS(调整区域!$F:$F,调整区域!$D:$D,$B148,调整区域!$E:$E,$G$84)+SUMIFS(调整区域!$H:$H,调整区域!$D:$D,$B148,调整区域!$G:$G,$G$84)</f>
        <v>0</v>
      </c>
      <c r="H148" s="131">
        <f>SUMIFS(调整区域!$F:$F,调整区域!$D:$D,$B148,调整区域!$E:$E,$H$84)+SUMIFS(调整区域!$H:$H,调整区域!$D:$D,$B148,调整区域!$G:$G,$H$84)</f>
        <v>0</v>
      </c>
      <c r="I148" s="131">
        <f t="shared" si="17"/>
        <v>0</v>
      </c>
      <c r="J148" s="4">
        <f>SUMIFS(调整区域!$F:$F,调整区域!$D:$D,$B148,调整区域!$E:$E,$J$84)+SUMIFS(调整区域!$H:$H,调整区域!$D:$D,$B148,调整区域!$G:$G,$J$84)</f>
        <v>0</v>
      </c>
      <c r="K148" s="4">
        <f>SUMIFS(调整区域!$F:$F,调整区域!$D:$D,$B148,调整区域!$E:$E,$K$84)+SUMIFS(调整区域!$H:$H,调整区域!$D:$D,$B148,调整区域!$G:$G,$K$84)</f>
        <v>0</v>
      </c>
      <c r="L148" s="4">
        <f>SUMIFS(调整区域!$F:$F,调整区域!$D:$D,$B148,调整区域!$E:$E,$L$84)+SUMIFS(调整区域!$H:$H,调整区域!$D:$D,$B148,调整区域!$G:$G,$L$84)</f>
        <v>0</v>
      </c>
      <c r="M148" s="131">
        <f t="shared" si="18"/>
        <v>0</v>
      </c>
      <c r="N148" s="4">
        <f>SUMIFS(调整区域!$F:$F,调整区域!$D:$D,$B148,调整区域!$E:$E,$N$84)+SUMIFS(调整区域!$H:$H,调整区域!$D:$D,$B148,调整区域!$G:$G,$N$84)</f>
        <v>0</v>
      </c>
      <c r="O148" s="4">
        <f>SUMIFS(调整区域!$F:$F,调整区域!$D:$D,$B148,调整区域!$E:$E,$O$84)+SUMIFS(调整区域!$H:$H,调整区域!$D:$D,$B148,调整区域!$G:$G,$O$84)</f>
        <v>0</v>
      </c>
      <c r="P148" s="131">
        <f t="shared" si="19"/>
        <v>0</v>
      </c>
      <c r="Q148" s="4">
        <f>SUMIFS(调整区域!$F:$F,调整区域!$D:$D,$B148,调整区域!$E:$E,$Q$84)+SUMIFS(调整区域!$H:$H,调整区域!$D:$D,$B148,调整区域!$G:$G,$Q$84)</f>
        <v>0</v>
      </c>
      <c r="R148" s="4">
        <f>SUMIFS(调整区域!$F:$F,调整区域!$D:$D,$B148,调整区域!$E:$E,$R$84)+SUMIFS(调整区域!$H:$H,调整区域!$D:$D,$B148,调整区域!$G:$G,$R$84)</f>
        <v>0</v>
      </c>
      <c r="S148" s="131">
        <f t="shared" si="20"/>
        <v>0</v>
      </c>
      <c r="T148" s="4">
        <f>SUMIFS(调整区域!$F:$F,调整区域!$D:$D,$B148,调整区域!$E:$E,$T$84)+SUMIFS(调整区域!$H:$H,调整区域!$D:$D,$B148,调整区域!$G:$G,$T$84)</f>
        <v>0</v>
      </c>
      <c r="U148" s="4">
        <f>SUMIFS(调整区域!$F:$F,调整区域!$D:$D,$B148,调整区域!$E:$E,$U$84)+SUMIFS(调整区域!$H:$H,调整区域!$D:$D,$B148,调整区域!$G:$G,$U$84)</f>
        <v>0</v>
      </c>
      <c r="V148" s="4">
        <f>SUMIFS(调整区域!$F:$F,调整区域!$D:$D,$B148,调整区域!$E:$E,$V$84)+SUMIFS(调整区域!$H:$H,调整区域!$D:$D,$B148,调整区域!$G:$G,$V$84)</f>
        <v>0</v>
      </c>
      <c r="W148" s="4">
        <f>SUMIFS(调整区域!$F:$F,调整区域!$D:$D,$B148,调整区域!$E:$E,$W$84)+SUMIFS(调整区域!$H:$H,调整区域!$D:$D,$B148,调整区域!$G:$G,$W$84)</f>
        <v>0</v>
      </c>
      <c r="X148" s="4">
        <f>SUMIFS(调整区域!$F:$F,调整区域!$D:$D,$B148,调整区域!$E:$E,$X$84)+SUMIFS(调整区域!$H:$H,调整区域!$D:$D,$B148,调整区域!$G:$G,$X$84)</f>
        <v>0</v>
      </c>
      <c r="Y148" s="4">
        <f>SUMIFS(调整区域!$F:$F,调整区域!$D:$D,$B148,调整区域!$E:$E,$Y$84)+SUMIFS(调整区域!$H:$H,调整区域!$D:$D,$B148,调整区域!$G:$G,$Y$84)</f>
        <v>0</v>
      </c>
    </row>
    <row r="149" ht="15" customHeight="1" spans="1:25">
      <c r="A149" s="2"/>
      <c r="B149" s="9" t="s">
        <v>139</v>
      </c>
      <c r="C149" s="4">
        <f t="shared" si="16"/>
        <v>0</v>
      </c>
      <c r="D149" s="4">
        <f>SUMIFS(调整区域!$F:$F,调整区域!$D:$D,$B149,调整区域!$E:$E,$D$84)+SUMIFS(调整区域!$H:$H,调整区域!$D:$D,$B149,调整区域!$G:$G,$D$84)</f>
        <v>0</v>
      </c>
      <c r="E149" s="4">
        <f>SUMIFS(调整区域!$F:$F,调整区域!$D:$D,$B149,调整区域!$E:$E,$E$84)+SUMIFS(调整区域!$H:$H,调整区域!$D:$D,$B149,调整区域!$G:$G,$E$84)</f>
        <v>0</v>
      </c>
      <c r="F149" s="4">
        <f>SUMIFS(调整区域!$F:$F,调整区域!$D:$D,$B149,调整区域!$E:$E,$F$84)+SUMIFS(调整区域!$H:$H,调整区域!$D:$D,$B149,调整区域!$G:$G,$F$84)</f>
        <v>0</v>
      </c>
      <c r="G149" s="4">
        <f>SUMIFS(调整区域!$F:$F,调整区域!$D:$D,$B149,调整区域!$E:$E,$G$84)+SUMIFS(调整区域!$H:$H,调整区域!$D:$D,$B149,调整区域!$G:$G,$G$84)</f>
        <v>0</v>
      </c>
      <c r="H149" s="131">
        <f>SUMIFS(调整区域!$F:$F,调整区域!$D:$D,$B149,调整区域!$E:$E,$H$84)+SUMIFS(调整区域!$H:$H,调整区域!$D:$D,$B149,调整区域!$G:$G,$H$84)</f>
        <v>0</v>
      </c>
      <c r="I149" s="131">
        <f t="shared" si="17"/>
        <v>0</v>
      </c>
      <c r="J149" s="4">
        <f>SUMIFS(调整区域!$F:$F,调整区域!$D:$D,$B149,调整区域!$E:$E,$J$84)+SUMIFS(调整区域!$H:$H,调整区域!$D:$D,$B149,调整区域!$G:$G,$J$84)</f>
        <v>0</v>
      </c>
      <c r="K149" s="4">
        <f>SUMIFS(调整区域!$F:$F,调整区域!$D:$D,$B149,调整区域!$E:$E,$K$84)+SUMIFS(调整区域!$H:$H,调整区域!$D:$D,$B149,调整区域!$G:$G,$K$84)</f>
        <v>0</v>
      </c>
      <c r="L149" s="4">
        <f>SUMIFS(调整区域!$F:$F,调整区域!$D:$D,$B149,调整区域!$E:$E,$L$84)+SUMIFS(调整区域!$H:$H,调整区域!$D:$D,$B149,调整区域!$G:$G,$L$84)</f>
        <v>0</v>
      </c>
      <c r="M149" s="131">
        <f t="shared" si="18"/>
        <v>0</v>
      </c>
      <c r="N149" s="4">
        <f>SUMIFS(调整区域!$F:$F,调整区域!$D:$D,$B149,调整区域!$E:$E,$N$84)+SUMIFS(调整区域!$H:$H,调整区域!$D:$D,$B149,调整区域!$G:$G,$N$84)</f>
        <v>0</v>
      </c>
      <c r="O149" s="4">
        <f>SUMIFS(调整区域!$F:$F,调整区域!$D:$D,$B149,调整区域!$E:$E,$O$84)+SUMIFS(调整区域!$H:$H,调整区域!$D:$D,$B149,调整区域!$G:$G,$O$84)</f>
        <v>0</v>
      </c>
      <c r="P149" s="131">
        <f t="shared" si="19"/>
        <v>0</v>
      </c>
      <c r="Q149" s="4">
        <f>SUMIFS(调整区域!$F:$F,调整区域!$D:$D,$B149,调整区域!$E:$E,$Q$84)+SUMIFS(调整区域!$H:$H,调整区域!$D:$D,$B149,调整区域!$G:$G,$Q$84)</f>
        <v>0</v>
      </c>
      <c r="R149" s="4">
        <f>SUMIFS(调整区域!$F:$F,调整区域!$D:$D,$B149,调整区域!$E:$E,$R$84)+SUMIFS(调整区域!$H:$H,调整区域!$D:$D,$B149,调整区域!$G:$G,$R$84)</f>
        <v>0</v>
      </c>
      <c r="S149" s="131">
        <f t="shared" si="20"/>
        <v>0</v>
      </c>
      <c r="T149" s="4">
        <f>SUMIFS(调整区域!$F:$F,调整区域!$D:$D,$B149,调整区域!$E:$E,$T$84)+SUMIFS(调整区域!$H:$H,调整区域!$D:$D,$B149,调整区域!$G:$G,$T$84)</f>
        <v>0</v>
      </c>
      <c r="U149" s="4">
        <f>SUMIFS(调整区域!$F:$F,调整区域!$D:$D,$B149,调整区域!$E:$E,$U$84)+SUMIFS(调整区域!$H:$H,调整区域!$D:$D,$B149,调整区域!$G:$G,$U$84)</f>
        <v>0</v>
      </c>
      <c r="V149" s="4">
        <f>SUMIFS(调整区域!$F:$F,调整区域!$D:$D,$B149,调整区域!$E:$E,$V$84)+SUMIFS(调整区域!$H:$H,调整区域!$D:$D,$B149,调整区域!$G:$G,$V$84)</f>
        <v>0</v>
      </c>
      <c r="W149" s="4">
        <f>SUMIFS(调整区域!$F:$F,调整区域!$D:$D,$B149,调整区域!$E:$E,$W$84)+SUMIFS(调整区域!$H:$H,调整区域!$D:$D,$B149,调整区域!$G:$G,$W$84)</f>
        <v>0</v>
      </c>
      <c r="X149" s="4">
        <f>SUMIFS(调整区域!$F:$F,调整区域!$D:$D,$B149,调整区域!$E:$E,$X$84)+SUMIFS(调整区域!$H:$H,调整区域!$D:$D,$B149,调整区域!$G:$G,$X$84)</f>
        <v>0</v>
      </c>
      <c r="Y149" s="4">
        <f>SUMIFS(调整区域!$F:$F,调整区域!$D:$D,$B149,调整区域!$E:$E,$Y$84)+SUMIFS(调整区域!$H:$H,调整区域!$D:$D,$B149,调整区域!$G:$G,$Y$84)</f>
        <v>0</v>
      </c>
    </row>
    <row r="150" ht="15" customHeight="1" spans="1:25">
      <c r="A150" s="2"/>
      <c r="B150" s="9" t="s">
        <v>140</v>
      </c>
      <c r="C150" s="4">
        <f t="shared" si="16"/>
        <v>0</v>
      </c>
      <c r="D150" s="4">
        <f>SUMIFS(调整区域!$F:$F,调整区域!$D:$D,$B150,调整区域!$E:$E,$D$84)+SUMIFS(调整区域!$H:$H,调整区域!$D:$D,$B150,调整区域!$G:$G,$D$84)</f>
        <v>0</v>
      </c>
      <c r="E150" s="4">
        <f>SUMIFS(调整区域!$F:$F,调整区域!$D:$D,$B150,调整区域!$E:$E,$E$84)+SUMIFS(调整区域!$H:$H,调整区域!$D:$D,$B150,调整区域!$G:$G,$E$84)</f>
        <v>0</v>
      </c>
      <c r="F150" s="4">
        <f>SUMIFS(调整区域!$F:$F,调整区域!$D:$D,$B150,调整区域!$E:$E,$F$84)+SUMIFS(调整区域!$H:$H,调整区域!$D:$D,$B150,调整区域!$G:$G,$F$84)</f>
        <v>0</v>
      </c>
      <c r="G150" s="4">
        <f>SUMIFS(调整区域!$F:$F,调整区域!$D:$D,$B150,调整区域!$E:$E,$G$84)+SUMIFS(调整区域!$H:$H,调整区域!$D:$D,$B150,调整区域!$G:$G,$G$84)</f>
        <v>0</v>
      </c>
      <c r="H150" s="131">
        <f>SUMIFS(调整区域!$F:$F,调整区域!$D:$D,$B150,调整区域!$E:$E,$H$84)+SUMIFS(调整区域!$H:$H,调整区域!$D:$D,$B150,调整区域!$G:$G,$H$84)</f>
        <v>0</v>
      </c>
      <c r="I150" s="131">
        <f t="shared" si="17"/>
        <v>0</v>
      </c>
      <c r="J150" s="4">
        <f>SUMIFS(调整区域!$F:$F,调整区域!$D:$D,$B150,调整区域!$E:$E,$J$84)+SUMIFS(调整区域!$H:$H,调整区域!$D:$D,$B150,调整区域!$G:$G,$J$84)</f>
        <v>0</v>
      </c>
      <c r="K150" s="4">
        <f>SUMIFS(调整区域!$F:$F,调整区域!$D:$D,$B150,调整区域!$E:$E,$K$84)+SUMIFS(调整区域!$H:$H,调整区域!$D:$D,$B150,调整区域!$G:$G,$K$84)</f>
        <v>0</v>
      </c>
      <c r="L150" s="4">
        <f>SUMIFS(调整区域!$F:$F,调整区域!$D:$D,$B150,调整区域!$E:$E,$L$84)+SUMIFS(调整区域!$H:$H,调整区域!$D:$D,$B150,调整区域!$G:$G,$L$84)</f>
        <v>0</v>
      </c>
      <c r="M150" s="131">
        <f t="shared" si="18"/>
        <v>0</v>
      </c>
      <c r="N150" s="4">
        <f>SUMIFS(调整区域!$F:$F,调整区域!$D:$D,$B150,调整区域!$E:$E,$N$84)+SUMIFS(调整区域!$H:$H,调整区域!$D:$D,$B150,调整区域!$G:$G,$N$84)</f>
        <v>0</v>
      </c>
      <c r="O150" s="4">
        <f>SUMIFS(调整区域!$F:$F,调整区域!$D:$D,$B150,调整区域!$E:$E,$O$84)+SUMIFS(调整区域!$H:$H,调整区域!$D:$D,$B150,调整区域!$G:$G,$O$84)</f>
        <v>0</v>
      </c>
      <c r="P150" s="131">
        <f t="shared" si="19"/>
        <v>0</v>
      </c>
      <c r="Q150" s="4">
        <f>SUMIFS(调整区域!$F:$F,调整区域!$D:$D,$B150,调整区域!$E:$E,$Q$84)+SUMIFS(调整区域!$H:$H,调整区域!$D:$D,$B150,调整区域!$G:$G,$Q$84)</f>
        <v>0</v>
      </c>
      <c r="R150" s="4">
        <f>SUMIFS(调整区域!$F:$F,调整区域!$D:$D,$B150,调整区域!$E:$E,$R$84)+SUMIFS(调整区域!$H:$H,调整区域!$D:$D,$B150,调整区域!$G:$G,$R$84)</f>
        <v>0</v>
      </c>
      <c r="S150" s="131">
        <f t="shared" si="20"/>
        <v>0</v>
      </c>
      <c r="T150" s="4">
        <f>SUMIFS(调整区域!$F:$F,调整区域!$D:$D,$B150,调整区域!$E:$E,$T$84)+SUMIFS(调整区域!$H:$H,调整区域!$D:$D,$B150,调整区域!$G:$G,$T$84)</f>
        <v>0</v>
      </c>
      <c r="U150" s="4">
        <f>SUMIFS(调整区域!$F:$F,调整区域!$D:$D,$B150,调整区域!$E:$E,$U$84)+SUMIFS(调整区域!$H:$H,调整区域!$D:$D,$B150,调整区域!$G:$G,$U$84)</f>
        <v>0</v>
      </c>
      <c r="V150" s="4">
        <f>SUMIFS(调整区域!$F:$F,调整区域!$D:$D,$B150,调整区域!$E:$E,$V$84)+SUMIFS(调整区域!$H:$H,调整区域!$D:$D,$B150,调整区域!$G:$G,$V$84)</f>
        <v>0</v>
      </c>
      <c r="W150" s="4">
        <f>SUMIFS(调整区域!$F:$F,调整区域!$D:$D,$B150,调整区域!$E:$E,$W$84)+SUMIFS(调整区域!$H:$H,调整区域!$D:$D,$B150,调整区域!$G:$G,$W$84)</f>
        <v>0</v>
      </c>
      <c r="X150" s="4">
        <f>SUMIFS(调整区域!$F:$F,调整区域!$D:$D,$B150,调整区域!$E:$E,$X$84)+SUMIFS(调整区域!$H:$H,调整区域!$D:$D,$B150,调整区域!$G:$G,$X$84)</f>
        <v>0</v>
      </c>
      <c r="Y150" s="4">
        <f>SUMIFS(调整区域!$F:$F,调整区域!$D:$D,$B150,调整区域!$E:$E,$Y$84)+SUMIFS(调整区域!$H:$H,调整区域!$D:$D,$B150,调整区域!$G:$G,$Y$84)</f>
        <v>0</v>
      </c>
    </row>
    <row r="151" ht="15" customHeight="1" spans="1:25">
      <c r="A151" s="2"/>
      <c r="B151" s="9" t="s">
        <v>141</v>
      </c>
      <c r="C151" s="4">
        <f t="shared" si="16"/>
        <v>0</v>
      </c>
      <c r="D151" s="4">
        <f>SUMIFS(调整区域!$F:$F,调整区域!$D:$D,$B151,调整区域!$E:$E,$D$84)+SUMIFS(调整区域!$H:$H,调整区域!$D:$D,$B151,调整区域!$G:$G,$D$84)</f>
        <v>0</v>
      </c>
      <c r="E151" s="4">
        <f>SUMIFS(调整区域!$F:$F,调整区域!$D:$D,$B151,调整区域!$E:$E,$E$84)+SUMIFS(调整区域!$H:$H,调整区域!$D:$D,$B151,调整区域!$G:$G,$E$84)</f>
        <v>0</v>
      </c>
      <c r="F151" s="4">
        <f>SUMIFS(调整区域!$F:$F,调整区域!$D:$D,$B151,调整区域!$E:$E,$F$84)+SUMIFS(调整区域!$H:$H,调整区域!$D:$D,$B151,调整区域!$G:$G,$F$84)</f>
        <v>0</v>
      </c>
      <c r="G151" s="4">
        <f>SUMIFS(调整区域!$F:$F,调整区域!$D:$D,$B151,调整区域!$E:$E,$G$84)+SUMIFS(调整区域!$H:$H,调整区域!$D:$D,$B151,调整区域!$G:$G,$G$84)</f>
        <v>0</v>
      </c>
      <c r="H151" s="131">
        <f>SUMIFS(调整区域!$F:$F,调整区域!$D:$D,$B151,调整区域!$E:$E,$H$84)+SUMIFS(调整区域!$H:$H,调整区域!$D:$D,$B151,调整区域!$G:$G,$H$84)</f>
        <v>0</v>
      </c>
      <c r="I151" s="131">
        <f t="shared" si="17"/>
        <v>0</v>
      </c>
      <c r="J151" s="4">
        <f>SUMIFS(调整区域!$F:$F,调整区域!$D:$D,$B151,调整区域!$E:$E,$J$84)+SUMIFS(调整区域!$H:$H,调整区域!$D:$D,$B151,调整区域!$G:$G,$J$84)</f>
        <v>0</v>
      </c>
      <c r="K151" s="4">
        <f>SUMIFS(调整区域!$F:$F,调整区域!$D:$D,$B151,调整区域!$E:$E,$K$84)+SUMIFS(调整区域!$H:$H,调整区域!$D:$D,$B151,调整区域!$G:$G,$K$84)</f>
        <v>0</v>
      </c>
      <c r="L151" s="4">
        <f>SUMIFS(调整区域!$F:$F,调整区域!$D:$D,$B151,调整区域!$E:$E,$L$84)+SUMIFS(调整区域!$H:$H,调整区域!$D:$D,$B151,调整区域!$G:$G,$L$84)</f>
        <v>0</v>
      </c>
      <c r="M151" s="131">
        <f t="shared" si="18"/>
        <v>0</v>
      </c>
      <c r="N151" s="4">
        <f>SUMIFS(调整区域!$F:$F,调整区域!$D:$D,$B151,调整区域!$E:$E,$N$84)+SUMIFS(调整区域!$H:$H,调整区域!$D:$D,$B151,调整区域!$G:$G,$N$84)</f>
        <v>0</v>
      </c>
      <c r="O151" s="4">
        <f>SUMIFS(调整区域!$F:$F,调整区域!$D:$D,$B151,调整区域!$E:$E,$O$84)+SUMIFS(调整区域!$H:$H,调整区域!$D:$D,$B151,调整区域!$G:$G,$O$84)</f>
        <v>0</v>
      </c>
      <c r="P151" s="131">
        <f t="shared" si="19"/>
        <v>0</v>
      </c>
      <c r="Q151" s="4">
        <f>SUMIFS(调整区域!$F:$F,调整区域!$D:$D,$B151,调整区域!$E:$E,$Q$84)+SUMIFS(调整区域!$H:$H,调整区域!$D:$D,$B151,调整区域!$G:$G,$Q$84)</f>
        <v>0</v>
      </c>
      <c r="R151" s="4">
        <f>SUMIFS(调整区域!$F:$F,调整区域!$D:$D,$B151,调整区域!$E:$E,$R$84)+SUMIFS(调整区域!$H:$H,调整区域!$D:$D,$B151,调整区域!$G:$G,$R$84)</f>
        <v>0</v>
      </c>
      <c r="S151" s="131">
        <f t="shared" si="20"/>
        <v>0</v>
      </c>
      <c r="T151" s="4">
        <f>SUMIFS(调整区域!$F:$F,调整区域!$D:$D,$B151,调整区域!$E:$E,$T$84)+SUMIFS(调整区域!$H:$H,调整区域!$D:$D,$B151,调整区域!$G:$G,$T$84)</f>
        <v>0</v>
      </c>
      <c r="U151" s="4">
        <f>SUMIFS(调整区域!$F:$F,调整区域!$D:$D,$B151,调整区域!$E:$E,$U$84)+SUMIFS(调整区域!$H:$H,调整区域!$D:$D,$B151,调整区域!$G:$G,$U$84)</f>
        <v>0</v>
      </c>
      <c r="V151" s="4">
        <f>SUMIFS(调整区域!$F:$F,调整区域!$D:$D,$B151,调整区域!$E:$E,$V$84)+SUMIFS(调整区域!$H:$H,调整区域!$D:$D,$B151,调整区域!$G:$G,$V$84)</f>
        <v>0</v>
      </c>
      <c r="W151" s="4">
        <f>SUMIFS(调整区域!$F:$F,调整区域!$D:$D,$B151,调整区域!$E:$E,$W$84)+SUMIFS(调整区域!$H:$H,调整区域!$D:$D,$B151,调整区域!$G:$G,$W$84)</f>
        <v>0</v>
      </c>
      <c r="X151" s="4">
        <f>SUMIFS(调整区域!$F:$F,调整区域!$D:$D,$B151,调整区域!$E:$E,$X$84)+SUMIFS(调整区域!$H:$H,调整区域!$D:$D,$B151,调整区域!$G:$G,$X$84)</f>
        <v>0</v>
      </c>
      <c r="Y151" s="4">
        <f>SUMIFS(调整区域!$F:$F,调整区域!$D:$D,$B151,调整区域!$E:$E,$Y$84)+SUMIFS(调整区域!$H:$H,调整区域!$D:$D,$B151,调整区域!$G:$G,$Y$84)</f>
        <v>0</v>
      </c>
    </row>
    <row r="152" ht="15" customHeight="1" spans="1:25">
      <c r="A152" s="2"/>
      <c r="B152" s="9" t="s">
        <v>142</v>
      </c>
      <c r="C152" s="4">
        <f t="shared" si="16"/>
        <v>0</v>
      </c>
      <c r="D152" s="4">
        <f>SUMIFS(调整区域!$F:$F,调整区域!$D:$D,$B152,调整区域!$E:$E,$D$84)+SUMIFS(调整区域!$H:$H,调整区域!$D:$D,$B152,调整区域!$G:$G,$D$84)</f>
        <v>0</v>
      </c>
      <c r="E152" s="4">
        <f>SUMIFS(调整区域!$F:$F,调整区域!$D:$D,$B152,调整区域!$E:$E,$E$84)+SUMIFS(调整区域!$H:$H,调整区域!$D:$D,$B152,调整区域!$G:$G,$E$84)</f>
        <v>0</v>
      </c>
      <c r="F152" s="4">
        <f>SUMIFS(调整区域!$F:$F,调整区域!$D:$D,$B152,调整区域!$E:$E,$F$84)+SUMIFS(调整区域!$H:$H,调整区域!$D:$D,$B152,调整区域!$G:$G,$F$84)</f>
        <v>0</v>
      </c>
      <c r="G152" s="4">
        <f>SUMIFS(调整区域!$F:$F,调整区域!$D:$D,$B152,调整区域!$E:$E,$G$84)+SUMIFS(调整区域!$H:$H,调整区域!$D:$D,$B152,调整区域!$G:$G,$G$84)</f>
        <v>0</v>
      </c>
      <c r="H152" s="131">
        <f>SUMIFS(调整区域!$F:$F,调整区域!$D:$D,$B152,调整区域!$E:$E,$H$84)+SUMIFS(调整区域!$H:$H,调整区域!$D:$D,$B152,调整区域!$G:$G,$H$84)</f>
        <v>0</v>
      </c>
      <c r="I152" s="131">
        <f t="shared" si="17"/>
        <v>0</v>
      </c>
      <c r="J152" s="4">
        <f>SUMIFS(调整区域!$F:$F,调整区域!$D:$D,$B152,调整区域!$E:$E,$J$84)+SUMIFS(调整区域!$H:$H,调整区域!$D:$D,$B152,调整区域!$G:$G,$J$84)</f>
        <v>0</v>
      </c>
      <c r="K152" s="4">
        <f>SUMIFS(调整区域!$F:$F,调整区域!$D:$D,$B152,调整区域!$E:$E,$K$84)+SUMIFS(调整区域!$H:$H,调整区域!$D:$D,$B152,调整区域!$G:$G,$K$84)</f>
        <v>0</v>
      </c>
      <c r="L152" s="4">
        <f>SUMIFS(调整区域!$F:$F,调整区域!$D:$D,$B152,调整区域!$E:$E,$L$84)+SUMIFS(调整区域!$H:$H,调整区域!$D:$D,$B152,调整区域!$G:$G,$L$84)</f>
        <v>0</v>
      </c>
      <c r="M152" s="131">
        <f t="shared" si="18"/>
        <v>0</v>
      </c>
      <c r="N152" s="4">
        <f>SUMIFS(调整区域!$F:$F,调整区域!$D:$D,$B152,调整区域!$E:$E,$N$84)+SUMIFS(调整区域!$H:$H,调整区域!$D:$D,$B152,调整区域!$G:$G,$N$84)</f>
        <v>0</v>
      </c>
      <c r="O152" s="4">
        <f>SUMIFS(调整区域!$F:$F,调整区域!$D:$D,$B152,调整区域!$E:$E,$O$84)+SUMIFS(调整区域!$H:$H,调整区域!$D:$D,$B152,调整区域!$G:$G,$O$84)</f>
        <v>0</v>
      </c>
      <c r="P152" s="131">
        <f t="shared" si="19"/>
        <v>0</v>
      </c>
      <c r="Q152" s="4">
        <f>SUMIFS(调整区域!$F:$F,调整区域!$D:$D,$B152,调整区域!$E:$E,$Q$84)+SUMIFS(调整区域!$H:$H,调整区域!$D:$D,$B152,调整区域!$G:$G,$Q$84)</f>
        <v>0</v>
      </c>
      <c r="R152" s="4">
        <f>SUMIFS(调整区域!$F:$F,调整区域!$D:$D,$B152,调整区域!$E:$E,$R$84)+SUMIFS(调整区域!$H:$H,调整区域!$D:$D,$B152,调整区域!$G:$G,$R$84)</f>
        <v>0</v>
      </c>
      <c r="S152" s="131">
        <f t="shared" si="20"/>
        <v>0</v>
      </c>
      <c r="T152" s="4">
        <f>SUMIFS(调整区域!$F:$F,调整区域!$D:$D,$B152,调整区域!$E:$E,$T$84)+SUMIFS(调整区域!$H:$H,调整区域!$D:$D,$B152,调整区域!$G:$G,$T$84)</f>
        <v>0</v>
      </c>
      <c r="U152" s="4">
        <f>SUMIFS(调整区域!$F:$F,调整区域!$D:$D,$B152,调整区域!$E:$E,$U$84)+SUMIFS(调整区域!$H:$H,调整区域!$D:$D,$B152,调整区域!$G:$G,$U$84)</f>
        <v>0</v>
      </c>
      <c r="V152" s="4">
        <f>SUMIFS(调整区域!$F:$F,调整区域!$D:$D,$B152,调整区域!$E:$E,$V$84)+SUMIFS(调整区域!$H:$H,调整区域!$D:$D,$B152,调整区域!$G:$G,$V$84)</f>
        <v>0</v>
      </c>
      <c r="W152" s="4">
        <f>SUMIFS(调整区域!$F:$F,调整区域!$D:$D,$B152,调整区域!$E:$E,$W$84)+SUMIFS(调整区域!$H:$H,调整区域!$D:$D,$B152,调整区域!$G:$G,$W$84)</f>
        <v>0</v>
      </c>
      <c r="X152" s="4">
        <f>SUMIFS(调整区域!$F:$F,调整区域!$D:$D,$B152,调整区域!$E:$E,$X$84)+SUMIFS(调整区域!$H:$H,调整区域!$D:$D,$B152,调整区域!$G:$G,$X$84)</f>
        <v>0</v>
      </c>
      <c r="Y152" s="4">
        <f>SUMIFS(调整区域!$F:$F,调整区域!$D:$D,$B152,调整区域!$E:$E,$Y$84)+SUMIFS(调整区域!$H:$H,调整区域!$D:$D,$B152,调整区域!$G:$G,$Y$84)</f>
        <v>0</v>
      </c>
    </row>
    <row r="153" ht="15" customHeight="1" spans="1:25">
      <c r="A153" s="2"/>
      <c r="B153" s="9" t="s">
        <v>143</v>
      </c>
      <c r="C153" s="4">
        <f t="shared" si="16"/>
        <v>0</v>
      </c>
      <c r="D153" s="4">
        <f>SUMIFS(调整区域!$F:$F,调整区域!$D:$D,$B153,调整区域!$E:$E,$D$84)+SUMIFS(调整区域!$H:$H,调整区域!$D:$D,$B153,调整区域!$G:$G,$D$84)</f>
        <v>0</v>
      </c>
      <c r="E153" s="4">
        <f>SUMIFS(调整区域!$F:$F,调整区域!$D:$D,$B153,调整区域!$E:$E,$E$84)+SUMIFS(调整区域!$H:$H,调整区域!$D:$D,$B153,调整区域!$G:$G,$E$84)</f>
        <v>0</v>
      </c>
      <c r="F153" s="4">
        <f>SUMIFS(调整区域!$F:$F,调整区域!$D:$D,$B153,调整区域!$E:$E,$F$84)+SUMIFS(调整区域!$H:$H,调整区域!$D:$D,$B153,调整区域!$G:$G,$F$84)</f>
        <v>0</v>
      </c>
      <c r="G153" s="4">
        <f>SUMIFS(调整区域!$F:$F,调整区域!$D:$D,$B153,调整区域!$E:$E,$G$84)+SUMIFS(调整区域!$H:$H,调整区域!$D:$D,$B153,调整区域!$G:$G,$G$84)</f>
        <v>0</v>
      </c>
      <c r="H153" s="131">
        <f>SUMIFS(调整区域!$F:$F,调整区域!$D:$D,$B153,调整区域!$E:$E,$H$84)+SUMIFS(调整区域!$H:$H,调整区域!$D:$D,$B153,调整区域!$G:$G,$H$84)</f>
        <v>0</v>
      </c>
      <c r="I153" s="131">
        <f t="shared" si="17"/>
        <v>0</v>
      </c>
      <c r="J153" s="4">
        <f>SUMIFS(调整区域!$F:$F,调整区域!$D:$D,$B153,调整区域!$E:$E,$J$84)+SUMIFS(调整区域!$H:$H,调整区域!$D:$D,$B153,调整区域!$G:$G,$J$84)</f>
        <v>0</v>
      </c>
      <c r="K153" s="4">
        <f>SUMIFS(调整区域!$F:$F,调整区域!$D:$D,$B153,调整区域!$E:$E,$K$84)+SUMIFS(调整区域!$H:$H,调整区域!$D:$D,$B153,调整区域!$G:$G,$K$84)</f>
        <v>0</v>
      </c>
      <c r="L153" s="4">
        <f>SUMIFS(调整区域!$F:$F,调整区域!$D:$D,$B153,调整区域!$E:$E,$L$84)+SUMIFS(调整区域!$H:$H,调整区域!$D:$D,$B153,调整区域!$G:$G,$L$84)</f>
        <v>0</v>
      </c>
      <c r="M153" s="131">
        <f t="shared" si="18"/>
        <v>0</v>
      </c>
      <c r="N153" s="4">
        <f>SUMIFS(调整区域!$F:$F,调整区域!$D:$D,$B153,调整区域!$E:$E,$N$84)+SUMIFS(调整区域!$H:$H,调整区域!$D:$D,$B153,调整区域!$G:$G,$N$84)</f>
        <v>0</v>
      </c>
      <c r="O153" s="4">
        <f>SUMIFS(调整区域!$F:$F,调整区域!$D:$D,$B153,调整区域!$E:$E,$O$84)+SUMIFS(调整区域!$H:$H,调整区域!$D:$D,$B153,调整区域!$G:$G,$O$84)</f>
        <v>0</v>
      </c>
      <c r="P153" s="131">
        <f t="shared" si="19"/>
        <v>0</v>
      </c>
      <c r="Q153" s="4">
        <f>SUMIFS(调整区域!$F:$F,调整区域!$D:$D,$B153,调整区域!$E:$E,$Q$84)+SUMIFS(调整区域!$H:$H,调整区域!$D:$D,$B153,调整区域!$G:$G,$Q$84)</f>
        <v>0</v>
      </c>
      <c r="R153" s="4">
        <f>SUMIFS(调整区域!$F:$F,调整区域!$D:$D,$B153,调整区域!$E:$E,$R$84)+SUMIFS(调整区域!$H:$H,调整区域!$D:$D,$B153,调整区域!$G:$G,$R$84)</f>
        <v>0</v>
      </c>
      <c r="S153" s="131">
        <f t="shared" si="20"/>
        <v>0</v>
      </c>
      <c r="T153" s="4">
        <f>SUMIFS(调整区域!$F:$F,调整区域!$D:$D,$B153,调整区域!$E:$E,$T$84)+SUMIFS(调整区域!$H:$H,调整区域!$D:$D,$B153,调整区域!$G:$G,$T$84)</f>
        <v>0</v>
      </c>
      <c r="U153" s="4">
        <f>SUMIFS(调整区域!$F:$F,调整区域!$D:$D,$B153,调整区域!$E:$E,$U$84)+SUMIFS(调整区域!$H:$H,调整区域!$D:$D,$B153,调整区域!$G:$G,$U$84)</f>
        <v>0</v>
      </c>
      <c r="V153" s="4">
        <f>SUMIFS(调整区域!$F:$F,调整区域!$D:$D,$B153,调整区域!$E:$E,$V$84)+SUMIFS(调整区域!$H:$H,调整区域!$D:$D,$B153,调整区域!$G:$G,$V$84)</f>
        <v>0</v>
      </c>
      <c r="W153" s="4">
        <f>SUMIFS(调整区域!$F:$F,调整区域!$D:$D,$B153,调整区域!$E:$E,$W$84)+SUMIFS(调整区域!$H:$H,调整区域!$D:$D,$B153,调整区域!$G:$G,$W$84)</f>
        <v>0</v>
      </c>
      <c r="X153" s="4">
        <f>SUMIFS(调整区域!$F:$F,调整区域!$D:$D,$B153,调整区域!$E:$E,$X$84)+SUMIFS(调整区域!$H:$H,调整区域!$D:$D,$B153,调整区域!$G:$G,$X$84)</f>
        <v>0</v>
      </c>
      <c r="Y153" s="4">
        <f>SUMIFS(调整区域!$F:$F,调整区域!$D:$D,$B153,调整区域!$E:$E,$Y$84)+SUMIFS(调整区域!$H:$H,调整区域!$D:$D,$B153,调整区域!$G:$G,$Y$84)</f>
        <v>0</v>
      </c>
    </row>
    <row r="154" ht="15" customHeight="1" spans="1:25">
      <c r="A154" s="2"/>
      <c r="B154" s="9" t="s">
        <v>144</v>
      </c>
      <c r="C154" s="4">
        <f t="shared" si="16"/>
        <v>0</v>
      </c>
      <c r="D154" s="4">
        <f>SUMIFS(调整区域!$F:$F,调整区域!$D:$D,$B154,调整区域!$E:$E,$D$84)+SUMIFS(调整区域!$H:$H,调整区域!$D:$D,$B154,调整区域!$G:$G,$D$84)</f>
        <v>0</v>
      </c>
      <c r="E154" s="4">
        <f>SUMIFS(调整区域!$F:$F,调整区域!$D:$D,$B154,调整区域!$E:$E,$E$84)+SUMIFS(调整区域!$H:$H,调整区域!$D:$D,$B154,调整区域!$G:$G,$E$84)</f>
        <v>0</v>
      </c>
      <c r="F154" s="4">
        <f>SUMIFS(调整区域!$F:$F,调整区域!$D:$D,$B154,调整区域!$E:$E,$F$84)+SUMIFS(调整区域!$H:$H,调整区域!$D:$D,$B154,调整区域!$G:$G,$F$84)</f>
        <v>0</v>
      </c>
      <c r="G154" s="4">
        <f>SUMIFS(调整区域!$F:$F,调整区域!$D:$D,$B154,调整区域!$E:$E,$G$84)+SUMIFS(调整区域!$H:$H,调整区域!$D:$D,$B154,调整区域!$G:$G,$G$84)</f>
        <v>0</v>
      </c>
      <c r="H154" s="131">
        <f>SUMIFS(调整区域!$F:$F,调整区域!$D:$D,$B154,调整区域!$E:$E,$H$84)+SUMIFS(调整区域!$H:$H,调整区域!$D:$D,$B154,调整区域!$G:$G,$H$84)</f>
        <v>0</v>
      </c>
      <c r="I154" s="131">
        <f t="shared" si="17"/>
        <v>0</v>
      </c>
      <c r="J154" s="4">
        <f>SUMIFS(调整区域!$F:$F,调整区域!$D:$D,$B154,调整区域!$E:$E,$J$84)+SUMIFS(调整区域!$H:$H,调整区域!$D:$D,$B154,调整区域!$G:$G,$J$84)</f>
        <v>0</v>
      </c>
      <c r="K154" s="4">
        <f>SUMIFS(调整区域!$F:$F,调整区域!$D:$D,$B154,调整区域!$E:$E,$K$84)+SUMIFS(调整区域!$H:$H,调整区域!$D:$D,$B154,调整区域!$G:$G,$K$84)</f>
        <v>0</v>
      </c>
      <c r="L154" s="4">
        <f>SUMIFS(调整区域!$F:$F,调整区域!$D:$D,$B154,调整区域!$E:$E,$L$84)+SUMIFS(调整区域!$H:$H,调整区域!$D:$D,$B154,调整区域!$G:$G,$L$84)</f>
        <v>0</v>
      </c>
      <c r="M154" s="131">
        <f t="shared" si="18"/>
        <v>0</v>
      </c>
      <c r="N154" s="4">
        <f>SUMIFS(调整区域!$F:$F,调整区域!$D:$D,$B154,调整区域!$E:$E,$N$84)+SUMIFS(调整区域!$H:$H,调整区域!$D:$D,$B154,调整区域!$G:$G,$N$84)</f>
        <v>0</v>
      </c>
      <c r="O154" s="4">
        <f>SUMIFS(调整区域!$F:$F,调整区域!$D:$D,$B154,调整区域!$E:$E,$O$84)+SUMIFS(调整区域!$H:$H,调整区域!$D:$D,$B154,调整区域!$G:$G,$O$84)</f>
        <v>0</v>
      </c>
      <c r="P154" s="131">
        <f t="shared" si="19"/>
        <v>0</v>
      </c>
      <c r="Q154" s="4">
        <f>SUMIFS(调整区域!$F:$F,调整区域!$D:$D,$B154,调整区域!$E:$E,$Q$84)+SUMIFS(调整区域!$H:$H,调整区域!$D:$D,$B154,调整区域!$G:$G,$Q$84)</f>
        <v>0</v>
      </c>
      <c r="R154" s="4">
        <f>SUMIFS(调整区域!$F:$F,调整区域!$D:$D,$B154,调整区域!$E:$E,$R$84)+SUMIFS(调整区域!$H:$H,调整区域!$D:$D,$B154,调整区域!$G:$G,$R$84)</f>
        <v>0</v>
      </c>
      <c r="S154" s="131">
        <f t="shared" si="20"/>
        <v>0</v>
      </c>
      <c r="T154" s="4">
        <f>SUMIFS(调整区域!$F:$F,调整区域!$D:$D,$B154,调整区域!$E:$E,$T$84)+SUMIFS(调整区域!$H:$H,调整区域!$D:$D,$B154,调整区域!$G:$G,$T$84)</f>
        <v>0</v>
      </c>
      <c r="U154" s="4">
        <f>SUMIFS(调整区域!$F:$F,调整区域!$D:$D,$B154,调整区域!$E:$E,$U$84)+SUMIFS(调整区域!$H:$H,调整区域!$D:$D,$B154,调整区域!$G:$G,$U$84)</f>
        <v>0</v>
      </c>
      <c r="V154" s="4">
        <f>SUMIFS(调整区域!$F:$F,调整区域!$D:$D,$B154,调整区域!$E:$E,$V$84)+SUMIFS(调整区域!$H:$H,调整区域!$D:$D,$B154,调整区域!$G:$G,$V$84)</f>
        <v>0</v>
      </c>
      <c r="W154" s="4">
        <f>SUMIFS(调整区域!$F:$F,调整区域!$D:$D,$B154,调整区域!$E:$E,$W$84)+SUMIFS(调整区域!$H:$H,调整区域!$D:$D,$B154,调整区域!$G:$G,$W$84)</f>
        <v>0</v>
      </c>
      <c r="X154" s="4">
        <f>SUMIFS(调整区域!$F:$F,调整区域!$D:$D,$B154,调整区域!$E:$E,$X$84)+SUMIFS(调整区域!$H:$H,调整区域!$D:$D,$B154,调整区域!$G:$G,$X$84)</f>
        <v>0</v>
      </c>
      <c r="Y154" s="4">
        <f>SUMIFS(调整区域!$F:$F,调整区域!$D:$D,$B154,调整区域!$E:$E,$Y$84)+SUMIFS(调整区域!$H:$H,调整区域!$D:$D,$B154,调整区域!$G:$G,$Y$84)</f>
        <v>0</v>
      </c>
    </row>
    <row r="155" ht="15" customHeight="1" spans="1:25">
      <c r="A155" s="2"/>
      <c r="B155" s="9" t="s">
        <v>145</v>
      </c>
      <c r="C155" s="4">
        <f t="shared" si="16"/>
        <v>0</v>
      </c>
      <c r="D155" s="4">
        <f>SUMIFS(调整区域!$F:$F,调整区域!$D:$D,$B155,调整区域!$E:$E,$D$84)+SUMIFS(调整区域!$H:$H,调整区域!$D:$D,$B155,调整区域!$G:$G,$D$84)</f>
        <v>-833333.333333333</v>
      </c>
      <c r="E155" s="4">
        <f>SUMIFS(调整区域!$F:$F,调整区域!$D:$D,$B155,调整区域!$E:$E,$E$84)+SUMIFS(调整区域!$H:$H,调整区域!$D:$D,$B155,调整区域!$G:$G,$E$84)</f>
        <v>0</v>
      </c>
      <c r="F155" s="4">
        <f>SUMIFS(调整区域!$F:$F,调整区域!$D:$D,$B155,调整区域!$E:$E,$F$84)+SUMIFS(调整区域!$H:$H,调整区域!$D:$D,$B155,调整区域!$G:$G,$F$84)</f>
        <v>0</v>
      </c>
      <c r="G155" s="4">
        <f>SUMIFS(调整区域!$F:$F,调整区域!$D:$D,$B155,调整区域!$E:$E,$G$84)+SUMIFS(调整区域!$H:$H,调整区域!$D:$D,$B155,调整区域!$G:$G,$G$84)</f>
        <v>0</v>
      </c>
      <c r="H155" s="131">
        <f>SUMIFS(调整区域!$F:$F,调整区域!$D:$D,$B155,调整区域!$E:$E,$H$84)+SUMIFS(调整区域!$H:$H,调整区域!$D:$D,$B155,调整区域!$G:$G,$H$84)</f>
        <v>833333.333333333</v>
      </c>
      <c r="I155" s="131">
        <f t="shared" si="17"/>
        <v>0</v>
      </c>
      <c r="J155" s="4">
        <f>SUMIFS(调整区域!$F:$F,调整区域!$D:$D,$B155,调整区域!$E:$E,$J$84)+SUMIFS(调整区域!$H:$H,调整区域!$D:$D,$B155,调整区域!$G:$G,$J$84)</f>
        <v>0</v>
      </c>
      <c r="K155" s="4">
        <f>SUMIFS(调整区域!$F:$F,调整区域!$D:$D,$B155,调整区域!$E:$E,$K$84)+SUMIFS(调整区域!$H:$H,调整区域!$D:$D,$B155,调整区域!$G:$G,$K$84)</f>
        <v>0</v>
      </c>
      <c r="L155" s="4">
        <f>SUMIFS(调整区域!$F:$F,调整区域!$D:$D,$B155,调整区域!$E:$E,$L$84)+SUMIFS(调整区域!$H:$H,调整区域!$D:$D,$B155,调整区域!$G:$G,$L$84)</f>
        <v>0</v>
      </c>
      <c r="M155" s="131">
        <f t="shared" si="18"/>
        <v>0</v>
      </c>
      <c r="N155" s="4">
        <f>SUMIFS(调整区域!$F:$F,调整区域!$D:$D,$B155,调整区域!$E:$E,$N$84)+SUMIFS(调整区域!$H:$H,调整区域!$D:$D,$B155,调整区域!$G:$G,$N$84)</f>
        <v>0</v>
      </c>
      <c r="O155" s="4">
        <f>SUMIFS(调整区域!$F:$F,调整区域!$D:$D,$B155,调整区域!$E:$E,$O$84)+SUMIFS(调整区域!$H:$H,调整区域!$D:$D,$B155,调整区域!$G:$G,$O$84)</f>
        <v>0</v>
      </c>
      <c r="P155" s="131">
        <f t="shared" si="19"/>
        <v>0</v>
      </c>
      <c r="Q155" s="4">
        <f>SUMIFS(调整区域!$F:$F,调整区域!$D:$D,$B155,调整区域!$E:$E,$Q$84)+SUMIFS(调整区域!$H:$H,调整区域!$D:$D,$B155,调整区域!$G:$G,$Q$84)</f>
        <v>0</v>
      </c>
      <c r="R155" s="4">
        <f>SUMIFS(调整区域!$F:$F,调整区域!$D:$D,$B155,调整区域!$E:$E,$R$84)+SUMIFS(调整区域!$H:$H,调整区域!$D:$D,$B155,调整区域!$G:$G,$R$84)</f>
        <v>0</v>
      </c>
      <c r="S155" s="131">
        <f t="shared" si="20"/>
        <v>0</v>
      </c>
      <c r="T155" s="4">
        <f>SUMIFS(调整区域!$F:$F,调整区域!$D:$D,$B155,调整区域!$E:$E,$T$84)+SUMIFS(调整区域!$H:$H,调整区域!$D:$D,$B155,调整区域!$G:$G,$T$84)</f>
        <v>0</v>
      </c>
      <c r="U155" s="4">
        <f>SUMIFS(调整区域!$F:$F,调整区域!$D:$D,$B155,调整区域!$E:$E,$U$84)+SUMIFS(调整区域!$H:$H,调整区域!$D:$D,$B155,调整区域!$G:$G,$U$84)</f>
        <v>0</v>
      </c>
      <c r="V155" s="4">
        <f>SUMIFS(调整区域!$F:$F,调整区域!$D:$D,$B155,调整区域!$E:$E,$V$84)+SUMIFS(调整区域!$H:$H,调整区域!$D:$D,$B155,调整区域!$G:$G,$V$84)</f>
        <v>0</v>
      </c>
      <c r="W155" s="4">
        <f>SUMIFS(调整区域!$F:$F,调整区域!$D:$D,$B155,调整区域!$E:$E,$W$84)+SUMIFS(调整区域!$H:$H,调整区域!$D:$D,$B155,调整区域!$G:$G,$W$84)</f>
        <v>0</v>
      </c>
      <c r="X155" s="4">
        <f>SUMIFS(调整区域!$F:$F,调整区域!$D:$D,$B155,调整区域!$E:$E,$X$84)+SUMIFS(调整区域!$H:$H,调整区域!$D:$D,$B155,调整区域!$G:$G,$X$84)</f>
        <v>0</v>
      </c>
      <c r="Y155" s="4">
        <f>SUMIFS(调整区域!$F:$F,调整区域!$D:$D,$B155,调整区域!$E:$E,$Y$84)+SUMIFS(调整区域!$H:$H,调整区域!$D:$D,$B155,调整区域!$G:$G,$Y$84)</f>
        <v>0</v>
      </c>
    </row>
    <row r="156" ht="15" customHeight="1" spans="1:25">
      <c r="A156" s="2"/>
      <c r="B156" s="9" t="s">
        <v>146</v>
      </c>
      <c r="C156" s="4">
        <f t="shared" si="16"/>
        <v>0</v>
      </c>
      <c r="D156" s="4">
        <f>SUMIFS(调整区域!$F:$F,调整区域!$D:$D,$B156,调整区域!$E:$E,$D$84)+SUMIFS(调整区域!$H:$H,调整区域!$D:$D,$B156,调整区域!$G:$G,$D$84)</f>
        <v>0</v>
      </c>
      <c r="E156" s="4">
        <f>SUMIFS(调整区域!$F:$F,调整区域!$D:$D,$B156,调整区域!$E:$E,$E$84)+SUMIFS(调整区域!$H:$H,调整区域!$D:$D,$B156,调整区域!$G:$G,$E$84)</f>
        <v>0</v>
      </c>
      <c r="F156" s="4">
        <f>SUMIFS(调整区域!$F:$F,调整区域!$D:$D,$B156,调整区域!$E:$E,$F$84)+SUMIFS(调整区域!$H:$H,调整区域!$D:$D,$B156,调整区域!$G:$G,$F$84)</f>
        <v>0</v>
      </c>
      <c r="G156" s="4">
        <f>SUMIFS(调整区域!$F:$F,调整区域!$D:$D,$B156,调整区域!$E:$E,$G$84)+SUMIFS(调整区域!$H:$H,调整区域!$D:$D,$B156,调整区域!$G:$G,$G$84)</f>
        <v>0</v>
      </c>
      <c r="H156" s="131">
        <f>SUMIFS(调整区域!$F:$F,调整区域!$D:$D,$B156,调整区域!$E:$E,$H$84)+SUMIFS(调整区域!$H:$H,调整区域!$D:$D,$B156,调整区域!$G:$G,$H$84)</f>
        <v>0</v>
      </c>
      <c r="I156" s="131">
        <f t="shared" si="17"/>
        <v>0</v>
      </c>
      <c r="J156" s="4">
        <f>SUMIFS(调整区域!$F:$F,调整区域!$D:$D,$B156,调整区域!$E:$E,$J$84)+SUMIFS(调整区域!$H:$H,调整区域!$D:$D,$B156,调整区域!$G:$G,$J$84)</f>
        <v>0</v>
      </c>
      <c r="K156" s="4">
        <f>SUMIFS(调整区域!$F:$F,调整区域!$D:$D,$B156,调整区域!$E:$E,$K$84)+SUMIFS(调整区域!$H:$H,调整区域!$D:$D,$B156,调整区域!$G:$G,$K$84)</f>
        <v>0</v>
      </c>
      <c r="L156" s="4">
        <f>SUMIFS(调整区域!$F:$F,调整区域!$D:$D,$B156,调整区域!$E:$E,$L$84)+SUMIFS(调整区域!$H:$H,调整区域!$D:$D,$B156,调整区域!$G:$G,$L$84)</f>
        <v>0</v>
      </c>
      <c r="M156" s="131">
        <f t="shared" si="18"/>
        <v>0</v>
      </c>
      <c r="N156" s="4">
        <f>SUMIFS(调整区域!$F:$F,调整区域!$D:$D,$B156,调整区域!$E:$E,$N$84)+SUMIFS(调整区域!$H:$H,调整区域!$D:$D,$B156,调整区域!$G:$G,$N$84)</f>
        <v>0</v>
      </c>
      <c r="O156" s="4">
        <f>SUMIFS(调整区域!$F:$F,调整区域!$D:$D,$B156,调整区域!$E:$E,$O$84)+SUMIFS(调整区域!$H:$H,调整区域!$D:$D,$B156,调整区域!$G:$G,$O$84)</f>
        <v>0</v>
      </c>
      <c r="P156" s="131">
        <f t="shared" si="19"/>
        <v>0</v>
      </c>
      <c r="Q156" s="4">
        <f>SUMIFS(调整区域!$F:$F,调整区域!$D:$D,$B156,调整区域!$E:$E,$Q$84)+SUMIFS(调整区域!$H:$H,调整区域!$D:$D,$B156,调整区域!$G:$G,$Q$84)</f>
        <v>0</v>
      </c>
      <c r="R156" s="4">
        <f>SUMIFS(调整区域!$F:$F,调整区域!$D:$D,$B156,调整区域!$E:$E,$R$84)+SUMIFS(调整区域!$H:$H,调整区域!$D:$D,$B156,调整区域!$G:$G,$R$84)</f>
        <v>0</v>
      </c>
      <c r="S156" s="131">
        <f t="shared" si="20"/>
        <v>0</v>
      </c>
      <c r="T156" s="4">
        <f>SUMIFS(调整区域!$F:$F,调整区域!$D:$D,$B156,调整区域!$E:$E,$T$84)+SUMIFS(调整区域!$H:$H,调整区域!$D:$D,$B156,调整区域!$G:$G,$T$84)</f>
        <v>0</v>
      </c>
      <c r="U156" s="4">
        <f>SUMIFS(调整区域!$F:$F,调整区域!$D:$D,$B156,调整区域!$E:$E,$U$84)+SUMIFS(调整区域!$H:$H,调整区域!$D:$D,$B156,调整区域!$G:$G,$U$84)</f>
        <v>0</v>
      </c>
      <c r="V156" s="4">
        <f>SUMIFS(调整区域!$F:$F,调整区域!$D:$D,$B156,调整区域!$E:$E,$V$84)+SUMIFS(调整区域!$H:$H,调整区域!$D:$D,$B156,调整区域!$G:$G,$V$84)</f>
        <v>0</v>
      </c>
      <c r="W156" s="4">
        <f>SUMIFS(调整区域!$F:$F,调整区域!$D:$D,$B156,调整区域!$E:$E,$W$84)+SUMIFS(调整区域!$H:$H,调整区域!$D:$D,$B156,调整区域!$G:$G,$W$84)</f>
        <v>0</v>
      </c>
      <c r="X156" s="4">
        <f>SUMIFS(调整区域!$F:$F,调整区域!$D:$D,$B156,调整区域!$E:$E,$X$84)+SUMIFS(调整区域!$H:$H,调整区域!$D:$D,$B156,调整区域!$G:$G,$X$84)</f>
        <v>0</v>
      </c>
      <c r="Y156" s="4">
        <f>SUMIFS(调整区域!$F:$F,调整区域!$D:$D,$B156,调整区域!$E:$E,$Y$84)+SUMIFS(调整区域!$H:$H,调整区域!$D:$D,$B156,调整区域!$G:$G,$Y$84)</f>
        <v>0</v>
      </c>
    </row>
    <row r="157" ht="15" customHeight="1" spans="1:25">
      <c r="A157" s="2"/>
      <c r="B157" s="15" t="s">
        <v>95</v>
      </c>
      <c r="C157" s="11">
        <f>SUM(C143:C156)</f>
        <v>0</v>
      </c>
      <c r="D157" s="11">
        <f t="shared" ref="D157:Y157" si="23">SUM(D143:D156)</f>
        <v>-833333.333333333</v>
      </c>
      <c r="E157" s="11">
        <f t="shared" si="23"/>
        <v>0</v>
      </c>
      <c r="F157" s="11">
        <f t="shared" si="23"/>
        <v>0</v>
      </c>
      <c r="G157" s="11">
        <f t="shared" si="23"/>
        <v>0</v>
      </c>
      <c r="H157" s="131">
        <f t="shared" si="23"/>
        <v>833333.333333333</v>
      </c>
      <c r="I157" s="131">
        <f t="shared" si="23"/>
        <v>0</v>
      </c>
      <c r="J157" s="11">
        <f t="shared" si="23"/>
        <v>0</v>
      </c>
      <c r="K157" s="11">
        <f t="shared" si="23"/>
        <v>0</v>
      </c>
      <c r="L157" s="11">
        <f t="shared" si="23"/>
        <v>0</v>
      </c>
      <c r="M157" s="131">
        <f t="shared" si="23"/>
        <v>0</v>
      </c>
      <c r="N157" s="11">
        <f t="shared" si="23"/>
        <v>0</v>
      </c>
      <c r="O157" s="11">
        <f t="shared" si="23"/>
        <v>0</v>
      </c>
      <c r="P157" s="131">
        <f t="shared" si="23"/>
        <v>0</v>
      </c>
      <c r="Q157" s="11">
        <f t="shared" si="23"/>
        <v>0</v>
      </c>
      <c r="R157" s="11">
        <f t="shared" si="23"/>
        <v>0</v>
      </c>
      <c r="S157" s="131">
        <f t="shared" si="23"/>
        <v>0</v>
      </c>
      <c r="T157" s="11">
        <f t="shared" si="23"/>
        <v>0</v>
      </c>
      <c r="U157" s="11">
        <f t="shared" si="23"/>
        <v>0</v>
      </c>
      <c r="V157" s="11">
        <f t="shared" si="23"/>
        <v>0</v>
      </c>
      <c r="W157" s="11">
        <f t="shared" si="23"/>
        <v>0</v>
      </c>
      <c r="X157" s="11">
        <f t="shared" si="23"/>
        <v>0</v>
      </c>
      <c r="Y157" s="11">
        <f t="shared" si="23"/>
        <v>0</v>
      </c>
    </row>
    <row r="158" ht="15" customHeight="1" spans="1:25">
      <c r="A158" s="2" t="s">
        <v>147</v>
      </c>
      <c r="B158" s="6" t="s">
        <v>148</v>
      </c>
      <c r="C158" s="4">
        <f t="shared" si="16"/>
        <v>0</v>
      </c>
      <c r="D158" s="4">
        <f>SUMIFS(调整区域!$F:$F,调整区域!$D:$D,$B158,调整区域!$E:$E,$D$84)+SUMIFS(调整区域!$H:$H,调整区域!$D:$D,$B158,调整区域!$G:$G,$D$84)</f>
        <v>0</v>
      </c>
      <c r="E158" s="4">
        <f>SUMIFS(调整区域!$F:$F,调整区域!$D:$D,$B158,调整区域!$E:$E,$E$84)+SUMIFS(调整区域!$H:$H,调整区域!$D:$D,$B158,调整区域!$G:$G,$E$84)</f>
        <v>0</v>
      </c>
      <c r="F158" s="4">
        <f>SUMIFS(调整区域!$F:$F,调整区域!$D:$D,$B158,调整区域!$E:$E,$F$84)+SUMIFS(调整区域!$H:$H,调整区域!$D:$D,$B158,调整区域!$G:$G,$F$84)</f>
        <v>0</v>
      </c>
      <c r="G158" s="4">
        <f>SUMIFS(调整区域!$F:$F,调整区域!$D:$D,$B158,调整区域!$E:$E,$G$84)+SUMIFS(调整区域!$H:$H,调整区域!$D:$D,$B158,调整区域!$G:$G,$G$84)</f>
        <v>0</v>
      </c>
      <c r="H158" s="131">
        <f>SUMIFS(调整区域!$F:$F,调整区域!$D:$D,$B158,调整区域!$E:$E,$H$84)+SUMIFS(调整区域!$H:$H,调整区域!$D:$D,$B158,调整区域!$G:$G,$H$84)</f>
        <v>0</v>
      </c>
      <c r="I158" s="131">
        <f>J158+K158+L158</f>
        <v>0</v>
      </c>
      <c r="J158" s="4">
        <f>SUMIFS(调整区域!$F:$F,调整区域!$D:$D,$B158,调整区域!$E:$E,$J$84)+SUMIFS(调整区域!$H:$H,调整区域!$D:$D,$B158,调整区域!$G:$G,$J$84)</f>
        <v>0</v>
      </c>
      <c r="K158" s="4">
        <f>SUMIFS(调整区域!$F:$F,调整区域!$D:$D,$B158,调整区域!$E:$E,$K$84)+SUMIFS(调整区域!$H:$H,调整区域!$D:$D,$B158,调整区域!$G:$G,$K$84)</f>
        <v>0</v>
      </c>
      <c r="L158" s="4">
        <f>SUMIFS(调整区域!$F:$F,调整区域!$D:$D,$B158,调整区域!$E:$E,$L$84)+SUMIFS(调整区域!$H:$H,调整区域!$D:$D,$B158,调整区域!$G:$G,$L$84)</f>
        <v>0</v>
      </c>
      <c r="M158" s="131">
        <f>N158+O158</f>
        <v>0</v>
      </c>
      <c r="N158" s="4">
        <f>SUMIFS(调整区域!$F:$F,调整区域!$D:$D,$B158,调整区域!$E:$E,$N$84)+SUMIFS(调整区域!$H:$H,调整区域!$D:$D,$B158,调整区域!$G:$G,$N$84)</f>
        <v>0</v>
      </c>
      <c r="O158" s="4">
        <f>SUMIFS(调整区域!$F:$F,调整区域!$D:$D,$B158,调整区域!$E:$E,$O$84)+SUMIFS(调整区域!$H:$H,调整区域!$D:$D,$B158,调整区域!$G:$G,$O$84)</f>
        <v>0</v>
      </c>
      <c r="P158" s="131">
        <f>Q158+R158</f>
        <v>0</v>
      </c>
      <c r="Q158" s="4">
        <f>SUMIFS(调整区域!$F:$F,调整区域!$D:$D,$B158,调整区域!$E:$E,$Q$84)+SUMIFS(调整区域!$H:$H,调整区域!$D:$D,$B158,调整区域!$G:$G,$Q$84)</f>
        <v>0</v>
      </c>
      <c r="R158" s="4">
        <f>SUMIFS(调整区域!$F:$F,调整区域!$D:$D,$B158,调整区域!$E:$E,$R$84)+SUMIFS(调整区域!$H:$H,调整区域!$D:$D,$B158,调整区域!$G:$G,$R$84)</f>
        <v>0</v>
      </c>
      <c r="S158" s="131">
        <f>SUM(T158:Y158)</f>
        <v>0</v>
      </c>
      <c r="T158" s="4">
        <f>SUMIFS(调整区域!$F:$F,调整区域!$D:$D,$B158,调整区域!$E:$E,$T$84)+SUMIFS(调整区域!$H:$H,调整区域!$D:$D,$B158,调整区域!$G:$G,$T$84)</f>
        <v>0</v>
      </c>
      <c r="U158" s="4">
        <f>SUMIFS(调整区域!$F:$F,调整区域!$D:$D,$B158,调整区域!$E:$E,$U$84)+SUMIFS(调整区域!$H:$H,调整区域!$D:$D,$B158,调整区域!$G:$G,$U$84)</f>
        <v>0</v>
      </c>
      <c r="V158" s="4">
        <f>SUMIFS(调整区域!$F:$F,调整区域!$D:$D,$B158,调整区域!$E:$E,$V$84)+SUMIFS(调整区域!$H:$H,调整区域!$D:$D,$B158,调整区域!$G:$G,$V$84)</f>
        <v>0</v>
      </c>
      <c r="W158" s="4">
        <f>SUMIFS(调整区域!$F:$F,调整区域!$D:$D,$B158,调整区域!$E:$E,$W$84)+SUMIFS(调整区域!$H:$H,调整区域!$D:$D,$B158,调整区域!$G:$G,$W$84)</f>
        <v>0</v>
      </c>
      <c r="X158" s="4">
        <f>SUMIFS(调整区域!$F:$F,调整区域!$D:$D,$B158,调整区域!$E:$E,$X$84)+SUMIFS(调整区域!$H:$H,调整区域!$D:$D,$B158,调整区域!$G:$G,$X$84)</f>
        <v>0</v>
      </c>
      <c r="Y158" s="4">
        <f>SUMIFS(调整区域!$F:$F,调整区域!$D:$D,$B158,调整区域!$E:$E,$Y$84)+SUMIFS(调整区域!$H:$H,调整区域!$D:$D,$B158,调整区域!$G:$G,$Y$84)</f>
        <v>0</v>
      </c>
    </row>
    <row r="159" ht="15" customHeight="1" spans="1:25">
      <c r="A159" s="2"/>
      <c r="B159" s="6" t="s">
        <v>149</v>
      </c>
      <c r="C159" s="4">
        <f t="shared" si="16"/>
        <v>0</v>
      </c>
      <c r="D159" s="4">
        <f>SUMIFS(调整区域!$F:$F,调整区域!$D:$D,$B159,调整区域!$E:$E,$D$84)+SUMIFS(调整区域!$H:$H,调整区域!$D:$D,$B159,调整区域!$G:$G,$D$84)</f>
        <v>0</v>
      </c>
      <c r="E159" s="4">
        <f>SUMIFS(调整区域!$F:$F,调整区域!$D:$D,$B159,调整区域!$E:$E,$E$84)+SUMIFS(调整区域!$H:$H,调整区域!$D:$D,$B159,调整区域!$G:$G,$E$84)</f>
        <v>0</v>
      </c>
      <c r="F159" s="4">
        <f>SUMIFS(调整区域!$F:$F,调整区域!$D:$D,$B159,调整区域!$E:$E,$F$84)+SUMIFS(调整区域!$H:$H,调整区域!$D:$D,$B159,调整区域!$G:$G,$F$84)</f>
        <v>0</v>
      </c>
      <c r="G159" s="4">
        <f>SUMIFS(调整区域!$F:$F,调整区域!$D:$D,$B159,调整区域!$E:$E,$G$84)+SUMIFS(调整区域!$H:$H,调整区域!$D:$D,$B159,调整区域!$G:$G,$G$84)</f>
        <v>0</v>
      </c>
      <c r="H159" s="131">
        <f>SUMIFS(调整区域!$F:$F,调整区域!$D:$D,$B159,调整区域!$E:$E,$H$84)+SUMIFS(调整区域!$H:$H,调整区域!$D:$D,$B159,调整区域!$G:$G,$H$84)</f>
        <v>0</v>
      </c>
      <c r="I159" s="131">
        <f>J159+K159+L159</f>
        <v>0</v>
      </c>
      <c r="J159" s="4">
        <f>SUMIFS(调整区域!$F:$F,调整区域!$D:$D,$B159,调整区域!$E:$E,$J$84)+SUMIFS(调整区域!$H:$H,调整区域!$D:$D,$B159,调整区域!$G:$G,$J$84)</f>
        <v>0</v>
      </c>
      <c r="K159" s="4">
        <f>SUMIFS(调整区域!$F:$F,调整区域!$D:$D,$B159,调整区域!$E:$E,$K$84)+SUMIFS(调整区域!$H:$H,调整区域!$D:$D,$B159,调整区域!$G:$G,$K$84)</f>
        <v>0</v>
      </c>
      <c r="L159" s="4">
        <f>SUMIFS(调整区域!$F:$F,调整区域!$D:$D,$B159,调整区域!$E:$E,$L$84)+SUMIFS(调整区域!$H:$H,调整区域!$D:$D,$B159,调整区域!$G:$G,$L$84)</f>
        <v>0</v>
      </c>
      <c r="M159" s="131">
        <f>N159+O159</f>
        <v>0</v>
      </c>
      <c r="N159" s="4">
        <f>SUMIFS(调整区域!$F:$F,调整区域!$D:$D,$B159,调整区域!$E:$E,$N$84)+SUMIFS(调整区域!$H:$H,调整区域!$D:$D,$B159,调整区域!$G:$G,$N$84)</f>
        <v>0</v>
      </c>
      <c r="O159" s="4">
        <f>SUMIFS(调整区域!$F:$F,调整区域!$D:$D,$B159,调整区域!$E:$E,$O$84)+SUMIFS(调整区域!$H:$H,调整区域!$D:$D,$B159,调整区域!$G:$G,$O$84)</f>
        <v>0</v>
      </c>
      <c r="P159" s="131">
        <f>Q159+R159</f>
        <v>0</v>
      </c>
      <c r="Q159" s="4">
        <f>SUMIFS(调整区域!$F:$F,调整区域!$D:$D,$B159,调整区域!$E:$E,$Q$84)+SUMIFS(调整区域!$H:$H,调整区域!$D:$D,$B159,调整区域!$G:$G,$Q$84)</f>
        <v>0</v>
      </c>
      <c r="R159" s="4">
        <f>SUMIFS(调整区域!$F:$F,调整区域!$D:$D,$B159,调整区域!$E:$E,$R$84)+SUMIFS(调整区域!$H:$H,调整区域!$D:$D,$B159,调整区域!$G:$G,$R$84)</f>
        <v>0</v>
      </c>
      <c r="S159" s="131">
        <f>SUM(T159:Y159)</f>
        <v>0</v>
      </c>
      <c r="T159" s="4">
        <f>SUMIFS(调整区域!$F:$F,调整区域!$D:$D,$B159,调整区域!$E:$E,$T$84)+SUMIFS(调整区域!$H:$H,调整区域!$D:$D,$B159,调整区域!$G:$G,$T$84)</f>
        <v>0</v>
      </c>
      <c r="U159" s="4">
        <f>SUMIFS(调整区域!$F:$F,调整区域!$D:$D,$B159,调整区域!$E:$E,$U$84)+SUMIFS(调整区域!$H:$H,调整区域!$D:$D,$B159,调整区域!$G:$G,$U$84)</f>
        <v>0</v>
      </c>
      <c r="V159" s="4">
        <f>SUMIFS(调整区域!$F:$F,调整区域!$D:$D,$B159,调整区域!$E:$E,$V$84)+SUMIFS(调整区域!$H:$H,调整区域!$D:$D,$B159,调整区域!$G:$G,$V$84)</f>
        <v>0</v>
      </c>
      <c r="W159" s="4">
        <f>SUMIFS(调整区域!$F:$F,调整区域!$D:$D,$B159,调整区域!$E:$E,$W$84)+SUMIFS(调整区域!$H:$H,调整区域!$D:$D,$B159,调整区域!$G:$G,$W$84)</f>
        <v>0</v>
      </c>
      <c r="X159" s="4">
        <f>SUMIFS(调整区域!$F:$F,调整区域!$D:$D,$B159,调整区域!$E:$E,$X$84)+SUMIFS(调整区域!$H:$H,调整区域!$D:$D,$B159,调整区域!$G:$G,$X$84)</f>
        <v>0</v>
      </c>
      <c r="Y159" s="4">
        <f>SUMIFS(调整区域!$F:$F,调整区域!$D:$D,$B159,调整区域!$E:$E,$Y$84)+SUMIFS(调整区域!$H:$H,调整区域!$D:$D,$B159,调整区域!$G:$G,$Y$84)</f>
        <v>0</v>
      </c>
    </row>
    <row r="160" ht="15" customHeight="1" spans="1:25">
      <c r="A160" s="2"/>
      <c r="B160" s="6" t="s">
        <v>150</v>
      </c>
      <c r="C160" s="4">
        <f t="shared" si="16"/>
        <v>0</v>
      </c>
      <c r="D160" s="4">
        <f>SUMIFS(调整区域!$F:$F,调整区域!$D:$D,$B160,调整区域!$E:$E,$D$84)+SUMIFS(调整区域!$H:$H,调整区域!$D:$D,$B160,调整区域!$G:$G,$D$84)</f>
        <v>0</v>
      </c>
      <c r="E160" s="4">
        <f>SUMIFS(调整区域!$F:$F,调整区域!$D:$D,$B160,调整区域!$E:$E,$E$84)+SUMIFS(调整区域!$H:$H,调整区域!$D:$D,$B160,调整区域!$G:$G,$E$84)</f>
        <v>0</v>
      </c>
      <c r="F160" s="4">
        <f>SUMIFS(调整区域!$F:$F,调整区域!$D:$D,$B160,调整区域!$E:$E,$F$84)+SUMIFS(调整区域!$H:$H,调整区域!$D:$D,$B160,调整区域!$G:$G,$F$84)</f>
        <v>0</v>
      </c>
      <c r="G160" s="4">
        <f>SUMIFS(调整区域!$F:$F,调整区域!$D:$D,$B160,调整区域!$E:$E,$G$84)+SUMIFS(调整区域!$H:$H,调整区域!$D:$D,$B160,调整区域!$G:$G,$G$84)</f>
        <v>0</v>
      </c>
      <c r="H160" s="131">
        <f>SUMIFS(调整区域!$F:$F,调整区域!$D:$D,$B160,调整区域!$E:$E,$H$84)+SUMIFS(调整区域!$H:$H,调整区域!$D:$D,$B160,调整区域!$G:$G,$H$84)</f>
        <v>0</v>
      </c>
      <c r="I160" s="131">
        <f>J160+K160+L160</f>
        <v>0</v>
      </c>
      <c r="J160" s="4">
        <f>SUMIFS(调整区域!$F:$F,调整区域!$D:$D,$B160,调整区域!$E:$E,$J$84)+SUMIFS(调整区域!$H:$H,调整区域!$D:$D,$B160,调整区域!$G:$G,$J$84)</f>
        <v>0</v>
      </c>
      <c r="K160" s="4">
        <f>SUMIFS(调整区域!$F:$F,调整区域!$D:$D,$B160,调整区域!$E:$E,$K$84)+SUMIFS(调整区域!$H:$H,调整区域!$D:$D,$B160,调整区域!$G:$G,$K$84)</f>
        <v>0</v>
      </c>
      <c r="L160" s="4">
        <f>SUMIFS(调整区域!$F:$F,调整区域!$D:$D,$B160,调整区域!$E:$E,$L$84)+SUMIFS(调整区域!$H:$H,调整区域!$D:$D,$B160,调整区域!$G:$G,$L$84)</f>
        <v>0</v>
      </c>
      <c r="M160" s="131">
        <f>N160+O160</f>
        <v>0</v>
      </c>
      <c r="N160" s="4">
        <f>SUMIFS(调整区域!$F:$F,调整区域!$D:$D,$B160,调整区域!$E:$E,$N$84)+SUMIFS(调整区域!$H:$H,调整区域!$D:$D,$B160,调整区域!$G:$G,$N$84)</f>
        <v>0</v>
      </c>
      <c r="O160" s="4">
        <f>SUMIFS(调整区域!$F:$F,调整区域!$D:$D,$B160,调整区域!$E:$E,$O$84)+SUMIFS(调整区域!$H:$H,调整区域!$D:$D,$B160,调整区域!$G:$G,$O$84)</f>
        <v>0</v>
      </c>
      <c r="P160" s="131">
        <f>Q160+R160</f>
        <v>0</v>
      </c>
      <c r="Q160" s="4">
        <f>SUMIFS(调整区域!$F:$F,调整区域!$D:$D,$B160,调整区域!$E:$E,$Q$84)+SUMIFS(调整区域!$H:$H,调整区域!$D:$D,$B160,调整区域!$G:$G,$Q$84)</f>
        <v>0</v>
      </c>
      <c r="R160" s="4">
        <f>SUMIFS(调整区域!$F:$F,调整区域!$D:$D,$B160,调整区域!$E:$E,$R$84)+SUMIFS(调整区域!$H:$H,调整区域!$D:$D,$B160,调整区域!$G:$G,$R$84)</f>
        <v>0</v>
      </c>
      <c r="S160" s="131">
        <f>SUM(T160:Y160)</f>
        <v>0</v>
      </c>
      <c r="T160" s="4">
        <f>SUMIFS(调整区域!$F:$F,调整区域!$D:$D,$B160,调整区域!$E:$E,$T$84)+SUMIFS(调整区域!$H:$H,调整区域!$D:$D,$B160,调整区域!$G:$G,$T$84)</f>
        <v>0</v>
      </c>
      <c r="U160" s="4">
        <f>SUMIFS(调整区域!$F:$F,调整区域!$D:$D,$B160,调整区域!$E:$E,$U$84)+SUMIFS(调整区域!$H:$H,调整区域!$D:$D,$B160,调整区域!$G:$G,$U$84)</f>
        <v>0</v>
      </c>
      <c r="V160" s="4">
        <f>SUMIFS(调整区域!$F:$F,调整区域!$D:$D,$B160,调整区域!$E:$E,$V$84)+SUMIFS(调整区域!$H:$H,调整区域!$D:$D,$B160,调整区域!$G:$G,$V$84)</f>
        <v>0</v>
      </c>
      <c r="W160" s="4">
        <f>SUMIFS(调整区域!$F:$F,调整区域!$D:$D,$B160,调整区域!$E:$E,$W$84)+SUMIFS(调整区域!$H:$H,调整区域!$D:$D,$B160,调整区域!$G:$G,$W$84)</f>
        <v>0</v>
      </c>
      <c r="X160" s="4">
        <f>SUMIFS(调整区域!$F:$F,调整区域!$D:$D,$B160,调整区域!$E:$E,$X$84)+SUMIFS(调整区域!$H:$H,调整区域!$D:$D,$B160,调整区域!$G:$G,$X$84)</f>
        <v>0</v>
      </c>
      <c r="Y160" s="4">
        <f>SUMIFS(调整区域!$F:$F,调整区域!$D:$D,$B160,调整区域!$E:$E,$Y$84)+SUMIFS(调整区域!$H:$H,调整区域!$D:$D,$B160,调整区域!$G:$G,$Y$84)</f>
        <v>0</v>
      </c>
    </row>
    <row r="161" ht="15" customHeight="1" spans="1:25">
      <c r="A161" s="2"/>
      <c r="B161" s="6" t="s">
        <v>151</v>
      </c>
      <c r="C161" s="4">
        <f t="shared" si="16"/>
        <v>0</v>
      </c>
      <c r="D161" s="4">
        <f>SUMIFS(调整区域!$F:$F,调整区域!$D:$D,$B161,调整区域!$E:$E,$D$84)+SUMIFS(调整区域!$H:$H,调整区域!$D:$D,$B161,调整区域!$G:$G,$D$84)</f>
        <v>0</v>
      </c>
      <c r="E161" s="4">
        <f>SUMIFS(调整区域!$F:$F,调整区域!$D:$D,$B161,调整区域!$E:$E,$E$84)+SUMIFS(调整区域!$H:$H,调整区域!$D:$D,$B161,调整区域!$G:$G,$E$84)</f>
        <v>0</v>
      </c>
      <c r="F161" s="4">
        <f>SUMIFS(调整区域!$F:$F,调整区域!$D:$D,$B161,调整区域!$E:$E,$F$84)+SUMIFS(调整区域!$H:$H,调整区域!$D:$D,$B161,调整区域!$G:$G,$F$84)</f>
        <v>0</v>
      </c>
      <c r="G161" s="4">
        <f>SUMIFS(调整区域!$F:$F,调整区域!$D:$D,$B161,调整区域!$E:$E,$G$84)+SUMIFS(调整区域!$H:$H,调整区域!$D:$D,$B161,调整区域!$G:$G,$G$84)</f>
        <v>0</v>
      </c>
      <c r="H161" s="131">
        <f>SUMIFS(调整区域!$F:$F,调整区域!$D:$D,$B161,调整区域!$E:$E,$H$84)+SUMIFS(调整区域!$H:$H,调整区域!$D:$D,$B161,调整区域!$G:$G,$H$84)</f>
        <v>0</v>
      </c>
      <c r="I161" s="131">
        <f>J161+K161+L161</f>
        <v>0</v>
      </c>
      <c r="J161" s="4">
        <f>SUMIFS(调整区域!$F:$F,调整区域!$D:$D,$B161,调整区域!$E:$E,$J$84)+SUMIFS(调整区域!$H:$H,调整区域!$D:$D,$B161,调整区域!$G:$G,$J$84)</f>
        <v>0</v>
      </c>
      <c r="K161" s="4">
        <f>SUMIFS(调整区域!$F:$F,调整区域!$D:$D,$B161,调整区域!$E:$E,$K$84)+SUMIFS(调整区域!$H:$H,调整区域!$D:$D,$B161,调整区域!$G:$G,$K$84)</f>
        <v>0</v>
      </c>
      <c r="L161" s="4">
        <f>SUMIFS(调整区域!$F:$F,调整区域!$D:$D,$B161,调整区域!$E:$E,$L$84)+SUMIFS(调整区域!$H:$H,调整区域!$D:$D,$B161,调整区域!$G:$G,$L$84)</f>
        <v>0</v>
      </c>
      <c r="M161" s="131">
        <f>N161+O161</f>
        <v>0</v>
      </c>
      <c r="N161" s="4">
        <f>SUMIFS(调整区域!$F:$F,调整区域!$D:$D,$B161,调整区域!$E:$E,$N$84)+SUMIFS(调整区域!$H:$H,调整区域!$D:$D,$B161,调整区域!$G:$G,$N$84)</f>
        <v>0</v>
      </c>
      <c r="O161" s="4">
        <f>SUMIFS(调整区域!$F:$F,调整区域!$D:$D,$B161,调整区域!$E:$E,$O$84)+SUMIFS(调整区域!$H:$H,调整区域!$D:$D,$B161,调整区域!$G:$G,$O$84)</f>
        <v>0</v>
      </c>
      <c r="P161" s="131">
        <f>Q161+R161</f>
        <v>0</v>
      </c>
      <c r="Q161" s="4">
        <f>SUMIFS(调整区域!$F:$F,调整区域!$D:$D,$B161,调整区域!$E:$E,$Q$84)+SUMIFS(调整区域!$H:$H,调整区域!$D:$D,$B161,调整区域!$G:$G,$Q$84)</f>
        <v>0</v>
      </c>
      <c r="R161" s="4">
        <f>SUMIFS(调整区域!$F:$F,调整区域!$D:$D,$B161,调整区域!$E:$E,$R$84)+SUMIFS(调整区域!$H:$H,调整区域!$D:$D,$B161,调整区域!$G:$G,$R$84)</f>
        <v>0</v>
      </c>
      <c r="S161" s="131">
        <f>SUM(T161:Y161)</f>
        <v>0</v>
      </c>
      <c r="T161" s="4">
        <f>SUMIFS(调整区域!$F:$F,调整区域!$D:$D,$B161,调整区域!$E:$E,$T$84)+SUMIFS(调整区域!$H:$H,调整区域!$D:$D,$B161,调整区域!$G:$G,$T$84)</f>
        <v>0</v>
      </c>
      <c r="U161" s="4">
        <f>SUMIFS(调整区域!$F:$F,调整区域!$D:$D,$B161,调整区域!$E:$E,$U$84)+SUMIFS(调整区域!$H:$H,调整区域!$D:$D,$B161,调整区域!$G:$G,$U$84)</f>
        <v>0</v>
      </c>
      <c r="V161" s="4">
        <f>SUMIFS(调整区域!$F:$F,调整区域!$D:$D,$B161,调整区域!$E:$E,$V$84)+SUMIFS(调整区域!$H:$H,调整区域!$D:$D,$B161,调整区域!$G:$G,$V$84)</f>
        <v>0</v>
      </c>
      <c r="W161" s="4">
        <f>SUMIFS(调整区域!$F:$F,调整区域!$D:$D,$B161,调整区域!$E:$E,$W$84)+SUMIFS(调整区域!$H:$H,调整区域!$D:$D,$B161,调整区域!$G:$G,$W$84)</f>
        <v>0</v>
      </c>
      <c r="X161" s="4">
        <f>SUMIFS(调整区域!$F:$F,调整区域!$D:$D,$B161,调整区域!$E:$E,$X$84)+SUMIFS(调整区域!$H:$H,调整区域!$D:$D,$B161,调整区域!$G:$G,$X$84)</f>
        <v>0</v>
      </c>
      <c r="Y161" s="4">
        <f>SUMIFS(调整区域!$F:$F,调整区域!$D:$D,$B161,调整区域!$E:$E,$Y$84)+SUMIFS(调整区域!$H:$H,调整区域!$D:$D,$B161,调整区域!$G:$G,$Y$84)</f>
        <v>0</v>
      </c>
    </row>
    <row r="162" ht="15" customHeight="1" spans="1:25">
      <c r="A162" s="2"/>
      <c r="B162" s="131" t="s">
        <v>95</v>
      </c>
      <c r="C162" s="131">
        <f>SUM(C158:C161)</f>
        <v>0</v>
      </c>
      <c r="D162" s="131">
        <f t="shared" ref="D162:Y162" si="24">SUM(D158:D161)</f>
        <v>0</v>
      </c>
      <c r="E162" s="131">
        <f t="shared" si="24"/>
        <v>0</v>
      </c>
      <c r="F162" s="131">
        <f t="shared" si="24"/>
        <v>0</v>
      </c>
      <c r="G162" s="131">
        <f t="shared" si="24"/>
        <v>0</v>
      </c>
      <c r="H162" s="131">
        <f t="shared" si="24"/>
        <v>0</v>
      </c>
      <c r="I162" s="131">
        <f t="shared" si="24"/>
        <v>0</v>
      </c>
      <c r="J162" s="131">
        <f t="shared" si="24"/>
        <v>0</v>
      </c>
      <c r="K162" s="131">
        <f t="shared" si="24"/>
        <v>0</v>
      </c>
      <c r="L162" s="131">
        <f t="shared" si="24"/>
        <v>0</v>
      </c>
      <c r="M162" s="131">
        <f t="shared" si="24"/>
        <v>0</v>
      </c>
      <c r="N162" s="131">
        <f t="shared" si="24"/>
        <v>0</v>
      </c>
      <c r="O162" s="131">
        <f t="shared" si="24"/>
        <v>0</v>
      </c>
      <c r="P162" s="131">
        <f t="shared" si="24"/>
        <v>0</v>
      </c>
      <c r="Q162" s="131">
        <f t="shared" si="24"/>
        <v>0</v>
      </c>
      <c r="R162" s="131">
        <f t="shared" si="24"/>
        <v>0</v>
      </c>
      <c r="S162" s="131">
        <f t="shared" si="24"/>
        <v>0</v>
      </c>
      <c r="T162" s="131">
        <f t="shared" si="24"/>
        <v>0</v>
      </c>
      <c r="U162" s="131">
        <f t="shared" si="24"/>
        <v>0</v>
      </c>
      <c r="V162" s="131">
        <f t="shared" si="24"/>
        <v>0</v>
      </c>
      <c r="W162" s="131">
        <f t="shared" si="24"/>
        <v>0</v>
      </c>
      <c r="X162" s="131">
        <f t="shared" si="24"/>
        <v>0</v>
      </c>
      <c r="Y162" s="131">
        <f t="shared" si="24"/>
        <v>0</v>
      </c>
    </row>
    <row r="163" ht="15" customHeight="1" spans="1:25">
      <c r="A163" s="135" t="s">
        <v>2</v>
      </c>
      <c r="B163" s="136"/>
      <c r="C163" s="131">
        <f>C105+C119+C142+C157+C162</f>
        <v>0</v>
      </c>
      <c r="D163" s="131">
        <f t="shared" ref="D163:Y163" si="25">D105+D119+D142+D157+D162</f>
        <v>142680.376586787</v>
      </c>
      <c r="E163" s="131">
        <f t="shared" si="25"/>
        <v>-529.4</v>
      </c>
      <c r="F163" s="131">
        <f t="shared" si="25"/>
        <v>319.78</v>
      </c>
      <c r="G163" s="131">
        <f t="shared" si="25"/>
        <v>0</v>
      </c>
      <c r="H163" s="131">
        <f t="shared" si="25"/>
        <v>-141635.986586787</v>
      </c>
      <c r="I163" s="131">
        <f t="shared" si="25"/>
        <v>1423.64</v>
      </c>
      <c r="J163" s="131">
        <f t="shared" si="25"/>
        <v>6100.33</v>
      </c>
      <c r="K163" s="131">
        <f t="shared" si="25"/>
        <v>-4676.69</v>
      </c>
      <c r="L163" s="131">
        <f t="shared" si="25"/>
        <v>0</v>
      </c>
      <c r="M163" s="131">
        <f t="shared" si="25"/>
        <v>-4511.32</v>
      </c>
      <c r="N163" s="131">
        <f t="shared" si="25"/>
        <v>-5615.84</v>
      </c>
      <c r="O163" s="131">
        <f t="shared" si="25"/>
        <v>1104.52</v>
      </c>
      <c r="P163" s="131">
        <f t="shared" si="25"/>
        <v>-6288.41</v>
      </c>
      <c r="Q163" s="131">
        <f t="shared" si="25"/>
        <v>-17118.26</v>
      </c>
      <c r="R163" s="131">
        <f t="shared" si="25"/>
        <v>10829.85</v>
      </c>
      <c r="S163" s="131">
        <f t="shared" si="25"/>
        <v>8541.32</v>
      </c>
      <c r="T163" s="131">
        <f t="shared" si="25"/>
        <v>3185.07</v>
      </c>
      <c r="U163" s="131">
        <f t="shared" si="25"/>
        <v>3537.74</v>
      </c>
      <c r="V163" s="131">
        <f t="shared" si="25"/>
        <v>1818.51</v>
      </c>
      <c r="W163" s="131">
        <f t="shared" si="25"/>
        <v>0</v>
      </c>
      <c r="X163" s="131">
        <f t="shared" si="25"/>
        <v>0</v>
      </c>
      <c r="Y163" s="131">
        <f t="shared" si="25"/>
        <v>0</v>
      </c>
    </row>
    <row r="166" ht="16.5" spans="1:32">
      <c r="A166" s="131" t="s">
        <v>72</v>
      </c>
      <c r="B166" s="132" t="s">
        <v>73</v>
      </c>
      <c r="C166" s="133" t="s">
        <v>2</v>
      </c>
      <c r="D166" s="133" t="s">
        <v>3</v>
      </c>
      <c r="E166" s="133" t="s">
        <v>4</v>
      </c>
      <c r="F166" s="134" t="s">
        <v>5</v>
      </c>
      <c r="G166" s="134" t="s">
        <v>6</v>
      </c>
      <c r="H166" s="133" t="s">
        <v>7</v>
      </c>
      <c r="I166" s="133" t="s">
        <v>8</v>
      </c>
      <c r="J166" s="133" t="s">
        <v>9</v>
      </c>
      <c r="K166" s="133" t="s">
        <v>10</v>
      </c>
      <c r="L166" s="133" t="s">
        <v>11</v>
      </c>
      <c r="M166" s="133" t="s">
        <v>12</v>
      </c>
      <c r="N166" s="133" t="s">
        <v>13</v>
      </c>
      <c r="O166" s="133" t="s">
        <v>14</v>
      </c>
      <c r="P166" s="133" t="s">
        <v>15</v>
      </c>
      <c r="Q166" s="133" t="s">
        <v>16</v>
      </c>
      <c r="R166" s="133" t="s">
        <v>17</v>
      </c>
      <c r="S166" s="133" t="s">
        <v>18</v>
      </c>
      <c r="T166" s="133" t="s">
        <v>19</v>
      </c>
      <c r="U166" s="133" t="s">
        <v>20</v>
      </c>
      <c r="V166" s="133" t="s">
        <v>21</v>
      </c>
      <c r="W166" s="133" t="s">
        <v>22</v>
      </c>
      <c r="X166" s="133" t="s">
        <v>23</v>
      </c>
      <c r="Y166" s="133" t="s">
        <v>24</v>
      </c>
      <c r="Z166" s="133" t="s">
        <v>59</v>
      </c>
      <c r="AA166" s="133" t="s">
        <v>60</v>
      </c>
      <c r="AB166" s="133" t="s">
        <v>20</v>
      </c>
      <c r="AC166" s="133" t="s">
        <v>61</v>
      </c>
      <c r="AD166" s="133" t="s">
        <v>62</v>
      </c>
      <c r="AE166" s="133" t="s">
        <v>63</v>
      </c>
      <c r="AF166" s="133" t="s">
        <v>64</v>
      </c>
    </row>
    <row r="167" ht="15" customHeight="1" spans="1:32">
      <c r="A167" s="2" t="s">
        <v>74</v>
      </c>
      <c r="B167" s="3" t="s">
        <v>75</v>
      </c>
      <c r="C167" s="3">
        <f>D167+E167+F167+G167+I167+H167+M167+P167+S167</f>
        <v>1858475.98</v>
      </c>
      <c r="D167" s="4">
        <f>D3+D85</f>
        <v>0</v>
      </c>
      <c r="E167" s="4">
        <f>E3+E85</f>
        <v>0</v>
      </c>
      <c r="F167" s="4">
        <f>F3+F85</f>
        <v>0</v>
      </c>
      <c r="G167" s="4">
        <f>G3+G85</f>
        <v>0</v>
      </c>
      <c r="H167" s="5">
        <f t="shared" ref="H167:Y167" si="26">H3+H85</f>
        <v>1858475.98</v>
      </c>
      <c r="I167" s="5">
        <f t="shared" si="26"/>
        <v>0</v>
      </c>
      <c r="J167" s="4">
        <f t="shared" si="26"/>
        <v>0</v>
      </c>
      <c r="K167" s="4">
        <f t="shared" si="26"/>
        <v>0</v>
      </c>
      <c r="L167" s="4">
        <f t="shared" si="26"/>
        <v>0</v>
      </c>
      <c r="M167" s="5">
        <f t="shared" si="26"/>
        <v>0</v>
      </c>
      <c r="N167" s="4">
        <f t="shared" si="26"/>
        <v>0</v>
      </c>
      <c r="O167" s="4">
        <f t="shared" si="26"/>
        <v>0</v>
      </c>
      <c r="P167" s="5">
        <f t="shared" si="26"/>
        <v>0</v>
      </c>
      <c r="Q167" s="4">
        <f t="shared" si="26"/>
        <v>0</v>
      </c>
      <c r="R167" s="4">
        <f t="shared" si="26"/>
        <v>0</v>
      </c>
      <c r="S167" s="5">
        <f t="shared" si="26"/>
        <v>0</v>
      </c>
      <c r="T167" s="4">
        <f t="shared" si="26"/>
        <v>0</v>
      </c>
      <c r="U167" s="4">
        <f t="shared" si="26"/>
        <v>0</v>
      </c>
      <c r="V167" s="4">
        <f t="shared" si="26"/>
        <v>0</v>
      </c>
      <c r="W167" s="4">
        <f t="shared" si="26"/>
        <v>0</v>
      </c>
      <c r="X167" s="4">
        <f t="shared" si="26"/>
        <v>0</v>
      </c>
      <c r="Y167" s="4">
        <f t="shared" si="26"/>
        <v>0</v>
      </c>
      <c r="Z167">
        <v>0</v>
      </c>
      <c r="AA167" s="137">
        <v>0</v>
      </c>
      <c r="AB167" s="4">
        <v>0</v>
      </c>
      <c r="AC167" s="4">
        <v>0</v>
      </c>
      <c r="AD167" s="4">
        <v>0</v>
      </c>
      <c r="AE167" s="4"/>
      <c r="AF167" s="4"/>
    </row>
    <row r="168" ht="15" customHeight="1" spans="1:32">
      <c r="A168" s="2"/>
      <c r="B168" s="6" t="s">
        <v>76</v>
      </c>
      <c r="C168" s="4">
        <f t="shared" ref="C168:C199" si="27">D168+E168+F168+G168+I168+H168+M168+P168+S168</f>
        <v>3773584.91</v>
      </c>
      <c r="D168" s="4">
        <f t="shared" ref="D168:D199" si="28">D4+D86</f>
        <v>0</v>
      </c>
      <c r="E168" s="4">
        <f t="shared" ref="E168:E199" si="29">E4+E86</f>
        <v>0</v>
      </c>
      <c r="F168" s="4">
        <f t="shared" ref="F168:F199" si="30">F4+F86</f>
        <v>0</v>
      </c>
      <c r="G168" s="4">
        <f t="shared" ref="G168:G199" si="31">G4+G86</f>
        <v>0</v>
      </c>
      <c r="H168" s="5">
        <f t="shared" ref="H168:Y168" si="32">H4+H86</f>
        <v>3773584.91</v>
      </c>
      <c r="I168" s="5">
        <f t="shared" si="32"/>
        <v>0</v>
      </c>
      <c r="J168" s="4">
        <f t="shared" si="32"/>
        <v>0</v>
      </c>
      <c r="K168" s="4">
        <f t="shared" si="32"/>
        <v>0</v>
      </c>
      <c r="L168" s="4">
        <f t="shared" si="32"/>
        <v>0</v>
      </c>
      <c r="M168" s="5">
        <f t="shared" si="32"/>
        <v>0</v>
      </c>
      <c r="N168" s="4">
        <f t="shared" si="32"/>
        <v>0</v>
      </c>
      <c r="O168" s="4">
        <f t="shared" si="32"/>
        <v>0</v>
      </c>
      <c r="P168" s="5">
        <f t="shared" si="32"/>
        <v>0</v>
      </c>
      <c r="Q168" s="4">
        <f t="shared" si="32"/>
        <v>0</v>
      </c>
      <c r="R168" s="4">
        <f t="shared" si="32"/>
        <v>0</v>
      </c>
      <c r="S168" s="5">
        <f t="shared" si="32"/>
        <v>0</v>
      </c>
      <c r="T168" s="4">
        <f t="shared" si="32"/>
        <v>0</v>
      </c>
      <c r="U168" s="4">
        <f t="shared" si="32"/>
        <v>0</v>
      </c>
      <c r="V168" s="4">
        <f t="shared" si="32"/>
        <v>0</v>
      </c>
      <c r="W168" s="4">
        <f t="shared" si="32"/>
        <v>0</v>
      </c>
      <c r="X168" s="4">
        <f t="shared" si="32"/>
        <v>0</v>
      </c>
      <c r="Y168" s="4">
        <f t="shared" si="32"/>
        <v>0</v>
      </c>
      <c r="Z168" s="4">
        <v>0</v>
      </c>
      <c r="AA168" s="137">
        <v>0</v>
      </c>
      <c r="AB168" s="4">
        <v>0</v>
      </c>
      <c r="AC168" s="4">
        <v>0</v>
      </c>
      <c r="AD168" s="4">
        <v>0</v>
      </c>
      <c r="AE168" s="4"/>
      <c r="AF168" s="4"/>
    </row>
    <row r="169" ht="15" customHeight="1" spans="1:32">
      <c r="A169" s="2"/>
      <c r="B169" s="6" t="s">
        <v>77</v>
      </c>
      <c r="C169" s="4">
        <f t="shared" si="27"/>
        <v>26834.95</v>
      </c>
      <c r="D169" s="4">
        <f t="shared" si="28"/>
        <v>0</v>
      </c>
      <c r="E169" s="4">
        <f t="shared" si="29"/>
        <v>0</v>
      </c>
      <c r="F169" s="4">
        <f t="shared" si="30"/>
        <v>0</v>
      </c>
      <c r="G169" s="4">
        <f t="shared" si="31"/>
        <v>0</v>
      </c>
      <c r="H169" s="5">
        <f t="shared" ref="H169:Y169" si="33">H5+H87</f>
        <v>0</v>
      </c>
      <c r="I169" s="5">
        <f t="shared" si="33"/>
        <v>0</v>
      </c>
      <c r="J169" s="4">
        <f t="shared" si="33"/>
        <v>0</v>
      </c>
      <c r="K169" s="4">
        <f t="shared" si="33"/>
        <v>0</v>
      </c>
      <c r="L169" s="4">
        <f t="shared" si="33"/>
        <v>0</v>
      </c>
      <c r="M169" s="5">
        <f t="shared" si="33"/>
        <v>0</v>
      </c>
      <c r="N169" s="4">
        <f t="shared" si="33"/>
        <v>0</v>
      </c>
      <c r="O169" s="4">
        <f t="shared" si="33"/>
        <v>0</v>
      </c>
      <c r="P169" s="5">
        <f t="shared" si="33"/>
        <v>0</v>
      </c>
      <c r="Q169" s="4">
        <f t="shared" si="33"/>
        <v>0</v>
      </c>
      <c r="R169" s="4">
        <f t="shared" si="33"/>
        <v>0</v>
      </c>
      <c r="S169" s="5">
        <f t="shared" si="33"/>
        <v>26834.95</v>
      </c>
      <c r="T169" s="4">
        <f t="shared" si="33"/>
        <v>26834.95</v>
      </c>
      <c r="U169" s="4">
        <f t="shared" si="33"/>
        <v>0</v>
      </c>
      <c r="V169" s="4">
        <f t="shared" si="33"/>
        <v>0</v>
      </c>
      <c r="W169" s="4">
        <f t="shared" si="33"/>
        <v>0</v>
      </c>
      <c r="X169" s="4">
        <f t="shared" si="33"/>
        <v>0</v>
      </c>
      <c r="Y169" s="4">
        <f t="shared" si="33"/>
        <v>0</v>
      </c>
      <c r="Z169">
        <v>0</v>
      </c>
      <c r="AA169" s="137">
        <v>0</v>
      </c>
      <c r="AB169" s="4">
        <v>0</v>
      </c>
      <c r="AC169" s="4">
        <v>0</v>
      </c>
      <c r="AD169" s="4">
        <v>0</v>
      </c>
      <c r="AE169" s="4"/>
      <c r="AF169" s="4"/>
    </row>
    <row r="170" ht="15" customHeight="1" spans="1:32">
      <c r="A170" s="2"/>
      <c r="B170" s="6" t="s">
        <v>78</v>
      </c>
      <c r="C170" s="4">
        <f t="shared" si="27"/>
        <v>606432.58</v>
      </c>
      <c r="D170" s="4">
        <f t="shared" si="28"/>
        <v>1039329.69992012</v>
      </c>
      <c r="E170" s="4">
        <f t="shared" si="29"/>
        <v>0</v>
      </c>
      <c r="F170" s="4">
        <f t="shared" si="30"/>
        <v>0</v>
      </c>
      <c r="G170" s="4">
        <f t="shared" si="31"/>
        <v>0</v>
      </c>
      <c r="H170" s="5">
        <f t="shared" ref="H170:Y170" si="34">H6+H88</f>
        <v>-468442.41992012</v>
      </c>
      <c r="I170" s="5">
        <f t="shared" si="34"/>
        <v>0</v>
      </c>
      <c r="J170" s="4">
        <f t="shared" si="34"/>
        <v>0</v>
      </c>
      <c r="K170" s="4">
        <f t="shared" si="34"/>
        <v>0</v>
      </c>
      <c r="L170" s="4">
        <f t="shared" si="34"/>
        <v>0</v>
      </c>
      <c r="M170" s="5">
        <f t="shared" si="34"/>
        <v>0</v>
      </c>
      <c r="N170" s="4">
        <f t="shared" si="34"/>
        <v>0</v>
      </c>
      <c r="O170" s="4">
        <f t="shared" si="34"/>
        <v>0</v>
      </c>
      <c r="P170" s="5">
        <f t="shared" si="34"/>
        <v>0</v>
      </c>
      <c r="Q170" s="4">
        <f t="shared" si="34"/>
        <v>0</v>
      </c>
      <c r="R170" s="4">
        <f t="shared" si="34"/>
        <v>0</v>
      </c>
      <c r="S170" s="5">
        <f t="shared" si="34"/>
        <v>35545.3</v>
      </c>
      <c r="T170" s="4">
        <f t="shared" si="34"/>
        <v>18406</v>
      </c>
      <c r="U170" s="4">
        <f t="shared" si="34"/>
        <v>10918.58</v>
      </c>
      <c r="V170" s="4">
        <f t="shared" si="34"/>
        <v>3243</v>
      </c>
      <c r="W170" s="4">
        <f t="shared" si="34"/>
        <v>2977.72</v>
      </c>
      <c r="X170" s="4">
        <f t="shared" si="34"/>
        <v>0</v>
      </c>
      <c r="Y170" s="4">
        <f t="shared" si="34"/>
        <v>0</v>
      </c>
      <c r="Z170">
        <v>0</v>
      </c>
      <c r="AA170">
        <v>2977.72</v>
      </c>
      <c r="AB170" s="4">
        <v>7398.25</v>
      </c>
      <c r="AC170" s="4">
        <v>3520.33</v>
      </c>
      <c r="AD170" s="4">
        <v>0</v>
      </c>
      <c r="AE170" s="4"/>
      <c r="AF170" s="4"/>
    </row>
    <row r="171" ht="15" customHeight="1" spans="1:32">
      <c r="A171" s="2"/>
      <c r="B171" s="6" t="s">
        <v>79</v>
      </c>
      <c r="C171" s="4">
        <f t="shared" si="27"/>
        <v>0</v>
      </c>
      <c r="D171" s="4">
        <f t="shared" si="28"/>
        <v>0</v>
      </c>
      <c r="E171" s="4">
        <f t="shared" si="29"/>
        <v>0</v>
      </c>
      <c r="F171" s="4">
        <f t="shared" si="30"/>
        <v>0</v>
      </c>
      <c r="G171" s="4">
        <f t="shared" si="31"/>
        <v>0</v>
      </c>
      <c r="H171" s="5">
        <f t="shared" ref="H171:Y171" si="35">H7+H89</f>
        <v>0</v>
      </c>
      <c r="I171" s="5">
        <f t="shared" si="35"/>
        <v>0</v>
      </c>
      <c r="J171" s="4">
        <f t="shared" si="35"/>
        <v>0</v>
      </c>
      <c r="K171" s="4">
        <f t="shared" si="35"/>
        <v>0</v>
      </c>
      <c r="L171" s="4">
        <f t="shared" si="35"/>
        <v>0</v>
      </c>
      <c r="M171" s="5">
        <f t="shared" si="35"/>
        <v>0</v>
      </c>
      <c r="N171" s="4">
        <f t="shared" si="35"/>
        <v>0</v>
      </c>
      <c r="O171" s="4">
        <f t="shared" si="35"/>
        <v>0</v>
      </c>
      <c r="P171" s="5">
        <f t="shared" si="35"/>
        <v>0</v>
      </c>
      <c r="Q171" s="4">
        <f t="shared" si="35"/>
        <v>0</v>
      </c>
      <c r="R171" s="4">
        <f t="shared" si="35"/>
        <v>0</v>
      </c>
      <c r="S171" s="5">
        <f t="shared" si="35"/>
        <v>0</v>
      </c>
      <c r="T171" s="4">
        <f t="shared" si="35"/>
        <v>0</v>
      </c>
      <c r="U171" s="4">
        <f t="shared" si="35"/>
        <v>0</v>
      </c>
      <c r="V171" s="4">
        <f t="shared" si="35"/>
        <v>0</v>
      </c>
      <c r="W171" s="4">
        <f t="shared" si="35"/>
        <v>0</v>
      </c>
      <c r="X171" s="4">
        <f t="shared" si="35"/>
        <v>0</v>
      </c>
      <c r="Y171" s="4">
        <f t="shared" si="35"/>
        <v>0</v>
      </c>
      <c r="Z171" s="4">
        <v>0</v>
      </c>
      <c r="AA171" s="137">
        <v>0</v>
      </c>
      <c r="AB171" s="4">
        <v>0</v>
      </c>
      <c r="AC171" s="4">
        <v>0</v>
      </c>
      <c r="AD171" s="4">
        <v>0</v>
      </c>
      <c r="AE171" s="4"/>
      <c r="AF171" s="4"/>
    </row>
    <row r="172" ht="15" customHeight="1" spans="1:32">
      <c r="A172" s="2"/>
      <c r="B172" s="6" t="s">
        <v>80</v>
      </c>
      <c r="C172" s="4">
        <f t="shared" si="27"/>
        <v>651518.83</v>
      </c>
      <c r="D172" s="4">
        <f t="shared" si="28"/>
        <v>-63315.99</v>
      </c>
      <c r="E172" s="4">
        <f t="shared" si="29"/>
        <v>-134813.72</v>
      </c>
      <c r="F172" s="4">
        <f t="shared" si="30"/>
        <v>326.46</v>
      </c>
      <c r="G172" s="4">
        <f t="shared" si="31"/>
        <v>2.61</v>
      </c>
      <c r="H172" s="5">
        <f t="shared" ref="H172:Y172" si="36">H8+H90</f>
        <v>493773.52</v>
      </c>
      <c r="I172" s="5">
        <f t="shared" si="36"/>
        <v>84473.07</v>
      </c>
      <c r="J172" s="4">
        <f t="shared" si="36"/>
        <v>20604.25</v>
      </c>
      <c r="K172" s="4">
        <f t="shared" si="36"/>
        <v>63422.19</v>
      </c>
      <c r="L172" s="4">
        <f t="shared" si="36"/>
        <v>446.63</v>
      </c>
      <c r="M172" s="5">
        <f t="shared" si="36"/>
        <v>118322.17</v>
      </c>
      <c r="N172" s="4">
        <f t="shared" si="36"/>
        <v>117217.65</v>
      </c>
      <c r="O172" s="4">
        <f t="shared" si="36"/>
        <v>1104.52</v>
      </c>
      <c r="P172" s="5">
        <f t="shared" si="36"/>
        <v>43116.92</v>
      </c>
      <c r="Q172" s="4">
        <f t="shared" si="36"/>
        <v>5011.16</v>
      </c>
      <c r="R172" s="4">
        <f t="shared" si="36"/>
        <v>38105.76</v>
      </c>
      <c r="S172" s="5">
        <f t="shared" si="36"/>
        <v>109633.79</v>
      </c>
      <c r="T172" s="4">
        <f t="shared" si="36"/>
        <v>32221.2</v>
      </c>
      <c r="U172" s="4">
        <f t="shared" si="36"/>
        <v>5540.23</v>
      </c>
      <c r="V172" s="4">
        <f t="shared" si="36"/>
        <v>38497.49</v>
      </c>
      <c r="W172" s="4">
        <f t="shared" si="36"/>
        <v>33374.87</v>
      </c>
      <c r="X172" s="4">
        <f t="shared" si="36"/>
        <v>0</v>
      </c>
      <c r="Y172" s="4">
        <f t="shared" si="36"/>
        <v>0</v>
      </c>
      <c r="Z172" s="138">
        <v>33374.87</v>
      </c>
      <c r="AA172" s="137">
        <v>0</v>
      </c>
      <c r="AB172" s="139">
        <v>4155.17246918247</v>
      </c>
      <c r="AC172" s="139">
        <v>0</v>
      </c>
      <c r="AD172" s="139">
        <v>1385.05753081753</v>
      </c>
      <c r="AE172" s="139">
        <v>0</v>
      </c>
      <c r="AF172" s="139">
        <v>0</v>
      </c>
    </row>
    <row r="173" ht="15" customHeight="1" spans="1:32">
      <c r="A173" s="2"/>
      <c r="B173" s="7" t="s">
        <v>81</v>
      </c>
      <c r="C173" s="4">
        <f t="shared" si="27"/>
        <v>0</v>
      </c>
      <c r="D173" s="4">
        <f t="shared" si="28"/>
        <v>0</v>
      </c>
      <c r="E173" s="4">
        <f t="shared" si="29"/>
        <v>0</v>
      </c>
      <c r="F173" s="4">
        <f t="shared" si="30"/>
        <v>0</v>
      </c>
      <c r="G173" s="4">
        <f t="shared" si="31"/>
        <v>0</v>
      </c>
      <c r="H173" s="5">
        <f t="shared" ref="H173:Y173" si="37">H9+H91</f>
        <v>0</v>
      </c>
      <c r="I173" s="5">
        <f t="shared" si="37"/>
        <v>0</v>
      </c>
      <c r="J173" s="4">
        <f t="shared" si="37"/>
        <v>0</v>
      </c>
      <c r="K173" s="4">
        <f t="shared" si="37"/>
        <v>0</v>
      </c>
      <c r="L173" s="4">
        <f t="shared" si="37"/>
        <v>0</v>
      </c>
      <c r="M173" s="5">
        <f t="shared" si="37"/>
        <v>0</v>
      </c>
      <c r="N173" s="4">
        <f t="shared" si="37"/>
        <v>0</v>
      </c>
      <c r="O173" s="4">
        <f t="shared" si="37"/>
        <v>0</v>
      </c>
      <c r="P173" s="5">
        <f t="shared" si="37"/>
        <v>0</v>
      </c>
      <c r="Q173" s="4">
        <f t="shared" si="37"/>
        <v>0</v>
      </c>
      <c r="R173" s="4">
        <f t="shared" si="37"/>
        <v>0</v>
      </c>
      <c r="S173" s="5">
        <f t="shared" si="37"/>
        <v>0</v>
      </c>
      <c r="T173" s="4">
        <f t="shared" si="37"/>
        <v>0</v>
      </c>
      <c r="U173" s="4">
        <f t="shared" si="37"/>
        <v>0</v>
      </c>
      <c r="V173" s="4">
        <f t="shared" si="37"/>
        <v>0</v>
      </c>
      <c r="W173" s="4">
        <f t="shared" si="37"/>
        <v>0</v>
      </c>
      <c r="X173" s="4">
        <f t="shared" si="37"/>
        <v>0</v>
      </c>
      <c r="Y173" s="4">
        <f t="shared" si="37"/>
        <v>0</v>
      </c>
      <c r="Z173" s="4">
        <v>0</v>
      </c>
      <c r="AA173" s="137">
        <v>0</v>
      </c>
      <c r="AB173" s="4">
        <v>0</v>
      </c>
      <c r="AC173" s="4">
        <v>0</v>
      </c>
      <c r="AD173" s="4">
        <v>0</v>
      </c>
      <c r="AE173" s="4"/>
      <c r="AF173" s="4"/>
    </row>
    <row r="174" ht="15" customHeight="1" spans="1:32">
      <c r="A174" s="2"/>
      <c r="B174" s="6" t="s">
        <v>82</v>
      </c>
      <c r="C174" s="4">
        <f t="shared" si="27"/>
        <v>0</v>
      </c>
      <c r="D174" s="4">
        <f t="shared" si="28"/>
        <v>0</v>
      </c>
      <c r="E174" s="4">
        <f t="shared" si="29"/>
        <v>0</v>
      </c>
      <c r="F174" s="4">
        <f t="shared" si="30"/>
        <v>0</v>
      </c>
      <c r="G174" s="4">
        <f t="shared" si="31"/>
        <v>0</v>
      </c>
      <c r="H174" s="5">
        <f t="shared" ref="H174:Y174" si="38">H10+H92</f>
        <v>0</v>
      </c>
      <c r="I174" s="5">
        <f t="shared" si="38"/>
        <v>0</v>
      </c>
      <c r="J174" s="4">
        <f t="shared" si="38"/>
        <v>0</v>
      </c>
      <c r="K174" s="4">
        <f t="shared" si="38"/>
        <v>0</v>
      </c>
      <c r="L174" s="4">
        <f t="shared" si="38"/>
        <v>0</v>
      </c>
      <c r="M174" s="5">
        <f t="shared" si="38"/>
        <v>0</v>
      </c>
      <c r="N174" s="4">
        <f t="shared" si="38"/>
        <v>0</v>
      </c>
      <c r="O174" s="4">
        <f t="shared" si="38"/>
        <v>0</v>
      </c>
      <c r="P174" s="5">
        <f t="shared" si="38"/>
        <v>0</v>
      </c>
      <c r="Q174" s="4">
        <f t="shared" si="38"/>
        <v>0</v>
      </c>
      <c r="R174" s="4">
        <f t="shared" si="38"/>
        <v>0</v>
      </c>
      <c r="S174" s="5">
        <f t="shared" si="38"/>
        <v>0</v>
      </c>
      <c r="T174" s="4">
        <f t="shared" si="38"/>
        <v>0</v>
      </c>
      <c r="U174" s="4">
        <f t="shared" si="38"/>
        <v>0</v>
      </c>
      <c r="V174" s="4">
        <f t="shared" si="38"/>
        <v>0</v>
      </c>
      <c r="W174" s="4">
        <f t="shared" si="38"/>
        <v>0</v>
      </c>
      <c r="X174" s="4">
        <f t="shared" si="38"/>
        <v>0</v>
      </c>
      <c r="Y174" s="4">
        <f t="shared" si="38"/>
        <v>0</v>
      </c>
      <c r="Z174" s="4">
        <v>0</v>
      </c>
      <c r="AA174" s="137">
        <v>0</v>
      </c>
      <c r="AB174" s="4">
        <v>0</v>
      </c>
      <c r="AC174" s="4">
        <v>0</v>
      </c>
      <c r="AD174" s="4">
        <v>0</v>
      </c>
      <c r="AE174" s="4"/>
      <c r="AF174" s="4"/>
    </row>
    <row r="175" ht="15" customHeight="1" spans="1:32">
      <c r="A175" s="2"/>
      <c r="B175" s="6" t="s">
        <v>83</v>
      </c>
      <c r="C175" s="4">
        <f t="shared" si="27"/>
        <v>0</v>
      </c>
      <c r="D175" s="4">
        <f t="shared" si="28"/>
        <v>0</v>
      </c>
      <c r="E175" s="4">
        <f t="shared" si="29"/>
        <v>0</v>
      </c>
      <c r="F175" s="4">
        <f t="shared" si="30"/>
        <v>0</v>
      </c>
      <c r="G175" s="4">
        <f t="shared" si="31"/>
        <v>0</v>
      </c>
      <c r="H175" s="5">
        <f t="shared" ref="H175:Y175" si="39">H11+H93</f>
        <v>0</v>
      </c>
      <c r="I175" s="5">
        <f t="shared" si="39"/>
        <v>0</v>
      </c>
      <c r="J175" s="4">
        <f t="shared" si="39"/>
        <v>0</v>
      </c>
      <c r="K175" s="4">
        <f t="shared" si="39"/>
        <v>0</v>
      </c>
      <c r="L175" s="4">
        <f t="shared" si="39"/>
        <v>0</v>
      </c>
      <c r="M175" s="5">
        <f t="shared" si="39"/>
        <v>0</v>
      </c>
      <c r="N175" s="4">
        <f t="shared" si="39"/>
        <v>0</v>
      </c>
      <c r="O175" s="4">
        <f t="shared" si="39"/>
        <v>0</v>
      </c>
      <c r="P175" s="5">
        <f t="shared" si="39"/>
        <v>0</v>
      </c>
      <c r="Q175" s="4">
        <f t="shared" si="39"/>
        <v>0</v>
      </c>
      <c r="R175" s="4">
        <f t="shared" si="39"/>
        <v>0</v>
      </c>
      <c r="S175" s="5">
        <f t="shared" si="39"/>
        <v>0</v>
      </c>
      <c r="T175" s="4">
        <f t="shared" si="39"/>
        <v>0</v>
      </c>
      <c r="U175" s="4">
        <f t="shared" si="39"/>
        <v>0</v>
      </c>
      <c r="V175" s="4">
        <f t="shared" si="39"/>
        <v>0</v>
      </c>
      <c r="W175" s="4">
        <f t="shared" si="39"/>
        <v>0</v>
      </c>
      <c r="X175" s="4">
        <f t="shared" si="39"/>
        <v>0</v>
      </c>
      <c r="Y175" s="4">
        <f t="shared" si="39"/>
        <v>0</v>
      </c>
      <c r="Z175" s="4">
        <v>0</v>
      </c>
      <c r="AA175" s="137">
        <v>0</v>
      </c>
      <c r="AB175" s="4">
        <v>0</v>
      </c>
      <c r="AC175" s="4">
        <v>0</v>
      </c>
      <c r="AD175" s="4">
        <v>0</v>
      </c>
      <c r="AE175" s="4"/>
      <c r="AF175" s="4"/>
    </row>
    <row r="176" ht="15" customHeight="1" spans="1:32">
      <c r="A176" s="2"/>
      <c r="B176" s="8" t="s">
        <v>84</v>
      </c>
      <c r="C176" s="4">
        <f t="shared" si="27"/>
        <v>0</v>
      </c>
      <c r="D176" s="4">
        <f t="shared" si="28"/>
        <v>0</v>
      </c>
      <c r="E176" s="4">
        <f t="shared" si="29"/>
        <v>0</v>
      </c>
      <c r="F176" s="4">
        <f t="shared" si="30"/>
        <v>0</v>
      </c>
      <c r="G176" s="4">
        <f t="shared" si="31"/>
        <v>0</v>
      </c>
      <c r="H176" s="5">
        <f t="shared" ref="H176:Y176" si="40">H12+H94</f>
        <v>0</v>
      </c>
      <c r="I176" s="5">
        <f t="shared" si="40"/>
        <v>0</v>
      </c>
      <c r="J176" s="4">
        <f t="shared" si="40"/>
        <v>0</v>
      </c>
      <c r="K176" s="4">
        <f t="shared" si="40"/>
        <v>0</v>
      </c>
      <c r="L176" s="4">
        <f t="shared" si="40"/>
        <v>0</v>
      </c>
      <c r="M176" s="5">
        <f t="shared" si="40"/>
        <v>0</v>
      </c>
      <c r="N176" s="4">
        <f t="shared" si="40"/>
        <v>0</v>
      </c>
      <c r="O176" s="4">
        <f t="shared" si="40"/>
        <v>0</v>
      </c>
      <c r="P176" s="5">
        <f t="shared" si="40"/>
        <v>0</v>
      </c>
      <c r="Q176" s="4">
        <f t="shared" si="40"/>
        <v>0</v>
      </c>
      <c r="R176" s="4">
        <f t="shared" si="40"/>
        <v>0</v>
      </c>
      <c r="S176" s="5">
        <f t="shared" si="40"/>
        <v>0</v>
      </c>
      <c r="T176" s="4">
        <f t="shared" si="40"/>
        <v>0</v>
      </c>
      <c r="U176" s="4">
        <f t="shared" si="40"/>
        <v>0</v>
      </c>
      <c r="V176" s="4">
        <f t="shared" si="40"/>
        <v>0</v>
      </c>
      <c r="W176" s="4">
        <f t="shared" si="40"/>
        <v>0</v>
      </c>
      <c r="X176" s="4">
        <f t="shared" si="40"/>
        <v>0</v>
      </c>
      <c r="Y176" s="4">
        <f t="shared" si="40"/>
        <v>0</v>
      </c>
      <c r="Z176" s="4">
        <v>0</v>
      </c>
      <c r="AA176" s="137">
        <v>0</v>
      </c>
      <c r="AB176" s="4">
        <v>0</v>
      </c>
      <c r="AC176" s="4">
        <v>0</v>
      </c>
      <c r="AD176" s="4">
        <v>0</v>
      </c>
      <c r="AE176" s="4"/>
      <c r="AF176" s="4"/>
    </row>
    <row r="177" ht="15" customHeight="1" spans="1:32">
      <c r="A177" s="2"/>
      <c r="B177" s="8" t="s">
        <v>85</v>
      </c>
      <c r="C177" s="4">
        <f t="shared" si="27"/>
        <v>0</v>
      </c>
      <c r="D177" s="4">
        <f t="shared" si="28"/>
        <v>0</v>
      </c>
      <c r="E177" s="4">
        <f t="shared" si="29"/>
        <v>0</v>
      </c>
      <c r="F177" s="4">
        <f t="shared" si="30"/>
        <v>0</v>
      </c>
      <c r="G177" s="4">
        <f t="shared" si="31"/>
        <v>0</v>
      </c>
      <c r="H177" s="5">
        <f t="shared" ref="H177:Y177" si="41">H13+H95</f>
        <v>0</v>
      </c>
      <c r="I177" s="5">
        <f t="shared" si="41"/>
        <v>0</v>
      </c>
      <c r="J177" s="4">
        <f t="shared" si="41"/>
        <v>0</v>
      </c>
      <c r="K177" s="4">
        <f t="shared" si="41"/>
        <v>0</v>
      </c>
      <c r="L177" s="4">
        <f t="shared" si="41"/>
        <v>0</v>
      </c>
      <c r="M177" s="5">
        <f t="shared" si="41"/>
        <v>0</v>
      </c>
      <c r="N177" s="4">
        <f t="shared" si="41"/>
        <v>0</v>
      </c>
      <c r="O177" s="4">
        <f t="shared" si="41"/>
        <v>0</v>
      </c>
      <c r="P177" s="5">
        <f t="shared" si="41"/>
        <v>0</v>
      </c>
      <c r="Q177" s="4">
        <f t="shared" si="41"/>
        <v>0</v>
      </c>
      <c r="R177" s="4">
        <f t="shared" si="41"/>
        <v>0</v>
      </c>
      <c r="S177" s="5">
        <f t="shared" si="41"/>
        <v>0</v>
      </c>
      <c r="T177" s="4">
        <f t="shared" si="41"/>
        <v>0</v>
      </c>
      <c r="U177" s="4">
        <f t="shared" si="41"/>
        <v>0</v>
      </c>
      <c r="V177" s="4">
        <f t="shared" si="41"/>
        <v>0</v>
      </c>
      <c r="W177" s="4">
        <f t="shared" si="41"/>
        <v>0</v>
      </c>
      <c r="X177" s="4">
        <f t="shared" si="41"/>
        <v>0</v>
      </c>
      <c r="Y177" s="4">
        <f t="shared" si="41"/>
        <v>0</v>
      </c>
      <c r="Z177" s="4">
        <v>0</v>
      </c>
      <c r="AA177" s="137">
        <v>0</v>
      </c>
      <c r="AB177" s="4">
        <v>0</v>
      </c>
      <c r="AC177" s="4">
        <v>0</v>
      </c>
      <c r="AD177" s="4">
        <v>0</v>
      </c>
      <c r="AE177" s="4"/>
      <c r="AF177" s="4"/>
    </row>
    <row r="178" ht="15" customHeight="1" spans="1:32">
      <c r="A178" s="2"/>
      <c r="B178" s="8" t="s">
        <v>86</v>
      </c>
      <c r="C178" s="4">
        <f t="shared" si="27"/>
        <v>0</v>
      </c>
      <c r="D178" s="4">
        <f t="shared" si="28"/>
        <v>0</v>
      </c>
      <c r="E178" s="4">
        <f t="shared" si="29"/>
        <v>0</v>
      </c>
      <c r="F178" s="4">
        <f t="shared" si="30"/>
        <v>0</v>
      </c>
      <c r="G178" s="4">
        <f t="shared" si="31"/>
        <v>0</v>
      </c>
      <c r="H178" s="5">
        <f t="shared" ref="H178:Y178" si="42">H14+H96</f>
        <v>0</v>
      </c>
      <c r="I178" s="5">
        <f t="shared" si="42"/>
        <v>0</v>
      </c>
      <c r="J178" s="4">
        <f t="shared" si="42"/>
        <v>0</v>
      </c>
      <c r="K178" s="4">
        <f t="shared" si="42"/>
        <v>0</v>
      </c>
      <c r="L178" s="4">
        <f t="shared" si="42"/>
        <v>0</v>
      </c>
      <c r="M178" s="5">
        <f t="shared" si="42"/>
        <v>0</v>
      </c>
      <c r="N178" s="4">
        <f t="shared" si="42"/>
        <v>0</v>
      </c>
      <c r="O178" s="4">
        <f t="shared" si="42"/>
        <v>0</v>
      </c>
      <c r="P178" s="5">
        <f t="shared" si="42"/>
        <v>0</v>
      </c>
      <c r="Q178" s="4">
        <f t="shared" si="42"/>
        <v>0</v>
      </c>
      <c r="R178" s="4">
        <f t="shared" si="42"/>
        <v>0</v>
      </c>
      <c r="S178" s="5">
        <f t="shared" si="42"/>
        <v>0</v>
      </c>
      <c r="T178" s="4">
        <f t="shared" si="42"/>
        <v>0</v>
      </c>
      <c r="U178" s="4">
        <f t="shared" si="42"/>
        <v>0</v>
      </c>
      <c r="V178" s="4">
        <f t="shared" si="42"/>
        <v>0</v>
      </c>
      <c r="W178" s="4">
        <f t="shared" si="42"/>
        <v>0</v>
      </c>
      <c r="X178" s="4">
        <f t="shared" si="42"/>
        <v>0</v>
      </c>
      <c r="Y178" s="4">
        <f t="shared" si="42"/>
        <v>0</v>
      </c>
      <c r="Z178" s="4">
        <v>0</v>
      </c>
      <c r="AA178" s="137">
        <v>0</v>
      </c>
      <c r="AB178" s="4">
        <v>0</v>
      </c>
      <c r="AC178" s="4">
        <v>0</v>
      </c>
      <c r="AD178" s="4">
        <v>0</v>
      </c>
      <c r="AE178" s="4"/>
      <c r="AF178" s="4"/>
    </row>
    <row r="179" ht="15" customHeight="1" spans="1:32">
      <c r="A179" s="2"/>
      <c r="B179" s="8" t="s">
        <v>87</v>
      </c>
      <c r="C179" s="4">
        <f t="shared" si="27"/>
        <v>0</v>
      </c>
      <c r="D179" s="4">
        <f t="shared" si="28"/>
        <v>0</v>
      </c>
      <c r="E179" s="4">
        <f t="shared" si="29"/>
        <v>0</v>
      </c>
      <c r="F179" s="4">
        <f t="shared" si="30"/>
        <v>0</v>
      </c>
      <c r="G179" s="4">
        <f t="shared" si="31"/>
        <v>0</v>
      </c>
      <c r="H179" s="5">
        <f t="shared" ref="H179:Y179" si="43">H15+H97</f>
        <v>0</v>
      </c>
      <c r="I179" s="5">
        <f t="shared" si="43"/>
        <v>0</v>
      </c>
      <c r="J179" s="4">
        <f t="shared" si="43"/>
        <v>0</v>
      </c>
      <c r="K179" s="4">
        <f t="shared" si="43"/>
        <v>0</v>
      </c>
      <c r="L179" s="4">
        <f t="shared" si="43"/>
        <v>0</v>
      </c>
      <c r="M179" s="5">
        <f t="shared" si="43"/>
        <v>0</v>
      </c>
      <c r="N179" s="4">
        <f t="shared" si="43"/>
        <v>0</v>
      </c>
      <c r="O179" s="4">
        <f t="shared" si="43"/>
        <v>0</v>
      </c>
      <c r="P179" s="5">
        <f t="shared" si="43"/>
        <v>0</v>
      </c>
      <c r="Q179" s="4">
        <f t="shared" si="43"/>
        <v>0</v>
      </c>
      <c r="R179" s="4">
        <f t="shared" si="43"/>
        <v>0</v>
      </c>
      <c r="S179" s="5">
        <f t="shared" si="43"/>
        <v>0</v>
      </c>
      <c r="T179" s="4">
        <f t="shared" si="43"/>
        <v>0</v>
      </c>
      <c r="U179" s="4">
        <f t="shared" si="43"/>
        <v>0</v>
      </c>
      <c r="V179" s="4">
        <f t="shared" si="43"/>
        <v>0</v>
      </c>
      <c r="W179" s="4">
        <f t="shared" si="43"/>
        <v>0</v>
      </c>
      <c r="X179" s="4">
        <f t="shared" si="43"/>
        <v>0</v>
      </c>
      <c r="Y179" s="4">
        <f t="shared" si="43"/>
        <v>0</v>
      </c>
      <c r="Z179" s="4">
        <v>0</v>
      </c>
      <c r="AA179" s="137">
        <v>0</v>
      </c>
      <c r="AB179" s="4">
        <v>0</v>
      </c>
      <c r="AC179" s="4">
        <v>0</v>
      </c>
      <c r="AD179" s="4">
        <v>0</v>
      </c>
      <c r="AE179" s="4"/>
      <c r="AF179" s="4"/>
    </row>
    <row r="180" ht="15" customHeight="1" spans="1:32">
      <c r="A180" s="2"/>
      <c r="B180" s="8" t="s">
        <v>88</v>
      </c>
      <c r="C180" s="4">
        <f t="shared" si="27"/>
        <v>0</v>
      </c>
      <c r="D180" s="4">
        <f t="shared" si="28"/>
        <v>0</v>
      </c>
      <c r="E180" s="4">
        <f t="shared" si="29"/>
        <v>0</v>
      </c>
      <c r="F180" s="4">
        <f t="shared" si="30"/>
        <v>0</v>
      </c>
      <c r="G180" s="4">
        <f t="shared" si="31"/>
        <v>0</v>
      </c>
      <c r="H180" s="5">
        <f t="shared" ref="H180:Y180" si="44">H16+H98</f>
        <v>0</v>
      </c>
      <c r="I180" s="5">
        <f t="shared" si="44"/>
        <v>0</v>
      </c>
      <c r="J180" s="4">
        <f t="shared" si="44"/>
        <v>0</v>
      </c>
      <c r="K180" s="4">
        <f t="shared" si="44"/>
        <v>0</v>
      </c>
      <c r="L180" s="4">
        <f t="shared" si="44"/>
        <v>0</v>
      </c>
      <c r="M180" s="5">
        <f t="shared" si="44"/>
        <v>0</v>
      </c>
      <c r="N180" s="4">
        <f t="shared" si="44"/>
        <v>0</v>
      </c>
      <c r="O180" s="4">
        <f t="shared" si="44"/>
        <v>0</v>
      </c>
      <c r="P180" s="5">
        <f t="shared" si="44"/>
        <v>0</v>
      </c>
      <c r="Q180" s="4">
        <f t="shared" si="44"/>
        <v>0</v>
      </c>
      <c r="R180" s="4">
        <f t="shared" si="44"/>
        <v>0</v>
      </c>
      <c r="S180" s="5">
        <f t="shared" si="44"/>
        <v>0</v>
      </c>
      <c r="T180" s="4">
        <f t="shared" si="44"/>
        <v>0</v>
      </c>
      <c r="U180" s="4">
        <f t="shared" si="44"/>
        <v>0</v>
      </c>
      <c r="V180" s="4">
        <f t="shared" si="44"/>
        <v>0</v>
      </c>
      <c r="W180" s="4">
        <f t="shared" si="44"/>
        <v>0</v>
      </c>
      <c r="X180" s="4">
        <f t="shared" si="44"/>
        <v>0</v>
      </c>
      <c r="Y180" s="4">
        <f t="shared" si="44"/>
        <v>0</v>
      </c>
      <c r="Z180" s="4">
        <v>0</v>
      </c>
      <c r="AA180" s="137">
        <v>0</v>
      </c>
      <c r="AB180" s="4">
        <v>0</v>
      </c>
      <c r="AC180" s="4">
        <v>0</v>
      </c>
      <c r="AD180" s="4">
        <v>0</v>
      </c>
      <c r="AE180" s="4"/>
      <c r="AF180" s="4"/>
    </row>
    <row r="181" ht="15" customHeight="1" spans="1:32">
      <c r="A181" s="2"/>
      <c r="B181" s="8" t="s">
        <v>89</v>
      </c>
      <c r="C181" s="4">
        <f t="shared" si="27"/>
        <v>0</v>
      </c>
      <c r="D181" s="4">
        <f t="shared" si="28"/>
        <v>0</v>
      </c>
      <c r="E181" s="4">
        <f t="shared" si="29"/>
        <v>0</v>
      </c>
      <c r="F181" s="4">
        <f t="shared" si="30"/>
        <v>0</v>
      </c>
      <c r="G181" s="4">
        <f t="shared" si="31"/>
        <v>0</v>
      </c>
      <c r="H181" s="5">
        <f t="shared" ref="H181:Y181" si="45">H17+H99</f>
        <v>0</v>
      </c>
      <c r="I181" s="5">
        <f t="shared" si="45"/>
        <v>0</v>
      </c>
      <c r="J181" s="4">
        <f t="shared" si="45"/>
        <v>0</v>
      </c>
      <c r="K181" s="4">
        <f t="shared" si="45"/>
        <v>0</v>
      </c>
      <c r="L181" s="4">
        <f t="shared" si="45"/>
        <v>0</v>
      </c>
      <c r="M181" s="5">
        <f t="shared" si="45"/>
        <v>0</v>
      </c>
      <c r="N181" s="4">
        <f t="shared" si="45"/>
        <v>0</v>
      </c>
      <c r="O181" s="4">
        <f t="shared" si="45"/>
        <v>0</v>
      </c>
      <c r="P181" s="5">
        <f t="shared" si="45"/>
        <v>0</v>
      </c>
      <c r="Q181" s="4">
        <f t="shared" si="45"/>
        <v>0</v>
      </c>
      <c r="R181" s="4">
        <f t="shared" si="45"/>
        <v>0</v>
      </c>
      <c r="S181" s="5">
        <f t="shared" si="45"/>
        <v>0</v>
      </c>
      <c r="T181" s="4">
        <f t="shared" si="45"/>
        <v>0</v>
      </c>
      <c r="U181" s="4">
        <f t="shared" si="45"/>
        <v>0</v>
      </c>
      <c r="V181" s="4">
        <f t="shared" si="45"/>
        <v>0</v>
      </c>
      <c r="W181" s="4">
        <f t="shared" si="45"/>
        <v>0</v>
      </c>
      <c r="X181" s="4">
        <f t="shared" si="45"/>
        <v>0</v>
      </c>
      <c r="Y181" s="4">
        <f t="shared" si="45"/>
        <v>0</v>
      </c>
      <c r="Z181" s="4">
        <v>0</v>
      </c>
      <c r="AA181" s="137">
        <v>0</v>
      </c>
      <c r="AB181" s="4">
        <v>0</v>
      </c>
      <c r="AC181" s="4">
        <v>0</v>
      </c>
      <c r="AD181" s="4">
        <v>0</v>
      </c>
      <c r="AE181" s="4"/>
      <c r="AF181" s="4"/>
    </row>
    <row r="182" ht="15" customHeight="1" spans="1:32">
      <c r="A182" s="2"/>
      <c r="B182" s="8" t="s">
        <v>90</v>
      </c>
      <c r="C182" s="4">
        <f t="shared" si="27"/>
        <v>0</v>
      </c>
      <c r="D182" s="4">
        <f t="shared" si="28"/>
        <v>0</v>
      </c>
      <c r="E182" s="4">
        <f t="shared" si="29"/>
        <v>0</v>
      </c>
      <c r="F182" s="4">
        <f t="shared" si="30"/>
        <v>0</v>
      </c>
      <c r="G182" s="4">
        <f t="shared" si="31"/>
        <v>0</v>
      </c>
      <c r="H182" s="5">
        <f t="shared" ref="H182:Y182" si="46">H18+H100</f>
        <v>0</v>
      </c>
      <c r="I182" s="5">
        <f t="shared" si="46"/>
        <v>0</v>
      </c>
      <c r="J182" s="4">
        <f t="shared" si="46"/>
        <v>0</v>
      </c>
      <c r="K182" s="4">
        <f t="shared" si="46"/>
        <v>0</v>
      </c>
      <c r="L182" s="4">
        <f t="shared" si="46"/>
        <v>0</v>
      </c>
      <c r="M182" s="5">
        <f t="shared" si="46"/>
        <v>0</v>
      </c>
      <c r="N182" s="4">
        <f t="shared" si="46"/>
        <v>0</v>
      </c>
      <c r="O182" s="4">
        <f t="shared" si="46"/>
        <v>0</v>
      </c>
      <c r="P182" s="5">
        <f t="shared" si="46"/>
        <v>0</v>
      </c>
      <c r="Q182" s="4">
        <f t="shared" si="46"/>
        <v>0</v>
      </c>
      <c r="R182" s="4">
        <f t="shared" si="46"/>
        <v>0</v>
      </c>
      <c r="S182" s="5">
        <f t="shared" si="46"/>
        <v>0</v>
      </c>
      <c r="T182" s="4">
        <f t="shared" si="46"/>
        <v>0</v>
      </c>
      <c r="U182" s="4">
        <f t="shared" si="46"/>
        <v>0</v>
      </c>
      <c r="V182" s="4">
        <f t="shared" si="46"/>
        <v>0</v>
      </c>
      <c r="W182" s="4">
        <f t="shared" si="46"/>
        <v>0</v>
      </c>
      <c r="X182" s="4">
        <f t="shared" si="46"/>
        <v>0</v>
      </c>
      <c r="Y182" s="4">
        <f t="shared" si="46"/>
        <v>0</v>
      </c>
      <c r="Z182" s="4">
        <v>0</v>
      </c>
      <c r="AA182" s="137">
        <v>0</v>
      </c>
      <c r="AB182" s="4">
        <v>0</v>
      </c>
      <c r="AC182" s="4">
        <v>0</v>
      </c>
      <c r="AD182" s="4">
        <v>0</v>
      </c>
      <c r="AE182" s="4"/>
      <c r="AF182" s="4"/>
    </row>
    <row r="183" ht="15" customHeight="1" spans="1:32">
      <c r="A183" s="2"/>
      <c r="B183" s="8" t="s">
        <v>91</v>
      </c>
      <c r="C183" s="4">
        <f t="shared" si="27"/>
        <v>0</v>
      </c>
      <c r="D183" s="4">
        <f t="shared" si="28"/>
        <v>0</v>
      </c>
      <c r="E183" s="4">
        <f t="shared" si="29"/>
        <v>0</v>
      </c>
      <c r="F183" s="4">
        <f t="shared" si="30"/>
        <v>0</v>
      </c>
      <c r="G183" s="4">
        <f t="shared" si="31"/>
        <v>0</v>
      </c>
      <c r="H183" s="5">
        <f t="shared" ref="H183:Y183" si="47">H19+H101</f>
        <v>0</v>
      </c>
      <c r="I183" s="5">
        <f t="shared" si="47"/>
        <v>0</v>
      </c>
      <c r="J183" s="4">
        <f t="shared" si="47"/>
        <v>0</v>
      </c>
      <c r="K183" s="4">
        <f t="shared" si="47"/>
        <v>0</v>
      </c>
      <c r="L183" s="4">
        <f t="shared" si="47"/>
        <v>0</v>
      </c>
      <c r="M183" s="5">
        <f t="shared" si="47"/>
        <v>0</v>
      </c>
      <c r="N183" s="4">
        <f t="shared" si="47"/>
        <v>0</v>
      </c>
      <c r="O183" s="4">
        <f t="shared" si="47"/>
        <v>0</v>
      </c>
      <c r="P183" s="5">
        <f t="shared" si="47"/>
        <v>0</v>
      </c>
      <c r="Q183" s="4">
        <f t="shared" si="47"/>
        <v>0</v>
      </c>
      <c r="R183" s="4">
        <f t="shared" si="47"/>
        <v>0</v>
      </c>
      <c r="S183" s="5">
        <f t="shared" si="47"/>
        <v>0</v>
      </c>
      <c r="T183" s="4">
        <f t="shared" si="47"/>
        <v>0</v>
      </c>
      <c r="U183" s="4">
        <f t="shared" si="47"/>
        <v>0</v>
      </c>
      <c r="V183" s="4">
        <f t="shared" si="47"/>
        <v>0</v>
      </c>
      <c r="W183" s="4">
        <f t="shared" si="47"/>
        <v>0</v>
      </c>
      <c r="X183" s="4">
        <f t="shared" si="47"/>
        <v>0</v>
      </c>
      <c r="Y183" s="4">
        <f t="shared" si="47"/>
        <v>0</v>
      </c>
      <c r="Z183" s="4">
        <v>0</v>
      </c>
      <c r="AA183" s="137">
        <v>0</v>
      </c>
      <c r="AB183" s="4">
        <v>0</v>
      </c>
      <c r="AC183" s="4">
        <v>0</v>
      </c>
      <c r="AD183" s="4">
        <v>0</v>
      </c>
      <c r="AE183" s="4"/>
      <c r="AF183" s="4"/>
    </row>
    <row r="184" ht="15" customHeight="1" spans="1:32">
      <c r="A184" s="2"/>
      <c r="B184" s="9" t="s">
        <v>92</v>
      </c>
      <c r="C184" s="4">
        <f t="shared" si="27"/>
        <v>0</v>
      </c>
      <c r="D184" s="4">
        <f t="shared" si="28"/>
        <v>0</v>
      </c>
      <c r="E184" s="4">
        <f t="shared" si="29"/>
        <v>0</v>
      </c>
      <c r="F184" s="4">
        <f t="shared" si="30"/>
        <v>0</v>
      </c>
      <c r="G184" s="4">
        <f t="shared" si="31"/>
        <v>0</v>
      </c>
      <c r="H184" s="5">
        <f t="shared" ref="H184:Y184" si="48">H20+H102</f>
        <v>0</v>
      </c>
      <c r="I184" s="5">
        <f t="shared" si="48"/>
        <v>0</v>
      </c>
      <c r="J184" s="4">
        <f t="shared" si="48"/>
        <v>0</v>
      </c>
      <c r="K184" s="4">
        <f t="shared" si="48"/>
        <v>0</v>
      </c>
      <c r="L184" s="4">
        <f t="shared" si="48"/>
        <v>0</v>
      </c>
      <c r="M184" s="5">
        <f t="shared" si="48"/>
        <v>0</v>
      </c>
      <c r="N184" s="4">
        <f t="shared" si="48"/>
        <v>0</v>
      </c>
      <c r="O184" s="4">
        <f t="shared" si="48"/>
        <v>0</v>
      </c>
      <c r="P184" s="5">
        <f t="shared" si="48"/>
        <v>0</v>
      </c>
      <c r="Q184" s="4">
        <f t="shared" si="48"/>
        <v>0</v>
      </c>
      <c r="R184" s="4">
        <f t="shared" si="48"/>
        <v>0</v>
      </c>
      <c r="S184" s="5">
        <f t="shared" si="48"/>
        <v>0</v>
      </c>
      <c r="T184" s="4">
        <f t="shared" si="48"/>
        <v>0</v>
      </c>
      <c r="U184" s="4">
        <f t="shared" si="48"/>
        <v>0</v>
      </c>
      <c r="V184" s="4">
        <f t="shared" si="48"/>
        <v>0</v>
      </c>
      <c r="W184" s="4">
        <f t="shared" si="48"/>
        <v>0</v>
      </c>
      <c r="X184" s="4">
        <f t="shared" si="48"/>
        <v>0</v>
      </c>
      <c r="Y184" s="4">
        <f t="shared" si="48"/>
        <v>0</v>
      </c>
      <c r="Z184" s="4">
        <v>0</v>
      </c>
      <c r="AA184" s="137">
        <v>0</v>
      </c>
      <c r="AB184" s="4">
        <v>0</v>
      </c>
      <c r="AC184" s="4">
        <v>0</v>
      </c>
      <c r="AD184" s="4">
        <v>0</v>
      </c>
      <c r="AE184" s="4"/>
      <c r="AF184" s="4"/>
    </row>
    <row r="185" ht="15" customHeight="1" spans="1:32">
      <c r="A185" s="2"/>
      <c r="B185" s="9" t="s">
        <v>93</v>
      </c>
      <c r="C185" s="4">
        <f t="shared" si="27"/>
        <v>0</v>
      </c>
      <c r="D185" s="4">
        <f t="shared" si="28"/>
        <v>0</v>
      </c>
      <c r="E185" s="4">
        <f t="shared" si="29"/>
        <v>0</v>
      </c>
      <c r="F185" s="4">
        <f t="shared" si="30"/>
        <v>0</v>
      </c>
      <c r="G185" s="4">
        <f t="shared" si="31"/>
        <v>0</v>
      </c>
      <c r="H185" s="5">
        <f t="shared" ref="H185:Y185" si="49">H21+H103</f>
        <v>0</v>
      </c>
      <c r="I185" s="5">
        <f t="shared" si="49"/>
        <v>0</v>
      </c>
      <c r="J185" s="4">
        <f t="shared" si="49"/>
        <v>0</v>
      </c>
      <c r="K185" s="4">
        <f t="shared" si="49"/>
        <v>0</v>
      </c>
      <c r="L185" s="4">
        <f t="shared" si="49"/>
        <v>0</v>
      </c>
      <c r="M185" s="5">
        <f t="shared" si="49"/>
        <v>0</v>
      </c>
      <c r="N185" s="4">
        <f t="shared" si="49"/>
        <v>0</v>
      </c>
      <c r="O185" s="4">
        <f t="shared" si="49"/>
        <v>0</v>
      </c>
      <c r="P185" s="5">
        <f t="shared" si="49"/>
        <v>0</v>
      </c>
      <c r="Q185" s="4">
        <f t="shared" si="49"/>
        <v>0</v>
      </c>
      <c r="R185" s="4">
        <f t="shared" si="49"/>
        <v>0</v>
      </c>
      <c r="S185" s="5">
        <f t="shared" si="49"/>
        <v>0</v>
      </c>
      <c r="T185" s="4">
        <f t="shared" si="49"/>
        <v>0</v>
      </c>
      <c r="U185" s="4">
        <f t="shared" si="49"/>
        <v>0</v>
      </c>
      <c r="V185" s="4">
        <f t="shared" si="49"/>
        <v>0</v>
      </c>
      <c r="W185" s="4">
        <f t="shared" si="49"/>
        <v>0</v>
      </c>
      <c r="X185" s="4">
        <f t="shared" si="49"/>
        <v>0</v>
      </c>
      <c r="Y185" s="4">
        <f t="shared" si="49"/>
        <v>0</v>
      </c>
      <c r="Z185" s="4">
        <v>0</v>
      </c>
      <c r="AA185" s="137">
        <v>0</v>
      </c>
      <c r="AB185" s="4">
        <v>0</v>
      </c>
      <c r="AC185" s="4">
        <v>0</v>
      </c>
      <c r="AD185" s="4">
        <v>0</v>
      </c>
      <c r="AE185" s="4"/>
      <c r="AF185" s="4"/>
    </row>
    <row r="186" ht="15" customHeight="1" spans="1:32">
      <c r="A186" s="2"/>
      <c r="B186" s="9" t="s">
        <v>94</v>
      </c>
      <c r="C186" s="4">
        <f t="shared" si="27"/>
        <v>0</v>
      </c>
      <c r="D186" s="4">
        <f t="shared" si="28"/>
        <v>0</v>
      </c>
      <c r="E186" s="4">
        <f t="shared" si="29"/>
        <v>0</v>
      </c>
      <c r="F186" s="4">
        <f t="shared" si="30"/>
        <v>0</v>
      </c>
      <c r="G186" s="4">
        <f t="shared" si="31"/>
        <v>0</v>
      </c>
      <c r="H186" s="5">
        <f t="shared" ref="H186:Y186" si="50">H22+H104</f>
        <v>0</v>
      </c>
      <c r="I186" s="5">
        <f t="shared" si="50"/>
        <v>0</v>
      </c>
      <c r="J186" s="4">
        <f t="shared" si="50"/>
        <v>0</v>
      </c>
      <c r="K186" s="4">
        <f t="shared" si="50"/>
        <v>0</v>
      </c>
      <c r="L186" s="4">
        <f t="shared" si="50"/>
        <v>0</v>
      </c>
      <c r="M186" s="5">
        <f t="shared" si="50"/>
        <v>0</v>
      </c>
      <c r="N186" s="4">
        <f t="shared" si="50"/>
        <v>0</v>
      </c>
      <c r="O186" s="4">
        <f t="shared" si="50"/>
        <v>0</v>
      </c>
      <c r="P186" s="5">
        <f t="shared" si="50"/>
        <v>0</v>
      </c>
      <c r="Q186" s="4">
        <f t="shared" si="50"/>
        <v>0</v>
      </c>
      <c r="R186" s="4">
        <f t="shared" si="50"/>
        <v>0</v>
      </c>
      <c r="S186" s="5">
        <f t="shared" si="50"/>
        <v>0</v>
      </c>
      <c r="T186" s="4">
        <f t="shared" si="50"/>
        <v>0</v>
      </c>
      <c r="U186" s="4">
        <f t="shared" si="50"/>
        <v>0</v>
      </c>
      <c r="V186" s="4">
        <f t="shared" si="50"/>
        <v>0</v>
      </c>
      <c r="W186" s="4">
        <f t="shared" si="50"/>
        <v>0</v>
      </c>
      <c r="X186" s="4">
        <f t="shared" si="50"/>
        <v>0</v>
      </c>
      <c r="Y186" s="4">
        <f t="shared" si="50"/>
        <v>0</v>
      </c>
      <c r="Z186" s="4">
        <v>0</v>
      </c>
      <c r="AA186" s="137">
        <v>0</v>
      </c>
      <c r="AB186" s="4">
        <v>0</v>
      </c>
      <c r="AC186" s="4">
        <v>0</v>
      </c>
      <c r="AD186" s="4">
        <v>0</v>
      </c>
      <c r="AE186" s="4"/>
      <c r="AF186" s="4"/>
    </row>
    <row r="187" ht="15" customHeight="1" spans="1:32">
      <c r="A187" s="2"/>
      <c r="B187" s="10" t="s">
        <v>95</v>
      </c>
      <c r="C187" s="11">
        <f t="shared" si="27"/>
        <v>6916847.25</v>
      </c>
      <c r="D187" s="11">
        <f t="shared" si="28"/>
        <v>976013.70992012</v>
      </c>
      <c r="E187" s="11">
        <f t="shared" si="29"/>
        <v>-134813.72</v>
      </c>
      <c r="F187" s="11">
        <f t="shared" si="30"/>
        <v>326.46</v>
      </c>
      <c r="G187" s="11">
        <f t="shared" si="31"/>
        <v>2.61</v>
      </c>
      <c r="H187" s="5">
        <f t="shared" ref="H187:Y187" si="51">H23+H105</f>
        <v>5657391.99007988</v>
      </c>
      <c r="I187" s="5">
        <f t="shared" si="51"/>
        <v>84473.07</v>
      </c>
      <c r="J187" s="11">
        <f t="shared" si="51"/>
        <v>20604.25</v>
      </c>
      <c r="K187" s="11">
        <f t="shared" si="51"/>
        <v>63422.19</v>
      </c>
      <c r="L187" s="11">
        <f t="shared" si="51"/>
        <v>446.63</v>
      </c>
      <c r="M187" s="5">
        <f t="shared" si="51"/>
        <v>118322.17</v>
      </c>
      <c r="N187" s="11">
        <f t="shared" si="51"/>
        <v>117217.65</v>
      </c>
      <c r="O187" s="11">
        <f t="shared" si="51"/>
        <v>1104.52</v>
      </c>
      <c r="P187" s="5">
        <f t="shared" si="51"/>
        <v>43116.92</v>
      </c>
      <c r="Q187" s="11">
        <f t="shared" si="51"/>
        <v>5011.16</v>
      </c>
      <c r="R187" s="11">
        <f t="shared" si="51"/>
        <v>38105.76</v>
      </c>
      <c r="S187" s="5">
        <f t="shared" si="51"/>
        <v>172014.04</v>
      </c>
      <c r="T187" s="11">
        <f t="shared" si="51"/>
        <v>77462.15</v>
      </c>
      <c r="U187" s="11">
        <f t="shared" si="51"/>
        <v>16458.81</v>
      </c>
      <c r="V187" s="11">
        <f t="shared" si="51"/>
        <v>41740.49</v>
      </c>
      <c r="W187" s="11">
        <f t="shared" si="51"/>
        <v>36352.59</v>
      </c>
      <c r="X187" s="11">
        <f t="shared" si="51"/>
        <v>0</v>
      </c>
      <c r="Y187" s="11">
        <f t="shared" si="51"/>
        <v>0</v>
      </c>
      <c r="Z187" s="11">
        <v>33374.87</v>
      </c>
      <c r="AA187" s="11">
        <v>2977.72</v>
      </c>
      <c r="AB187" s="11">
        <v>11553.4224691825</v>
      </c>
      <c r="AC187" s="11">
        <v>3520.33</v>
      </c>
      <c r="AD187" s="11">
        <v>1385.05753081753</v>
      </c>
      <c r="AE187" s="11">
        <v>0</v>
      </c>
      <c r="AF187" s="11">
        <v>0</v>
      </c>
    </row>
    <row r="188" ht="15" customHeight="1" spans="1:32">
      <c r="A188" s="2" t="s">
        <v>96</v>
      </c>
      <c r="B188" s="12" t="s">
        <v>97</v>
      </c>
      <c r="C188" s="4">
        <f t="shared" si="27"/>
        <v>23645032.12</v>
      </c>
      <c r="D188" s="4">
        <f t="shared" si="28"/>
        <v>0</v>
      </c>
      <c r="E188" s="4">
        <f t="shared" si="29"/>
        <v>-5088742.36</v>
      </c>
      <c r="F188" s="4">
        <f t="shared" si="30"/>
        <v>420522.64</v>
      </c>
      <c r="G188" s="4">
        <f t="shared" si="31"/>
        <v>345097.96</v>
      </c>
      <c r="H188" s="5">
        <f t="shared" ref="H188:Y188" si="52">H24+H106</f>
        <v>18666856.46</v>
      </c>
      <c r="I188" s="5">
        <f t="shared" si="52"/>
        <v>1704633.01</v>
      </c>
      <c r="J188" s="4">
        <f t="shared" si="52"/>
        <v>493728.67</v>
      </c>
      <c r="K188" s="4">
        <f t="shared" si="52"/>
        <v>554306.43</v>
      </c>
      <c r="L188" s="4">
        <f t="shared" si="52"/>
        <v>656597.91</v>
      </c>
      <c r="M188" s="5">
        <f t="shared" si="52"/>
        <v>865900.67</v>
      </c>
      <c r="N188" s="4">
        <f t="shared" si="52"/>
        <v>668648.34</v>
      </c>
      <c r="O188" s="4">
        <f t="shared" si="52"/>
        <v>197252.33</v>
      </c>
      <c r="P188" s="5">
        <f t="shared" si="52"/>
        <v>1276248.09</v>
      </c>
      <c r="Q188" s="4">
        <f t="shared" si="52"/>
        <v>923170.08</v>
      </c>
      <c r="R188" s="4">
        <f t="shared" si="52"/>
        <v>353078.01</v>
      </c>
      <c r="S188" s="5">
        <f t="shared" si="52"/>
        <v>5454515.65</v>
      </c>
      <c r="T188" s="4">
        <f t="shared" si="52"/>
        <v>1485102.3</v>
      </c>
      <c r="U188" s="4">
        <f t="shared" si="52"/>
        <v>1991766.83</v>
      </c>
      <c r="V188" s="4">
        <f t="shared" si="52"/>
        <v>591859.33</v>
      </c>
      <c r="W188" s="4">
        <f t="shared" si="52"/>
        <v>657942.86</v>
      </c>
      <c r="X188" s="4">
        <f t="shared" si="52"/>
        <v>247580.66</v>
      </c>
      <c r="Y188" s="4">
        <f t="shared" si="52"/>
        <v>480263.67</v>
      </c>
      <c r="Z188" s="4">
        <v>312000</v>
      </c>
      <c r="AA188" s="4">
        <v>345942.86</v>
      </c>
      <c r="AB188" s="137">
        <v>1186904.76</v>
      </c>
      <c r="AC188" s="4">
        <v>539000</v>
      </c>
      <c r="AD188" s="4">
        <v>180000</v>
      </c>
      <c r="AE188" s="4">
        <v>85862.07</v>
      </c>
      <c r="AF188" s="4"/>
    </row>
    <row r="189" ht="15" customHeight="1" spans="1:32">
      <c r="A189" s="2"/>
      <c r="B189" s="9" t="s">
        <v>98</v>
      </c>
      <c r="C189" s="4">
        <f t="shared" si="27"/>
        <v>-337880</v>
      </c>
      <c r="D189" s="4">
        <f t="shared" si="28"/>
        <v>0</v>
      </c>
      <c r="E189" s="4">
        <f t="shared" si="29"/>
        <v>-337880</v>
      </c>
      <c r="F189" s="4">
        <f t="shared" si="30"/>
        <v>0</v>
      </c>
      <c r="G189" s="4">
        <f t="shared" si="31"/>
        <v>0</v>
      </c>
      <c r="H189" s="5">
        <f t="shared" ref="H189:Y189" si="53">H25+H107</f>
        <v>0</v>
      </c>
      <c r="I189" s="5">
        <f t="shared" si="53"/>
        <v>0</v>
      </c>
      <c r="J189" s="4">
        <f t="shared" si="53"/>
        <v>0</v>
      </c>
      <c r="K189" s="4">
        <f t="shared" si="53"/>
        <v>0</v>
      </c>
      <c r="L189" s="4">
        <f t="shared" si="53"/>
        <v>0</v>
      </c>
      <c r="M189" s="5">
        <f t="shared" si="53"/>
        <v>0</v>
      </c>
      <c r="N189" s="4">
        <f t="shared" si="53"/>
        <v>0</v>
      </c>
      <c r="O189" s="4">
        <f t="shared" si="53"/>
        <v>0</v>
      </c>
      <c r="P189" s="5">
        <f t="shared" si="53"/>
        <v>0</v>
      </c>
      <c r="Q189" s="4">
        <f t="shared" si="53"/>
        <v>0</v>
      </c>
      <c r="R189" s="4">
        <f t="shared" si="53"/>
        <v>0</v>
      </c>
      <c r="S189" s="5">
        <f t="shared" si="53"/>
        <v>0</v>
      </c>
      <c r="T189" s="4">
        <f t="shared" si="53"/>
        <v>0</v>
      </c>
      <c r="U189" s="4">
        <f t="shared" si="53"/>
        <v>0</v>
      </c>
      <c r="V189" s="4">
        <f t="shared" si="53"/>
        <v>0</v>
      </c>
      <c r="W189" s="4">
        <f t="shared" si="53"/>
        <v>0</v>
      </c>
      <c r="X189" s="4">
        <f t="shared" si="53"/>
        <v>0</v>
      </c>
      <c r="Y189" s="4">
        <f t="shared" si="53"/>
        <v>0</v>
      </c>
      <c r="Z189" s="4">
        <v>0</v>
      </c>
      <c r="AA189" s="4">
        <v>0</v>
      </c>
      <c r="AB189" s="137">
        <v>0</v>
      </c>
      <c r="AC189" s="4">
        <v>0</v>
      </c>
      <c r="AD189" s="4">
        <v>0</v>
      </c>
      <c r="AE189" s="4"/>
      <c r="AF189" s="4"/>
    </row>
    <row r="190" ht="15" customHeight="1" spans="1:32">
      <c r="A190" s="2"/>
      <c r="B190" s="9" t="s">
        <v>99</v>
      </c>
      <c r="C190" s="4">
        <f t="shared" si="27"/>
        <v>1515618.26</v>
      </c>
      <c r="D190" s="4">
        <f t="shared" si="28"/>
        <v>0</v>
      </c>
      <c r="E190" s="4">
        <f t="shared" si="29"/>
        <v>286262.33</v>
      </c>
      <c r="F190" s="4">
        <f t="shared" si="30"/>
        <v>14400</v>
      </c>
      <c r="G190" s="4">
        <f t="shared" si="31"/>
        <v>12200</v>
      </c>
      <c r="H190" s="5">
        <f t="shared" ref="H190:Y190" si="54">H26+H108</f>
        <v>615795.61</v>
      </c>
      <c r="I190" s="5">
        <f t="shared" si="54"/>
        <v>56068.97</v>
      </c>
      <c r="J190" s="4">
        <f t="shared" si="54"/>
        <v>13300</v>
      </c>
      <c r="K190" s="4">
        <f t="shared" si="54"/>
        <v>15800</v>
      </c>
      <c r="L190" s="4">
        <f t="shared" si="54"/>
        <v>26968.97</v>
      </c>
      <c r="M190" s="5">
        <f t="shared" si="54"/>
        <v>24600</v>
      </c>
      <c r="N190" s="4">
        <f t="shared" si="54"/>
        <v>17800</v>
      </c>
      <c r="O190" s="4">
        <f t="shared" si="54"/>
        <v>6800</v>
      </c>
      <c r="P190" s="5">
        <f t="shared" si="54"/>
        <v>32496.55</v>
      </c>
      <c r="Q190" s="4">
        <f t="shared" si="54"/>
        <v>22896.55</v>
      </c>
      <c r="R190" s="4">
        <f t="shared" si="54"/>
        <v>9600</v>
      </c>
      <c r="S190" s="5">
        <f t="shared" si="54"/>
        <v>473794.8</v>
      </c>
      <c r="T190" s="4">
        <f t="shared" si="54"/>
        <v>48588.84</v>
      </c>
      <c r="U190" s="4">
        <f t="shared" si="54"/>
        <v>369525.65</v>
      </c>
      <c r="V190" s="4">
        <f t="shared" si="54"/>
        <v>19300</v>
      </c>
      <c r="W190" s="4">
        <f t="shared" si="54"/>
        <v>21080.31</v>
      </c>
      <c r="X190" s="4">
        <f t="shared" si="54"/>
        <v>5500</v>
      </c>
      <c r="Y190" s="4">
        <f t="shared" si="54"/>
        <v>9800</v>
      </c>
      <c r="Z190" s="4">
        <v>10100</v>
      </c>
      <c r="AA190" s="4">
        <v>10980.31</v>
      </c>
      <c r="AB190" s="137">
        <v>266303.46</v>
      </c>
      <c r="AC190" s="4">
        <v>52000</v>
      </c>
      <c r="AD190" s="4">
        <v>46200</v>
      </c>
      <c r="AE190" s="4">
        <v>5022.19</v>
      </c>
      <c r="AF190" s="4"/>
    </row>
    <row r="191" ht="15" customHeight="1" spans="1:32">
      <c r="A191" s="2"/>
      <c r="B191" s="9" t="s">
        <v>100</v>
      </c>
      <c r="C191" s="4">
        <f t="shared" si="27"/>
        <v>14764.08</v>
      </c>
      <c r="D191" s="4">
        <f t="shared" si="28"/>
        <v>0</v>
      </c>
      <c r="E191" s="4">
        <f t="shared" si="29"/>
        <v>14764.08</v>
      </c>
      <c r="F191" s="4">
        <f t="shared" si="30"/>
        <v>0</v>
      </c>
      <c r="G191" s="4">
        <f t="shared" si="31"/>
        <v>0</v>
      </c>
      <c r="H191" s="5">
        <f t="shared" ref="H191:Y191" si="55">H27+H109</f>
        <v>0</v>
      </c>
      <c r="I191" s="5">
        <f t="shared" si="55"/>
        <v>0</v>
      </c>
      <c r="J191" s="4">
        <f t="shared" si="55"/>
        <v>0</v>
      </c>
      <c r="K191" s="4">
        <f t="shared" si="55"/>
        <v>0</v>
      </c>
      <c r="L191" s="4">
        <f t="shared" si="55"/>
        <v>0</v>
      </c>
      <c r="M191" s="5">
        <f t="shared" si="55"/>
        <v>0</v>
      </c>
      <c r="N191" s="4">
        <f t="shared" si="55"/>
        <v>0</v>
      </c>
      <c r="O191" s="4">
        <f t="shared" si="55"/>
        <v>0</v>
      </c>
      <c r="P191" s="5">
        <f t="shared" si="55"/>
        <v>0</v>
      </c>
      <c r="Q191" s="4">
        <f t="shared" si="55"/>
        <v>0</v>
      </c>
      <c r="R191" s="4">
        <f t="shared" si="55"/>
        <v>0</v>
      </c>
      <c r="S191" s="5">
        <f t="shared" si="55"/>
        <v>0</v>
      </c>
      <c r="T191" s="4">
        <f t="shared" si="55"/>
        <v>0</v>
      </c>
      <c r="U191" s="4">
        <f t="shared" si="55"/>
        <v>0</v>
      </c>
      <c r="V191" s="4">
        <f t="shared" si="55"/>
        <v>0</v>
      </c>
      <c r="W191" s="4">
        <f t="shared" si="55"/>
        <v>0</v>
      </c>
      <c r="X191" s="4">
        <f t="shared" si="55"/>
        <v>0</v>
      </c>
      <c r="Y191" s="4">
        <f t="shared" si="55"/>
        <v>0</v>
      </c>
      <c r="Z191" s="4">
        <v>0</v>
      </c>
      <c r="AA191" s="4">
        <v>0</v>
      </c>
      <c r="AB191" s="137">
        <v>0</v>
      </c>
      <c r="AC191" s="4">
        <v>0</v>
      </c>
      <c r="AD191" s="4">
        <v>0</v>
      </c>
      <c r="AE191" s="4"/>
      <c r="AF191" s="4"/>
    </row>
    <row r="192" ht="15" customHeight="1" spans="1:32">
      <c r="A192" s="2"/>
      <c r="B192" s="9" t="s">
        <v>101</v>
      </c>
      <c r="C192" s="4">
        <f t="shared" si="27"/>
        <v>435639.74</v>
      </c>
      <c r="D192" s="4">
        <f t="shared" si="28"/>
        <v>0</v>
      </c>
      <c r="E192" s="4">
        <f t="shared" si="29"/>
        <v>370451.87</v>
      </c>
      <c r="F192" s="4">
        <f t="shared" si="30"/>
        <v>0</v>
      </c>
      <c r="G192" s="4">
        <f t="shared" si="31"/>
        <v>10453.79</v>
      </c>
      <c r="H192" s="5">
        <f t="shared" ref="H192:Y192" si="56">H28+H110</f>
        <v>49875.39</v>
      </c>
      <c r="I192" s="5">
        <f t="shared" si="56"/>
        <v>0</v>
      </c>
      <c r="J192" s="4">
        <f t="shared" si="56"/>
        <v>0</v>
      </c>
      <c r="K192" s="4">
        <f t="shared" si="56"/>
        <v>0</v>
      </c>
      <c r="L192" s="4">
        <f t="shared" si="56"/>
        <v>0</v>
      </c>
      <c r="M192" s="5">
        <f t="shared" si="56"/>
        <v>0</v>
      </c>
      <c r="N192" s="4">
        <f t="shared" si="56"/>
        <v>0</v>
      </c>
      <c r="O192" s="4">
        <f t="shared" si="56"/>
        <v>0</v>
      </c>
      <c r="P192" s="5">
        <f t="shared" si="56"/>
        <v>0</v>
      </c>
      <c r="Q192" s="4">
        <f t="shared" si="56"/>
        <v>0</v>
      </c>
      <c r="R192" s="4">
        <f t="shared" si="56"/>
        <v>0</v>
      </c>
      <c r="S192" s="5">
        <f t="shared" si="56"/>
        <v>4858.69</v>
      </c>
      <c r="T192" s="4">
        <f t="shared" si="56"/>
        <v>4858.69</v>
      </c>
      <c r="U192" s="4">
        <f t="shared" si="56"/>
        <v>0</v>
      </c>
      <c r="V192" s="4">
        <f t="shared" si="56"/>
        <v>0</v>
      </c>
      <c r="W192" s="4">
        <f t="shared" si="56"/>
        <v>0</v>
      </c>
      <c r="X192" s="4">
        <f t="shared" si="56"/>
        <v>0</v>
      </c>
      <c r="Y192" s="4">
        <f t="shared" si="56"/>
        <v>0</v>
      </c>
      <c r="Z192" s="4">
        <v>0</v>
      </c>
      <c r="AA192" s="4">
        <v>0</v>
      </c>
      <c r="AB192" s="137">
        <v>0</v>
      </c>
      <c r="AC192" s="4">
        <v>0</v>
      </c>
      <c r="AD192" s="4">
        <v>0</v>
      </c>
      <c r="AE192" s="4"/>
      <c r="AF192" s="4"/>
    </row>
    <row r="193" ht="15" customHeight="1" spans="1:32">
      <c r="A193" s="2"/>
      <c r="B193" s="9" t="s">
        <v>102</v>
      </c>
      <c r="C193" s="4">
        <f t="shared" si="27"/>
        <v>-298716.43</v>
      </c>
      <c r="D193" s="4">
        <f t="shared" si="28"/>
        <v>0</v>
      </c>
      <c r="E193" s="4">
        <f t="shared" si="29"/>
        <v>-304122.09</v>
      </c>
      <c r="F193" s="4">
        <f t="shared" si="30"/>
        <v>0</v>
      </c>
      <c r="G193" s="4">
        <f t="shared" si="31"/>
        <v>0</v>
      </c>
      <c r="H193" s="5">
        <f t="shared" ref="H193:Y193" si="57">H29+H111</f>
        <v>5405.66</v>
      </c>
      <c r="I193" s="5">
        <f t="shared" si="57"/>
        <v>0</v>
      </c>
      <c r="J193" s="4">
        <f t="shared" si="57"/>
        <v>0</v>
      </c>
      <c r="K193" s="4">
        <f t="shared" si="57"/>
        <v>0</v>
      </c>
      <c r="L193" s="4">
        <f t="shared" si="57"/>
        <v>0</v>
      </c>
      <c r="M193" s="5">
        <f t="shared" si="57"/>
        <v>0</v>
      </c>
      <c r="N193" s="4">
        <f t="shared" si="57"/>
        <v>0</v>
      </c>
      <c r="O193" s="4">
        <f t="shared" si="57"/>
        <v>0</v>
      </c>
      <c r="P193" s="5">
        <f t="shared" si="57"/>
        <v>0</v>
      </c>
      <c r="Q193" s="4">
        <f t="shared" si="57"/>
        <v>0</v>
      </c>
      <c r="R193" s="4">
        <f t="shared" si="57"/>
        <v>0</v>
      </c>
      <c r="S193" s="5">
        <f t="shared" si="57"/>
        <v>0</v>
      </c>
      <c r="T193" s="4">
        <f t="shared" si="57"/>
        <v>0</v>
      </c>
      <c r="U193" s="4">
        <f t="shared" si="57"/>
        <v>0</v>
      </c>
      <c r="V193" s="4">
        <f t="shared" si="57"/>
        <v>0</v>
      </c>
      <c r="W193" s="4">
        <f t="shared" si="57"/>
        <v>0</v>
      </c>
      <c r="X193" s="4">
        <f t="shared" si="57"/>
        <v>0</v>
      </c>
      <c r="Y193" s="4">
        <f t="shared" si="57"/>
        <v>0</v>
      </c>
      <c r="Z193" s="4">
        <v>0</v>
      </c>
      <c r="AA193" s="4">
        <v>0</v>
      </c>
      <c r="AB193" s="137">
        <v>0</v>
      </c>
      <c r="AC193" s="4">
        <v>0</v>
      </c>
      <c r="AD193" s="4">
        <v>0</v>
      </c>
      <c r="AE193" s="4"/>
      <c r="AF193" s="4"/>
    </row>
    <row r="194" ht="15" customHeight="1" spans="1:32">
      <c r="A194" s="2"/>
      <c r="B194" s="9" t="s">
        <v>103</v>
      </c>
      <c r="C194" s="4">
        <f t="shared" si="27"/>
        <v>3068983.63</v>
      </c>
      <c r="D194" s="4">
        <f t="shared" si="28"/>
        <v>0</v>
      </c>
      <c r="E194" s="4">
        <f t="shared" si="29"/>
        <v>666966.07</v>
      </c>
      <c r="F194" s="4">
        <f t="shared" si="30"/>
        <v>17445.63</v>
      </c>
      <c r="G194" s="4">
        <f t="shared" si="31"/>
        <v>263686.75</v>
      </c>
      <c r="H194" s="5">
        <f t="shared" ref="H194:Y194" si="58">H30+H112</f>
        <v>1532552.13</v>
      </c>
      <c r="I194" s="5">
        <f t="shared" si="58"/>
        <v>96891.67</v>
      </c>
      <c r="J194" s="4">
        <f t="shared" si="58"/>
        <v>44577.22</v>
      </c>
      <c r="K194" s="4">
        <f t="shared" si="58"/>
        <v>1502.61</v>
      </c>
      <c r="L194" s="4">
        <f t="shared" si="58"/>
        <v>50811.84</v>
      </c>
      <c r="M194" s="5">
        <f t="shared" si="58"/>
        <v>0</v>
      </c>
      <c r="N194" s="4">
        <f t="shared" si="58"/>
        <v>0</v>
      </c>
      <c r="O194" s="4">
        <f t="shared" si="58"/>
        <v>0</v>
      </c>
      <c r="P194" s="5">
        <f t="shared" si="58"/>
        <v>12556.97</v>
      </c>
      <c r="Q194" s="4">
        <f t="shared" si="58"/>
        <v>8152.24</v>
      </c>
      <c r="R194" s="4">
        <f t="shared" si="58"/>
        <v>4404.73</v>
      </c>
      <c r="S194" s="5">
        <f t="shared" si="58"/>
        <v>478884.41</v>
      </c>
      <c r="T194" s="4">
        <f t="shared" si="58"/>
        <v>134236.89</v>
      </c>
      <c r="U194" s="4">
        <f t="shared" si="58"/>
        <v>162320.93</v>
      </c>
      <c r="V194" s="4">
        <f t="shared" si="58"/>
        <v>46402.05</v>
      </c>
      <c r="W194" s="4">
        <f t="shared" si="58"/>
        <v>78165.21</v>
      </c>
      <c r="X194" s="4">
        <f t="shared" si="58"/>
        <v>20229.9</v>
      </c>
      <c r="Y194" s="4">
        <f t="shared" si="58"/>
        <v>37529.43</v>
      </c>
      <c r="Z194" s="4">
        <v>41032.88</v>
      </c>
      <c r="AA194" s="4">
        <v>37132.33</v>
      </c>
      <c r="AB194" s="137">
        <v>94199.45</v>
      </c>
      <c r="AC194" s="4">
        <v>45863.6</v>
      </c>
      <c r="AD194" s="4">
        <v>22257.88</v>
      </c>
      <c r="AE194" s="4"/>
      <c r="AF194" s="4"/>
    </row>
    <row r="195" ht="15" customHeight="1" spans="1:32">
      <c r="A195" s="2"/>
      <c r="B195" s="9" t="s">
        <v>104</v>
      </c>
      <c r="C195" s="4">
        <f t="shared" si="27"/>
        <v>1492298.02</v>
      </c>
      <c r="D195" s="4">
        <f t="shared" si="28"/>
        <v>0</v>
      </c>
      <c r="E195" s="4">
        <f t="shared" si="29"/>
        <v>303472</v>
      </c>
      <c r="F195" s="4">
        <f t="shared" si="30"/>
        <v>7309</v>
      </c>
      <c r="G195" s="4">
        <f t="shared" si="31"/>
        <v>179924.14</v>
      </c>
      <c r="H195" s="5">
        <f t="shared" ref="H195:Y195" si="59">H31+H113</f>
        <v>741271.88</v>
      </c>
      <c r="I195" s="5">
        <f t="shared" si="59"/>
        <v>40263</v>
      </c>
      <c r="J195" s="4">
        <f t="shared" si="59"/>
        <v>17744</v>
      </c>
      <c r="K195" s="4">
        <f t="shared" si="59"/>
        <v>864</v>
      </c>
      <c r="L195" s="4">
        <f t="shared" si="59"/>
        <v>21655</v>
      </c>
      <c r="M195" s="5">
        <f t="shared" si="59"/>
        <v>0</v>
      </c>
      <c r="N195" s="4">
        <f t="shared" si="59"/>
        <v>0</v>
      </c>
      <c r="O195" s="4">
        <f t="shared" si="59"/>
        <v>0</v>
      </c>
      <c r="P195" s="5">
        <f t="shared" si="59"/>
        <v>6107</v>
      </c>
      <c r="Q195" s="4">
        <f t="shared" si="59"/>
        <v>3925</v>
      </c>
      <c r="R195" s="4">
        <f t="shared" si="59"/>
        <v>2182</v>
      </c>
      <c r="S195" s="5">
        <f t="shared" si="59"/>
        <v>213951</v>
      </c>
      <c r="T195" s="4">
        <f t="shared" si="59"/>
        <v>59211</v>
      </c>
      <c r="U195" s="4">
        <f t="shared" si="59"/>
        <v>73483</v>
      </c>
      <c r="V195" s="4">
        <f t="shared" si="59"/>
        <v>19722</v>
      </c>
      <c r="W195" s="4">
        <f t="shared" si="59"/>
        <v>35926</v>
      </c>
      <c r="X195" s="4">
        <f t="shared" si="59"/>
        <v>8420</v>
      </c>
      <c r="Y195" s="4">
        <f t="shared" si="59"/>
        <v>17189</v>
      </c>
      <c r="Z195" s="4">
        <v>18708</v>
      </c>
      <c r="AA195" s="4">
        <v>17218</v>
      </c>
      <c r="AB195" s="137">
        <v>39551</v>
      </c>
      <c r="AC195" s="4">
        <v>21024</v>
      </c>
      <c r="AD195" s="4">
        <v>10268</v>
      </c>
      <c r="AE195" s="4">
        <v>2640</v>
      </c>
      <c r="AF195" s="4"/>
    </row>
    <row r="196" ht="15" customHeight="1" spans="1:32">
      <c r="A196" s="2"/>
      <c r="B196" s="9" t="s">
        <v>105</v>
      </c>
      <c r="C196" s="4">
        <f t="shared" si="27"/>
        <v>0</v>
      </c>
      <c r="D196" s="4">
        <f t="shared" si="28"/>
        <v>0</v>
      </c>
      <c r="E196" s="4">
        <f t="shared" si="29"/>
        <v>0</v>
      </c>
      <c r="F196" s="4">
        <f t="shared" si="30"/>
        <v>0</v>
      </c>
      <c r="G196" s="4">
        <f t="shared" si="31"/>
        <v>0</v>
      </c>
      <c r="H196" s="5">
        <f t="shared" ref="H196:Y196" si="60">H32+H114</f>
        <v>0</v>
      </c>
      <c r="I196" s="5">
        <f t="shared" si="60"/>
        <v>0</v>
      </c>
      <c r="J196" s="4">
        <f t="shared" si="60"/>
        <v>0</v>
      </c>
      <c r="K196" s="4">
        <f t="shared" si="60"/>
        <v>0</v>
      </c>
      <c r="L196" s="4">
        <f t="shared" si="60"/>
        <v>0</v>
      </c>
      <c r="M196" s="5">
        <f t="shared" si="60"/>
        <v>0</v>
      </c>
      <c r="N196" s="4">
        <f t="shared" si="60"/>
        <v>0</v>
      </c>
      <c r="O196" s="4">
        <f t="shared" si="60"/>
        <v>0</v>
      </c>
      <c r="P196" s="5">
        <f t="shared" si="60"/>
        <v>0</v>
      </c>
      <c r="Q196" s="4">
        <f t="shared" si="60"/>
        <v>0</v>
      </c>
      <c r="R196" s="4">
        <f t="shared" si="60"/>
        <v>0</v>
      </c>
      <c r="S196" s="5">
        <f t="shared" si="60"/>
        <v>0</v>
      </c>
      <c r="T196" s="4">
        <f t="shared" si="60"/>
        <v>0</v>
      </c>
      <c r="U196" s="4">
        <f t="shared" si="60"/>
        <v>0</v>
      </c>
      <c r="V196" s="4">
        <f t="shared" si="60"/>
        <v>0</v>
      </c>
      <c r="W196" s="4">
        <f t="shared" si="60"/>
        <v>0</v>
      </c>
      <c r="X196" s="4">
        <f t="shared" si="60"/>
        <v>0</v>
      </c>
      <c r="Y196" s="4">
        <f t="shared" si="60"/>
        <v>0</v>
      </c>
      <c r="Z196" s="4">
        <v>0</v>
      </c>
      <c r="AA196" s="139">
        <v>0</v>
      </c>
      <c r="AB196" s="137">
        <v>0</v>
      </c>
      <c r="AC196" s="4">
        <v>0</v>
      </c>
      <c r="AD196" s="4">
        <v>0</v>
      </c>
      <c r="AE196" s="4"/>
      <c r="AF196" s="4"/>
    </row>
    <row r="197" ht="15" customHeight="1" spans="1:32">
      <c r="A197" s="2"/>
      <c r="B197" s="9" t="s">
        <v>106</v>
      </c>
      <c r="C197" s="4">
        <f t="shared" si="27"/>
        <v>100500</v>
      </c>
      <c r="D197" s="4">
        <f t="shared" si="28"/>
        <v>0</v>
      </c>
      <c r="E197" s="4">
        <f t="shared" si="29"/>
        <v>12000</v>
      </c>
      <c r="F197" s="4">
        <f t="shared" si="30"/>
        <v>0</v>
      </c>
      <c r="G197" s="4">
        <f t="shared" si="31"/>
        <v>0</v>
      </c>
      <c r="H197" s="5">
        <f t="shared" ref="H197:Y197" si="61">H33+H115</f>
        <v>51000</v>
      </c>
      <c r="I197" s="5">
        <f t="shared" si="61"/>
        <v>0</v>
      </c>
      <c r="J197" s="4">
        <f t="shared" si="61"/>
        <v>0</v>
      </c>
      <c r="K197" s="4">
        <f t="shared" si="61"/>
        <v>0</v>
      </c>
      <c r="L197" s="4">
        <f t="shared" si="61"/>
        <v>0</v>
      </c>
      <c r="M197" s="5">
        <f t="shared" si="61"/>
        <v>0</v>
      </c>
      <c r="N197" s="4">
        <f t="shared" si="61"/>
        <v>0</v>
      </c>
      <c r="O197" s="4">
        <f t="shared" si="61"/>
        <v>0</v>
      </c>
      <c r="P197" s="5">
        <f t="shared" si="61"/>
        <v>0</v>
      </c>
      <c r="Q197" s="4">
        <f t="shared" si="61"/>
        <v>0</v>
      </c>
      <c r="R197" s="4">
        <f t="shared" si="61"/>
        <v>0</v>
      </c>
      <c r="S197" s="5">
        <f t="shared" si="61"/>
        <v>37500</v>
      </c>
      <c r="T197" s="4">
        <f t="shared" si="61"/>
        <v>3000</v>
      </c>
      <c r="U197" s="4">
        <f t="shared" si="61"/>
        <v>13500</v>
      </c>
      <c r="V197" s="4">
        <f t="shared" si="61"/>
        <v>0</v>
      </c>
      <c r="W197" s="4">
        <f t="shared" si="61"/>
        <v>21000</v>
      </c>
      <c r="X197" s="4">
        <f t="shared" si="61"/>
        <v>0</v>
      </c>
      <c r="Y197" s="4">
        <f t="shared" si="61"/>
        <v>0</v>
      </c>
      <c r="Z197" s="4">
        <v>9000</v>
      </c>
      <c r="AA197" s="4">
        <v>12000</v>
      </c>
      <c r="AB197" s="137">
        <v>3000</v>
      </c>
      <c r="AC197" s="4">
        <v>6000</v>
      </c>
      <c r="AD197" s="4">
        <v>4500</v>
      </c>
      <c r="AE197" s="4"/>
      <c r="AF197" s="4"/>
    </row>
    <row r="198" ht="15" customHeight="1" spans="1:32">
      <c r="A198" s="2"/>
      <c r="B198" s="9" t="s">
        <v>107</v>
      </c>
      <c r="C198" s="4">
        <f t="shared" si="27"/>
        <v>524036.7</v>
      </c>
      <c r="D198" s="4">
        <f t="shared" si="28"/>
        <v>0</v>
      </c>
      <c r="E198" s="4">
        <f t="shared" si="29"/>
        <v>-108592.45</v>
      </c>
      <c r="F198" s="4">
        <f t="shared" si="30"/>
        <v>8510.45</v>
      </c>
      <c r="G198" s="4">
        <f t="shared" si="31"/>
        <v>7001.96</v>
      </c>
      <c r="H198" s="5">
        <f t="shared" ref="H198:Y198" si="62">H34+H116</f>
        <v>422938.8</v>
      </c>
      <c r="I198" s="5">
        <f t="shared" si="62"/>
        <v>34526.66</v>
      </c>
      <c r="J198" s="4">
        <f t="shared" si="62"/>
        <v>9946.57</v>
      </c>
      <c r="K198" s="4">
        <f t="shared" si="62"/>
        <v>11228.13</v>
      </c>
      <c r="L198" s="4">
        <f t="shared" si="62"/>
        <v>13351.96</v>
      </c>
      <c r="M198" s="5">
        <f t="shared" si="62"/>
        <v>17530.02</v>
      </c>
      <c r="N198" s="4">
        <f t="shared" si="62"/>
        <v>13534.97</v>
      </c>
      <c r="O198" s="4">
        <f t="shared" si="62"/>
        <v>3995.05</v>
      </c>
      <c r="P198" s="5">
        <f t="shared" si="62"/>
        <v>25735.42</v>
      </c>
      <c r="Q198" s="4">
        <f t="shared" si="62"/>
        <v>18609.86</v>
      </c>
      <c r="R198" s="4">
        <f t="shared" si="62"/>
        <v>7125.56</v>
      </c>
      <c r="S198" s="5">
        <f t="shared" si="62"/>
        <v>116385.84</v>
      </c>
      <c r="T198" s="4">
        <f t="shared" si="62"/>
        <v>30052.28</v>
      </c>
      <c r="U198" s="4">
        <f t="shared" si="62"/>
        <v>46400.63</v>
      </c>
      <c r="V198" s="4">
        <f t="shared" si="62"/>
        <v>12017.19</v>
      </c>
      <c r="W198" s="4">
        <f t="shared" si="62"/>
        <v>13298.86</v>
      </c>
      <c r="X198" s="4">
        <f t="shared" si="62"/>
        <v>4981.61</v>
      </c>
      <c r="Y198" s="4">
        <f t="shared" si="62"/>
        <v>9635.27</v>
      </c>
      <c r="Z198" s="4">
        <v>10883.34</v>
      </c>
      <c r="AA198" s="4">
        <v>2415.52</v>
      </c>
      <c r="AB198" s="137">
        <v>36749.13</v>
      </c>
      <c r="AC198" s="4">
        <v>4860</v>
      </c>
      <c r="AD198" s="4">
        <v>3040</v>
      </c>
      <c r="AE198" s="4">
        <v>1751.5</v>
      </c>
      <c r="AF198" s="4"/>
    </row>
    <row r="199" ht="15" customHeight="1" spans="1:32">
      <c r="A199" s="2"/>
      <c r="B199" s="9" t="s">
        <v>108</v>
      </c>
      <c r="C199" s="4">
        <f t="shared" si="27"/>
        <v>527602.63</v>
      </c>
      <c r="D199" s="4">
        <f t="shared" si="28"/>
        <v>0</v>
      </c>
      <c r="E199" s="4">
        <f t="shared" si="29"/>
        <v>0</v>
      </c>
      <c r="F199" s="4">
        <f t="shared" si="30"/>
        <v>0</v>
      </c>
      <c r="G199" s="4">
        <f t="shared" si="31"/>
        <v>0</v>
      </c>
      <c r="H199" s="5">
        <f t="shared" ref="H199:Y199" si="63">H35+H117</f>
        <v>469474.63</v>
      </c>
      <c r="I199" s="5">
        <f t="shared" si="63"/>
        <v>58128</v>
      </c>
      <c r="J199" s="4">
        <f t="shared" si="63"/>
        <v>58128</v>
      </c>
      <c r="K199" s="4">
        <f t="shared" si="63"/>
        <v>0</v>
      </c>
      <c r="L199" s="4">
        <f t="shared" si="63"/>
        <v>0</v>
      </c>
      <c r="M199" s="5">
        <f t="shared" si="63"/>
        <v>0</v>
      </c>
      <c r="N199" s="4">
        <f t="shared" si="63"/>
        <v>0</v>
      </c>
      <c r="O199" s="4">
        <f t="shared" si="63"/>
        <v>0</v>
      </c>
      <c r="P199" s="5">
        <f t="shared" si="63"/>
        <v>0</v>
      </c>
      <c r="Q199" s="4">
        <f t="shared" si="63"/>
        <v>0</v>
      </c>
      <c r="R199" s="4">
        <f t="shared" si="63"/>
        <v>0</v>
      </c>
      <c r="S199" s="5">
        <f t="shared" si="63"/>
        <v>0</v>
      </c>
      <c r="T199" s="4">
        <f t="shared" si="63"/>
        <v>0</v>
      </c>
      <c r="U199" s="4">
        <f t="shared" si="63"/>
        <v>0</v>
      </c>
      <c r="V199" s="4">
        <f t="shared" si="63"/>
        <v>0</v>
      </c>
      <c r="W199" s="4">
        <f t="shared" si="63"/>
        <v>0</v>
      </c>
      <c r="X199" s="4">
        <f t="shared" si="63"/>
        <v>0</v>
      </c>
      <c r="Y199" s="4">
        <f t="shared" si="63"/>
        <v>0</v>
      </c>
      <c r="Z199" s="4">
        <v>0</v>
      </c>
      <c r="AA199" s="137">
        <v>0</v>
      </c>
      <c r="AB199" s="137">
        <v>0</v>
      </c>
      <c r="AC199" s="4">
        <v>0</v>
      </c>
      <c r="AD199" s="4">
        <v>0</v>
      </c>
      <c r="AE199" s="4"/>
      <c r="AF199" s="4"/>
    </row>
    <row r="200" ht="15" customHeight="1" spans="1:32">
      <c r="A200" s="2"/>
      <c r="B200" s="9" t="s">
        <v>109</v>
      </c>
      <c r="C200" s="4">
        <f t="shared" ref="C200:C245" si="64">D200+E200+F200+G200+I200+H200+M200+P200+S200</f>
        <v>0</v>
      </c>
      <c r="D200" s="4">
        <f t="shared" ref="D200:D245" si="65">D36+D118</f>
        <v>0</v>
      </c>
      <c r="E200" s="4">
        <f t="shared" ref="E200:E245" si="66">E36+E118</f>
        <v>0</v>
      </c>
      <c r="F200" s="4">
        <f t="shared" ref="F200:F245" si="67">F36+F118</f>
        <v>0</v>
      </c>
      <c r="G200" s="4">
        <f t="shared" ref="G200:G245" si="68">G36+G118</f>
        <v>0</v>
      </c>
      <c r="H200" s="5">
        <f t="shared" ref="H200:Y200" si="69">H36+H118</f>
        <v>0</v>
      </c>
      <c r="I200" s="5">
        <f t="shared" si="69"/>
        <v>0</v>
      </c>
      <c r="J200" s="4">
        <f t="shared" si="69"/>
        <v>0</v>
      </c>
      <c r="K200" s="4">
        <f t="shared" si="69"/>
        <v>0</v>
      </c>
      <c r="L200" s="4">
        <f t="shared" si="69"/>
        <v>0</v>
      </c>
      <c r="M200" s="5">
        <f t="shared" si="69"/>
        <v>0</v>
      </c>
      <c r="N200" s="4">
        <f t="shared" si="69"/>
        <v>0</v>
      </c>
      <c r="O200" s="4">
        <f t="shared" si="69"/>
        <v>0</v>
      </c>
      <c r="P200" s="5">
        <f t="shared" si="69"/>
        <v>0</v>
      </c>
      <c r="Q200" s="4">
        <f t="shared" si="69"/>
        <v>0</v>
      </c>
      <c r="R200" s="4">
        <f t="shared" si="69"/>
        <v>0</v>
      </c>
      <c r="S200" s="5">
        <f t="shared" si="69"/>
        <v>0</v>
      </c>
      <c r="T200" s="4">
        <f t="shared" si="69"/>
        <v>0</v>
      </c>
      <c r="U200" s="4">
        <f t="shared" si="69"/>
        <v>0</v>
      </c>
      <c r="V200" s="4">
        <f t="shared" si="69"/>
        <v>0</v>
      </c>
      <c r="W200" s="4">
        <f t="shared" si="69"/>
        <v>0</v>
      </c>
      <c r="X200" s="4">
        <f t="shared" si="69"/>
        <v>0</v>
      </c>
      <c r="Y200" s="4">
        <f t="shared" si="69"/>
        <v>0</v>
      </c>
      <c r="Z200" s="4">
        <v>0</v>
      </c>
      <c r="AA200" s="137">
        <v>0</v>
      </c>
      <c r="AB200" s="137">
        <v>0</v>
      </c>
      <c r="AC200" s="4">
        <v>0</v>
      </c>
      <c r="AD200" s="4">
        <v>0</v>
      </c>
      <c r="AE200" s="4"/>
      <c r="AF200" s="4"/>
    </row>
    <row r="201" ht="15" customHeight="1" spans="1:32">
      <c r="A201" s="2"/>
      <c r="B201" s="13" t="s">
        <v>95</v>
      </c>
      <c r="C201" s="11">
        <f t="shared" si="64"/>
        <v>30687878.75</v>
      </c>
      <c r="D201" s="11">
        <f t="shared" si="65"/>
        <v>0</v>
      </c>
      <c r="E201" s="11">
        <f t="shared" si="66"/>
        <v>-4185420.55</v>
      </c>
      <c r="F201" s="11">
        <f t="shared" si="67"/>
        <v>468187.72</v>
      </c>
      <c r="G201" s="11">
        <f t="shared" si="68"/>
        <v>818364.6</v>
      </c>
      <c r="H201" s="5">
        <f t="shared" ref="H201:Y201" si="70">H37+H119</f>
        <v>22555170.56</v>
      </c>
      <c r="I201" s="5">
        <f t="shared" si="70"/>
        <v>1990511.31</v>
      </c>
      <c r="J201" s="11">
        <f t="shared" si="70"/>
        <v>637424.46</v>
      </c>
      <c r="K201" s="11">
        <f t="shared" si="70"/>
        <v>583701.17</v>
      </c>
      <c r="L201" s="11">
        <f t="shared" si="70"/>
        <v>769385.68</v>
      </c>
      <c r="M201" s="5">
        <f t="shared" si="70"/>
        <v>908030.69</v>
      </c>
      <c r="N201" s="11">
        <f t="shared" si="70"/>
        <v>699983.31</v>
      </c>
      <c r="O201" s="11">
        <f t="shared" si="70"/>
        <v>208047.38</v>
      </c>
      <c r="P201" s="5">
        <f t="shared" si="70"/>
        <v>1353144.03</v>
      </c>
      <c r="Q201" s="11">
        <f t="shared" si="70"/>
        <v>976753.73</v>
      </c>
      <c r="R201" s="11">
        <f t="shared" si="70"/>
        <v>376390.3</v>
      </c>
      <c r="S201" s="5">
        <f t="shared" si="70"/>
        <v>6779890.39</v>
      </c>
      <c r="T201" s="11">
        <f t="shared" si="70"/>
        <v>1765050</v>
      </c>
      <c r="U201" s="11">
        <f t="shared" si="70"/>
        <v>2656997.04</v>
      </c>
      <c r="V201" s="11">
        <f t="shared" si="70"/>
        <v>689300.57</v>
      </c>
      <c r="W201" s="11">
        <f t="shared" si="70"/>
        <v>827413.24</v>
      </c>
      <c r="X201" s="11">
        <f t="shared" si="70"/>
        <v>286712.17</v>
      </c>
      <c r="Y201" s="11">
        <f t="shared" si="70"/>
        <v>554417.37</v>
      </c>
      <c r="Z201" s="11">
        <v>401724.22</v>
      </c>
      <c r="AA201" s="11">
        <v>425689.02</v>
      </c>
      <c r="AB201" s="11">
        <v>1626707.8</v>
      </c>
      <c r="AC201" s="11">
        <v>668747.6</v>
      </c>
      <c r="AD201" s="11">
        <v>266265.88</v>
      </c>
      <c r="AE201" s="11">
        <v>95275.76</v>
      </c>
      <c r="AF201" s="11">
        <v>0</v>
      </c>
    </row>
    <row r="202" ht="15" customHeight="1" spans="1:32">
      <c r="A202" s="2" t="s">
        <v>110</v>
      </c>
      <c r="B202" s="9" t="s">
        <v>111</v>
      </c>
      <c r="C202" s="4">
        <f t="shared" si="64"/>
        <v>5920.11</v>
      </c>
      <c r="D202" s="4">
        <f t="shared" si="65"/>
        <v>0</v>
      </c>
      <c r="E202" s="4">
        <f t="shared" si="66"/>
        <v>5920.11</v>
      </c>
      <c r="F202" s="4">
        <f t="shared" si="67"/>
        <v>0</v>
      </c>
      <c r="G202" s="4">
        <f t="shared" si="68"/>
        <v>0</v>
      </c>
      <c r="H202" s="5">
        <f t="shared" ref="H202:Y202" si="71">H38+H120</f>
        <v>0</v>
      </c>
      <c r="I202" s="5">
        <f t="shared" si="71"/>
        <v>0</v>
      </c>
      <c r="J202" s="4">
        <f t="shared" si="71"/>
        <v>0</v>
      </c>
      <c r="K202" s="4">
        <f t="shared" si="71"/>
        <v>0</v>
      </c>
      <c r="L202" s="4">
        <f t="shared" si="71"/>
        <v>0</v>
      </c>
      <c r="M202" s="5">
        <f t="shared" si="71"/>
        <v>0</v>
      </c>
      <c r="N202" s="4">
        <f t="shared" si="71"/>
        <v>0</v>
      </c>
      <c r="O202" s="4">
        <f t="shared" si="71"/>
        <v>0</v>
      </c>
      <c r="P202" s="5">
        <f t="shared" si="71"/>
        <v>0</v>
      </c>
      <c r="Q202" s="4">
        <f t="shared" si="71"/>
        <v>0</v>
      </c>
      <c r="R202" s="4">
        <f t="shared" si="71"/>
        <v>0</v>
      </c>
      <c r="S202" s="5">
        <f t="shared" si="71"/>
        <v>0</v>
      </c>
      <c r="T202" s="4">
        <f t="shared" si="71"/>
        <v>0</v>
      </c>
      <c r="U202" s="4">
        <f t="shared" si="71"/>
        <v>0</v>
      </c>
      <c r="V202" s="4">
        <f t="shared" si="71"/>
        <v>0</v>
      </c>
      <c r="W202" s="4">
        <f t="shared" si="71"/>
        <v>0</v>
      </c>
      <c r="X202" s="4">
        <f t="shared" si="71"/>
        <v>0</v>
      </c>
      <c r="Y202" s="4">
        <f t="shared" si="71"/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/>
      <c r="AF202" s="4"/>
    </row>
    <row r="203" ht="15" customHeight="1" spans="1:32">
      <c r="A203" s="2"/>
      <c r="B203" s="9" t="s">
        <v>112</v>
      </c>
      <c r="C203" s="4">
        <f t="shared" si="64"/>
        <v>1256.79</v>
      </c>
      <c r="D203" s="4">
        <f t="shared" si="65"/>
        <v>0</v>
      </c>
      <c r="E203" s="4">
        <f t="shared" si="66"/>
        <v>1256.79</v>
      </c>
      <c r="F203" s="4">
        <f t="shared" si="67"/>
        <v>0</v>
      </c>
      <c r="G203" s="4">
        <f t="shared" si="68"/>
        <v>0</v>
      </c>
      <c r="H203" s="5">
        <f t="shared" ref="H203:Y203" si="72">H39+H121</f>
        <v>0</v>
      </c>
      <c r="I203" s="5">
        <f t="shared" si="72"/>
        <v>0</v>
      </c>
      <c r="J203" s="4">
        <f t="shared" si="72"/>
        <v>0</v>
      </c>
      <c r="K203" s="4">
        <f t="shared" si="72"/>
        <v>0</v>
      </c>
      <c r="L203" s="4">
        <f t="shared" si="72"/>
        <v>0</v>
      </c>
      <c r="M203" s="5">
        <f t="shared" si="72"/>
        <v>0</v>
      </c>
      <c r="N203" s="4">
        <f t="shared" si="72"/>
        <v>0</v>
      </c>
      <c r="O203" s="4">
        <f t="shared" si="72"/>
        <v>0</v>
      </c>
      <c r="P203" s="5">
        <f t="shared" si="72"/>
        <v>0</v>
      </c>
      <c r="Q203" s="4">
        <f t="shared" si="72"/>
        <v>0</v>
      </c>
      <c r="R203" s="4">
        <f t="shared" si="72"/>
        <v>0</v>
      </c>
      <c r="S203" s="5">
        <f t="shared" si="72"/>
        <v>0</v>
      </c>
      <c r="T203" s="4">
        <f t="shared" si="72"/>
        <v>0</v>
      </c>
      <c r="U203" s="4">
        <f t="shared" si="72"/>
        <v>0</v>
      </c>
      <c r="V203" s="4">
        <f t="shared" si="72"/>
        <v>0</v>
      </c>
      <c r="W203" s="4">
        <f t="shared" si="72"/>
        <v>0</v>
      </c>
      <c r="X203" s="4">
        <f t="shared" si="72"/>
        <v>0</v>
      </c>
      <c r="Y203" s="4">
        <f t="shared" si="72"/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/>
      <c r="AF203" s="4"/>
    </row>
    <row r="204" ht="15" customHeight="1" spans="1:32">
      <c r="A204" s="2"/>
      <c r="B204" s="9" t="s">
        <v>113</v>
      </c>
      <c r="C204" s="4">
        <f t="shared" si="64"/>
        <v>59308.56</v>
      </c>
      <c r="D204" s="4">
        <f t="shared" si="65"/>
        <v>0</v>
      </c>
      <c r="E204" s="4">
        <f t="shared" si="66"/>
        <v>59308.56</v>
      </c>
      <c r="F204" s="4">
        <f t="shared" si="67"/>
        <v>0</v>
      </c>
      <c r="G204" s="4">
        <f t="shared" si="68"/>
        <v>0</v>
      </c>
      <c r="H204" s="5">
        <f t="shared" ref="H204:Y204" si="73">H40+H122</f>
        <v>0</v>
      </c>
      <c r="I204" s="5">
        <f t="shared" si="73"/>
        <v>0</v>
      </c>
      <c r="J204" s="4">
        <f t="shared" si="73"/>
        <v>0</v>
      </c>
      <c r="K204" s="4">
        <f t="shared" si="73"/>
        <v>0</v>
      </c>
      <c r="L204" s="4">
        <f t="shared" si="73"/>
        <v>0</v>
      </c>
      <c r="M204" s="5">
        <f t="shared" si="73"/>
        <v>0</v>
      </c>
      <c r="N204" s="4">
        <f t="shared" si="73"/>
        <v>0</v>
      </c>
      <c r="O204" s="4">
        <f t="shared" si="73"/>
        <v>0</v>
      </c>
      <c r="P204" s="5">
        <f t="shared" si="73"/>
        <v>0</v>
      </c>
      <c r="Q204" s="4">
        <f t="shared" si="73"/>
        <v>0</v>
      </c>
      <c r="R204" s="4">
        <f t="shared" si="73"/>
        <v>0</v>
      </c>
      <c r="S204" s="5">
        <f t="shared" si="73"/>
        <v>0</v>
      </c>
      <c r="T204" s="4">
        <f t="shared" si="73"/>
        <v>0</v>
      </c>
      <c r="U204" s="4">
        <f t="shared" si="73"/>
        <v>0</v>
      </c>
      <c r="V204" s="4">
        <f t="shared" si="73"/>
        <v>0</v>
      </c>
      <c r="W204" s="4">
        <f t="shared" si="73"/>
        <v>0</v>
      </c>
      <c r="X204" s="4">
        <f t="shared" si="73"/>
        <v>0</v>
      </c>
      <c r="Y204" s="4">
        <f t="shared" si="73"/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/>
      <c r="AF204" s="4"/>
    </row>
    <row r="205" ht="15" customHeight="1" spans="1:32">
      <c r="A205" s="2"/>
      <c r="B205" s="6" t="s">
        <v>114</v>
      </c>
      <c r="C205" s="4">
        <f t="shared" si="64"/>
        <v>25675.77</v>
      </c>
      <c r="D205" s="4">
        <f t="shared" si="65"/>
        <v>0</v>
      </c>
      <c r="E205" s="4">
        <f t="shared" si="66"/>
        <v>12807.23</v>
      </c>
      <c r="F205" s="4">
        <f t="shared" si="67"/>
        <v>0</v>
      </c>
      <c r="G205" s="4">
        <f t="shared" si="68"/>
        <v>12868.54</v>
      </c>
      <c r="H205" s="5">
        <f t="shared" ref="H205:Y205" si="74">H41+H123</f>
        <v>0</v>
      </c>
      <c r="I205" s="5">
        <f t="shared" si="74"/>
        <v>0</v>
      </c>
      <c r="J205" s="4">
        <f t="shared" si="74"/>
        <v>0</v>
      </c>
      <c r="K205" s="4">
        <f t="shared" si="74"/>
        <v>0</v>
      </c>
      <c r="L205" s="4">
        <f t="shared" si="74"/>
        <v>0</v>
      </c>
      <c r="M205" s="5">
        <f t="shared" si="74"/>
        <v>0</v>
      </c>
      <c r="N205" s="4">
        <f t="shared" si="74"/>
        <v>0</v>
      </c>
      <c r="O205" s="4">
        <f t="shared" si="74"/>
        <v>0</v>
      </c>
      <c r="P205" s="5">
        <f t="shared" si="74"/>
        <v>0</v>
      </c>
      <c r="Q205" s="4">
        <f t="shared" si="74"/>
        <v>0</v>
      </c>
      <c r="R205" s="4">
        <f t="shared" si="74"/>
        <v>0</v>
      </c>
      <c r="S205" s="5">
        <f t="shared" si="74"/>
        <v>0</v>
      </c>
      <c r="T205" s="4">
        <f t="shared" si="74"/>
        <v>0</v>
      </c>
      <c r="U205" s="4">
        <f t="shared" si="74"/>
        <v>0</v>
      </c>
      <c r="V205" s="4">
        <f t="shared" si="74"/>
        <v>0</v>
      </c>
      <c r="W205" s="4">
        <f t="shared" si="74"/>
        <v>0</v>
      </c>
      <c r="X205" s="4">
        <f t="shared" si="74"/>
        <v>0</v>
      </c>
      <c r="Y205" s="4">
        <f t="shared" si="74"/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/>
      <c r="AF205" s="4"/>
    </row>
    <row r="206" ht="15" customHeight="1" spans="1:32">
      <c r="A206" s="2"/>
      <c r="B206" s="6" t="s">
        <v>115</v>
      </c>
      <c r="C206" s="4">
        <f t="shared" si="64"/>
        <v>0</v>
      </c>
      <c r="D206" s="4">
        <f t="shared" si="65"/>
        <v>0</v>
      </c>
      <c r="E206" s="4">
        <f t="shared" si="66"/>
        <v>0</v>
      </c>
      <c r="F206" s="4">
        <f t="shared" si="67"/>
        <v>0</v>
      </c>
      <c r="G206" s="4">
        <f t="shared" si="68"/>
        <v>0</v>
      </c>
      <c r="H206" s="5">
        <f t="shared" ref="H206:Y206" si="75">H42+H124</f>
        <v>0</v>
      </c>
      <c r="I206" s="5">
        <f t="shared" si="75"/>
        <v>0</v>
      </c>
      <c r="J206" s="4">
        <f t="shared" si="75"/>
        <v>0</v>
      </c>
      <c r="K206" s="4">
        <f t="shared" si="75"/>
        <v>0</v>
      </c>
      <c r="L206" s="4">
        <f t="shared" si="75"/>
        <v>0</v>
      </c>
      <c r="M206" s="5">
        <f t="shared" si="75"/>
        <v>0</v>
      </c>
      <c r="N206" s="4">
        <f t="shared" si="75"/>
        <v>0</v>
      </c>
      <c r="O206" s="4">
        <f t="shared" si="75"/>
        <v>0</v>
      </c>
      <c r="P206" s="5">
        <f t="shared" si="75"/>
        <v>0</v>
      </c>
      <c r="Q206" s="4">
        <f t="shared" si="75"/>
        <v>0</v>
      </c>
      <c r="R206" s="4">
        <f t="shared" si="75"/>
        <v>0</v>
      </c>
      <c r="S206" s="5">
        <f t="shared" si="75"/>
        <v>0</v>
      </c>
      <c r="T206" s="4">
        <f t="shared" si="75"/>
        <v>0</v>
      </c>
      <c r="U206" s="4">
        <f t="shared" si="75"/>
        <v>0</v>
      </c>
      <c r="V206" s="4">
        <f t="shared" si="75"/>
        <v>0</v>
      </c>
      <c r="W206" s="4">
        <f t="shared" si="75"/>
        <v>0</v>
      </c>
      <c r="X206" s="4">
        <f t="shared" si="75"/>
        <v>0</v>
      </c>
      <c r="Y206" s="4">
        <f t="shared" si="75"/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/>
      <c r="AF206" s="4"/>
    </row>
    <row r="207" ht="15" customHeight="1" spans="1:32">
      <c r="A207" s="2"/>
      <c r="B207" s="6" t="s">
        <v>116</v>
      </c>
      <c r="C207" s="4">
        <f t="shared" si="64"/>
        <v>0</v>
      </c>
      <c r="D207" s="4">
        <f t="shared" si="65"/>
        <v>0</v>
      </c>
      <c r="E207" s="4">
        <f t="shared" si="66"/>
        <v>0</v>
      </c>
      <c r="F207" s="4">
        <f t="shared" si="67"/>
        <v>0</v>
      </c>
      <c r="G207" s="4">
        <f t="shared" si="68"/>
        <v>0</v>
      </c>
      <c r="H207" s="5">
        <f t="shared" ref="H207:Y207" si="76">H43+H125</f>
        <v>0</v>
      </c>
      <c r="I207" s="5">
        <f t="shared" si="76"/>
        <v>0</v>
      </c>
      <c r="J207" s="4">
        <f t="shared" si="76"/>
        <v>0</v>
      </c>
      <c r="K207" s="4">
        <f t="shared" si="76"/>
        <v>0</v>
      </c>
      <c r="L207" s="4">
        <f t="shared" si="76"/>
        <v>0</v>
      </c>
      <c r="M207" s="5">
        <f t="shared" si="76"/>
        <v>0</v>
      </c>
      <c r="N207" s="4">
        <f t="shared" si="76"/>
        <v>0</v>
      </c>
      <c r="O207" s="4">
        <f t="shared" si="76"/>
        <v>0</v>
      </c>
      <c r="P207" s="5">
        <f t="shared" si="76"/>
        <v>0</v>
      </c>
      <c r="Q207" s="4">
        <f t="shared" si="76"/>
        <v>0</v>
      </c>
      <c r="R207" s="4">
        <f t="shared" si="76"/>
        <v>0</v>
      </c>
      <c r="S207" s="5">
        <f t="shared" si="76"/>
        <v>0</v>
      </c>
      <c r="T207" s="4">
        <f t="shared" si="76"/>
        <v>0</v>
      </c>
      <c r="U207" s="4">
        <f t="shared" si="76"/>
        <v>0</v>
      </c>
      <c r="V207" s="4">
        <f t="shared" si="76"/>
        <v>0</v>
      </c>
      <c r="W207" s="4">
        <f t="shared" si="76"/>
        <v>0</v>
      </c>
      <c r="X207" s="4">
        <f t="shared" si="76"/>
        <v>0</v>
      </c>
      <c r="Y207" s="4">
        <f t="shared" si="76"/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/>
      <c r="AF207" s="4"/>
    </row>
    <row r="208" ht="15" customHeight="1" spans="1:32">
      <c r="A208" s="2"/>
      <c r="B208" s="6" t="s">
        <v>117</v>
      </c>
      <c r="C208" s="4">
        <f t="shared" si="64"/>
        <v>5414.52</v>
      </c>
      <c r="D208" s="4">
        <f t="shared" si="65"/>
        <v>0</v>
      </c>
      <c r="E208" s="4">
        <f t="shared" si="66"/>
        <v>4441.52</v>
      </c>
      <c r="F208" s="4">
        <f t="shared" si="67"/>
        <v>0</v>
      </c>
      <c r="G208" s="4">
        <f t="shared" si="68"/>
        <v>973</v>
      </c>
      <c r="H208" s="5">
        <f t="shared" ref="H208:Y208" si="77">H44+H126</f>
        <v>0</v>
      </c>
      <c r="I208" s="5">
        <f t="shared" si="77"/>
        <v>0</v>
      </c>
      <c r="J208" s="4">
        <f t="shared" si="77"/>
        <v>0</v>
      </c>
      <c r="K208" s="4">
        <f t="shared" si="77"/>
        <v>0</v>
      </c>
      <c r="L208" s="4">
        <f t="shared" si="77"/>
        <v>0</v>
      </c>
      <c r="M208" s="5">
        <f t="shared" si="77"/>
        <v>0</v>
      </c>
      <c r="N208" s="4">
        <f t="shared" si="77"/>
        <v>0</v>
      </c>
      <c r="O208" s="4">
        <f t="shared" si="77"/>
        <v>0</v>
      </c>
      <c r="P208" s="5">
        <f t="shared" si="77"/>
        <v>0</v>
      </c>
      <c r="Q208" s="4">
        <f t="shared" si="77"/>
        <v>0</v>
      </c>
      <c r="R208" s="4">
        <f t="shared" si="77"/>
        <v>0</v>
      </c>
      <c r="S208" s="5">
        <f t="shared" si="77"/>
        <v>0</v>
      </c>
      <c r="T208" s="4">
        <f t="shared" si="77"/>
        <v>0</v>
      </c>
      <c r="U208" s="4">
        <f t="shared" si="77"/>
        <v>0</v>
      </c>
      <c r="V208" s="4">
        <f t="shared" si="77"/>
        <v>0</v>
      </c>
      <c r="W208" s="4">
        <f t="shared" si="77"/>
        <v>0</v>
      </c>
      <c r="X208" s="4">
        <f t="shared" si="77"/>
        <v>0</v>
      </c>
      <c r="Y208" s="4">
        <f t="shared" si="77"/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/>
      <c r="AF208" s="4"/>
    </row>
    <row r="209" ht="15" customHeight="1" spans="1:32">
      <c r="A209" s="2"/>
      <c r="B209" s="6" t="s">
        <v>118</v>
      </c>
      <c r="C209" s="4">
        <f t="shared" si="64"/>
        <v>0</v>
      </c>
      <c r="D209" s="4">
        <f t="shared" si="65"/>
        <v>0</v>
      </c>
      <c r="E209" s="4">
        <f t="shared" si="66"/>
        <v>0</v>
      </c>
      <c r="F209" s="4">
        <f t="shared" si="67"/>
        <v>0</v>
      </c>
      <c r="G209" s="4">
        <f t="shared" si="68"/>
        <v>0</v>
      </c>
      <c r="H209" s="5">
        <f t="shared" ref="H209:Y209" si="78">H45+H127</f>
        <v>0</v>
      </c>
      <c r="I209" s="5">
        <f t="shared" si="78"/>
        <v>0</v>
      </c>
      <c r="J209" s="4">
        <f t="shared" si="78"/>
        <v>0</v>
      </c>
      <c r="K209" s="4">
        <f t="shared" si="78"/>
        <v>0</v>
      </c>
      <c r="L209" s="4">
        <f t="shared" si="78"/>
        <v>0</v>
      </c>
      <c r="M209" s="5">
        <f t="shared" si="78"/>
        <v>0</v>
      </c>
      <c r="N209" s="4">
        <f t="shared" si="78"/>
        <v>0</v>
      </c>
      <c r="O209" s="4">
        <f t="shared" si="78"/>
        <v>0</v>
      </c>
      <c r="P209" s="5">
        <f t="shared" si="78"/>
        <v>0</v>
      </c>
      <c r="Q209" s="4">
        <f t="shared" si="78"/>
        <v>0</v>
      </c>
      <c r="R209" s="4">
        <f t="shared" si="78"/>
        <v>0</v>
      </c>
      <c r="S209" s="5">
        <f t="shared" si="78"/>
        <v>0</v>
      </c>
      <c r="T209" s="4">
        <f t="shared" si="78"/>
        <v>0</v>
      </c>
      <c r="U209" s="4">
        <f t="shared" si="78"/>
        <v>0</v>
      </c>
      <c r="V209" s="4">
        <f t="shared" si="78"/>
        <v>0</v>
      </c>
      <c r="W209" s="4">
        <f t="shared" si="78"/>
        <v>0</v>
      </c>
      <c r="X209" s="4">
        <f t="shared" si="78"/>
        <v>0</v>
      </c>
      <c r="Y209" s="4">
        <f t="shared" si="78"/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/>
      <c r="AF209" s="4"/>
    </row>
    <row r="210" ht="15" customHeight="1" spans="1:32">
      <c r="A210" s="2"/>
      <c r="B210" s="6" t="s">
        <v>119</v>
      </c>
      <c r="C210" s="4">
        <f t="shared" si="64"/>
        <v>245</v>
      </c>
      <c r="D210" s="4">
        <f t="shared" si="65"/>
        <v>0</v>
      </c>
      <c r="E210" s="4">
        <f t="shared" si="66"/>
        <v>0</v>
      </c>
      <c r="F210" s="4">
        <f t="shared" si="67"/>
        <v>0</v>
      </c>
      <c r="G210" s="4">
        <f t="shared" si="68"/>
        <v>0</v>
      </c>
      <c r="H210" s="5">
        <f t="shared" ref="H210:Y210" si="79">H46+H128</f>
        <v>245</v>
      </c>
      <c r="I210" s="5">
        <f t="shared" si="79"/>
        <v>0</v>
      </c>
      <c r="J210" s="4">
        <f t="shared" si="79"/>
        <v>0</v>
      </c>
      <c r="K210" s="4">
        <f t="shared" si="79"/>
        <v>0</v>
      </c>
      <c r="L210" s="4">
        <f t="shared" si="79"/>
        <v>0</v>
      </c>
      <c r="M210" s="5">
        <f t="shared" si="79"/>
        <v>0</v>
      </c>
      <c r="N210" s="4">
        <f t="shared" si="79"/>
        <v>0</v>
      </c>
      <c r="O210" s="4">
        <f t="shared" si="79"/>
        <v>0</v>
      </c>
      <c r="P210" s="5">
        <f t="shared" si="79"/>
        <v>0</v>
      </c>
      <c r="Q210" s="4">
        <f t="shared" si="79"/>
        <v>0</v>
      </c>
      <c r="R210" s="4">
        <f t="shared" si="79"/>
        <v>0</v>
      </c>
      <c r="S210" s="5">
        <f t="shared" si="79"/>
        <v>0</v>
      </c>
      <c r="T210" s="4">
        <f t="shared" si="79"/>
        <v>0</v>
      </c>
      <c r="U210" s="4">
        <f t="shared" si="79"/>
        <v>0</v>
      </c>
      <c r="V210" s="4">
        <f t="shared" si="79"/>
        <v>0</v>
      </c>
      <c r="W210" s="4">
        <f t="shared" si="79"/>
        <v>0</v>
      </c>
      <c r="X210" s="4">
        <f t="shared" si="79"/>
        <v>0</v>
      </c>
      <c r="Y210" s="4">
        <f t="shared" si="79"/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/>
      <c r="AF210" s="4"/>
    </row>
    <row r="211" ht="15" customHeight="1" spans="1:32">
      <c r="A211" s="2"/>
      <c r="B211" s="6" t="s">
        <v>120</v>
      </c>
      <c r="C211" s="4">
        <f t="shared" si="64"/>
        <v>223622.52</v>
      </c>
      <c r="D211" s="4">
        <f t="shared" si="65"/>
        <v>0</v>
      </c>
      <c r="E211" s="4">
        <f t="shared" si="66"/>
        <v>37635.4</v>
      </c>
      <c r="F211" s="4">
        <f t="shared" si="67"/>
        <v>0</v>
      </c>
      <c r="G211" s="4">
        <f t="shared" si="68"/>
        <v>0</v>
      </c>
      <c r="H211" s="5">
        <f t="shared" ref="H211:Y211" si="80">H47+H129</f>
        <v>185987.12</v>
      </c>
      <c r="I211" s="5">
        <f t="shared" si="80"/>
        <v>0</v>
      </c>
      <c r="J211" s="4">
        <f t="shared" si="80"/>
        <v>0</v>
      </c>
      <c r="K211" s="4">
        <f t="shared" si="80"/>
        <v>0</v>
      </c>
      <c r="L211" s="4">
        <f t="shared" si="80"/>
        <v>0</v>
      </c>
      <c r="M211" s="5">
        <f t="shared" si="80"/>
        <v>0</v>
      </c>
      <c r="N211" s="4">
        <f t="shared" si="80"/>
        <v>0</v>
      </c>
      <c r="O211" s="4">
        <f t="shared" si="80"/>
        <v>0</v>
      </c>
      <c r="P211" s="5">
        <f t="shared" si="80"/>
        <v>0</v>
      </c>
      <c r="Q211" s="4">
        <f t="shared" si="80"/>
        <v>0</v>
      </c>
      <c r="R211" s="4">
        <f t="shared" si="80"/>
        <v>0</v>
      </c>
      <c r="S211" s="5">
        <f t="shared" si="80"/>
        <v>0</v>
      </c>
      <c r="T211" s="4">
        <f t="shared" si="80"/>
        <v>0</v>
      </c>
      <c r="U211" s="4">
        <f t="shared" si="80"/>
        <v>0</v>
      </c>
      <c r="V211" s="4">
        <f t="shared" si="80"/>
        <v>0</v>
      </c>
      <c r="W211" s="4">
        <f t="shared" si="80"/>
        <v>0</v>
      </c>
      <c r="X211" s="4">
        <f t="shared" si="80"/>
        <v>0</v>
      </c>
      <c r="Y211" s="4">
        <f t="shared" si="80"/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/>
      <c r="AF211" s="4"/>
    </row>
    <row r="212" ht="15" customHeight="1" spans="1:32">
      <c r="A212" s="2"/>
      <c r="B212" s="9" t="s">
        <v>121</v>
      </c>
      <c r="C212" s="4">
        <f t="shared" si="64"/>
        <v>0</v>
      </c>
      <c r="D212" s="4">
        <f t="shared" si="65"/>
        <v>0</v>
      </c>
      <c r="E212" s="4">
        <f t="shared" si="66"/>
        <v>0</v>
      </c>
      <c r="F212" s="4">
        <f t="shared" si="67"/>
        <v>0</v>
      </c>
      <c r="G212" s="4">
        <f t="shared" si="68"/>
        <v>0</v>
      </c>
      <c r="H212" s="5">
        <f t="shared" ref="H212:Y212" si="81">H48+H130</f>
        <v>0</v>
      </c>
      <c r="I212" s="5">
        <f t="shared" si="81"/>
        <v>0</v>
      </c>
      <c r="J212" s="4">
        <f t="shared" si="81"/>
        <v>0</v>
      </c>
      <c r="K212" s="4">
        <f t="shared" si="81"/>
        <v>0</v>
      </c>
      <c r="L212" s="4">
        <f t="shared" si="81"/>
        <v>0</v>
      </c>
      <c r="M212" s="5">
        <f t="shared" si="81"/>
        <v>0</v>
      </c>
      <c r="N212" s="4">
        <f t="shared" si="81"/>
        <v>0</v>
      </c>
      <c r="O212" s="4">
        <f t="shared" si="81"/>
        <v>0</v>
      </c>
      <c r="P212" s="5">
        <f t="shared" si="81"/>
        <v>0</v>
      </c>
      <c r="Q212" s="4">
        <f t="shared" si="81"/>
        <v>0</v>
      </c>
      <c r="R212" s="4">
        <f t="shared" si="81"/>
        <v>0</v>
      </c>
      <c r="S212" s="5">
        <f t="shared" si="81"/>
        <v>0</v>
      </c>
      <c r="T212" s="4">
        <f t="shared" si="81"/>
        <v>0</v>
      </c>
      <c r="U212" s="4">
        <f t="shared" si="81"/>
        <v>0</v>
      </c>
      <c r="V212" s="4">
        <f t="shared" si="81"/>
        <v>0</v>
      </c>
      <c r="W212" s="4">
        <f t="shared" si="81"/>
        <v>0</v>
      </c>
      <c r="X212" s="4">
        <f t="shared" si="81"/>
        <v>0</v>
      </c>
      <c r="Y212" s="4">
        <f t="shared" si="81"/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/>
      <c r="AF212" s="4"/>
    </row>
    <row r="213" ht="15" customHeight="1" spans="1:32">
      <c r="A213" s="2"/>
      <c r="B213" s="9" t="s">
        <v>122</v>
      </c>
      <c r="C213" s="4">
        <f t="shared" si="64"/>
        <v>92200.79</v>
      </c>
      <c r="D213" s="4">
        <f t="shared" si="65"/>
        <v>0</v>
      </c>
      <c r="E213" s="4">
        <f t="shared" si="66"/>
        <v>44550.14</v>
      </c>
      <c r="F213" s="4">
        <f t="shared" si="67"/>
        <v>219.72</v>
      </c>
      <c r="G213" s="4">
        <f t="shared" si="68"/>
        <v>25616.42</v>
      </c>
      <c r="H213" s="5">
        <f t="shared" ref="H213:Y213" si="82">H49+H131</f>
        <v>21294.51</v>
      </c>
      <c r="I213" s="5">
        <f t="shared" si="82"/>
        <v>0</v>
      </c>
      <c r="J213" s="4">
        <f t="shared" si="82"/>
        <v>0</v>
      </c>
      <c r="K213" s="4">
        <f t="shared" si="82"/>
        <v>0</v>
      </c>
      <c r="L213" s="4">
        <f t="shared" si="82"/>
        <v>0</v>
      </c>
      <c r="M213" s="5">
        <f t="shared" si="82"/>
        <v>0</v>
      </c>
      <c r="N213" s="4">
        <f t="shared" si="82"/>
        <v>0</v>
      </c>
      <c r="O213" s="4">
        <f t="shared" si="82"/>
        <v>0</v>
      </c>
      <c r="P213" s="5">
        <f t="shared" si="82"/>
        <v>0</v>
      </c>
      <c r="Q213" s="4">
        <f t="shared" si="82"/>
        <v>0</v>
      </c>
      <c r="R213" s="4">
        <f t="shared" si="82"/>
        <v>0</v>
      </c>
      <c r="S213" s="5">
        <f t="shared" si="82"/>
        <v>520</v>
      </c>
      <c r="T213" s="4">
        <f t="shared" si="82"/>
        <v>80</v>
      </c>
      <c r="U213" s="4">
        <f t="shared" si="82"/>
        <v>0</v>
      </c>
      <c r="V213" s="4">
        <f t="shared" si="82"/>
        <v>0</v>
      </c>
      <c r="W213" s="4">
        <f t="shared" si="82"/>
        <v>440</v>
      </c>
      <c r="X213" s="4">
        <f t="shared" si="82"/>
        <v>0</v>
      </c>
      <c r="Y213" s="4">
        <f t="shared" si="82"/>
        <v>0</v>
      </c>
      <c r="Z213" s="4">
        <v>0</v>
      </c>
      <c r="AA213" s="4">
        <v>440</v>
      </c>
      <c r="AB213" s="4">
        <v>0</v>
      </c>
      <c r="AC213" s="4">
        <v>0</v>
      </c>
      <c r="AD213" s="4">
        <v>0</v>
      </c>
      <c r="AE213" s="4"/>
      <c r="AF213" s="4"/>
    </row>
    <row r="214" ht="15" customHeight="1" spans="1:32">
      <c r="A214" s="2"/>
      <c r="B214" s="14" t="s">
        <v>123</v>
      </c>
      <c r="C214" s="4">
        <f t="shared" si="64"/>
        <v>0</v>
      </c>
      <c r="D214" s="4">
        <f t="shared" si="65"/>
        <v>0</v>
      </c>
      <c r="E214" s="4">
        <f t="shared" si="66"/>
        <v>0</v>
      </c>
      <c r="F214" s="4">
        <f t="shared" si="67"/>
        <v>0</v>
      </c>
      <c r="G214" s="4">
        <f t="shared" si="68"/>
        <v>0</v>
      </c>
      <c r="H214" s="5">
        <f t="shared" ref="H214:Y214" si="83">H50+H132</f>
        <v>0</v>
      </c>
      <c r="I214" s="5">
        <f t="shared" si="83"/>
        <v>0</v>
      </c>
      <c r="J214" s="4">
        <f t="shared" si="83"/>
        <v>0</v>
      </c>
      <c r="K214" s="4">
        <f t="shared" si="83"/>
        <v>0</v>
      </c>
      <c r="L214" s="4">
        <f t="shared" si="83"/>
        <v>0</v>
      </c>
      <c r="M214" s="5">
        <f t="shared" si="83"/>
        <v>0</v>
      </c>
      <c r="N214" s="4">
        <f t="shared" si="83"/>
        <v>0</v>
      </c>
      <c r="O214" s="4">
        <f t="shared" si="83"/>
        <v>0</v>
      </c>
      <c r="P214" s="5">
        <f t="shared" si="83"/>
        <v>0</v>
      </c>
      <c r="Q214" s="4">
        <f t="shared" si="83"/>
        <v>0</v>
      </c>
      <c r="R214" s="4">
        <f t="shared" si="83"/>
        <v>0</v>
      </c>
      <c r="S214" s="5">
        <f t="shared" si="83"/>
        <v>0</v>
      </c>
      <c r="T214" s="4">
        <f t="shared" si="83"/>
        <v>0</v>
      </c>
      <c r="U214" s="4">
        <f t="shared" si="83"/>
        <v>0</v>
      </c>
      <c r="V214" s="4">
        <f t="shared" si="83"/>
        <v>0</v>
      </c>
      <c r="W214" s="4">
        <f t="shared" si="83"/>
        <v>0</v>
      </c>
      <c r="X214" s="4">
        <f t="shared" si="83"/>
        <v>0</v>
      </c>
      <c r="Y214" s="4">
        <f t="shared" si="83"/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/>
      <c r="AF214" s="4"/>
    </row>
    <row r="215" ht="15" customHeight="1" spans="1:32">
      <c r="A215" s="2"/>
      <c r="B215" s="14" t="s">
        <v>124</v>
      </c>
      <c r="C215" s="4">
        <f t="shared" si="64"/>
        <v>0</v>
      </c>
      <c r="D215" s="4">
        <f t="shared" si="65"/>
        <v>0</v>
      </c>
      <c r="E215" s="4">
        <f t="shared" si="66"/>
        <v>0</v>
      </c>
      <c r="F215" s="4">
        <f t="shared" si="67"/>
        <v>0</v>
      </c>
      <c r="G215" s="4">
        <f t="shared" si="68"/>
        <v>0</v>
      </c>
      <c r="H215" s="5">
        <f t="shared" ref="H215:Y215" si="84">H51+H133</f>
        <v>0</v>
      </c>
      <c r="I215" s="5">
        <f t="shared" si="84"/>
        <v>0</v>
      </c>
      <c r="J215" s="4">
        <f t="shared" si="84"/>
        <v>0</v>
      </c>
      <c r="K215" s="4">
        <f t="shared" si="84"/>
        <v>0</v>
      </c>
      <c r="L215" s="4">
        <f t="shared" si="84"/>
        <v>0</v>
      </c>
      <c r="M215" s="5">
        <f t="shared" si="84"/>
        <v>0</v>
      </c>
      <c r="N215" s="4">
        <f t="shared" si="84"/>
        <v>0</v>
      </c>
      <c r="O215" s="4">
        <f t="shared" si="84"/>
        <v>0</v>
      </c>
      <c r="P215" s="5">
        <f t="shared" si="84"/>
        <v>0</v>
      </c>
      <c r="Q215" s="4">
        <f t="shared" si="84"/>
        <v>0</v>
      </c>
      <c r="R215" s="4">
        <f t="shared" si="84"/>
        <v>0</v>
      </c>
      <c r="S215" s="5">
        <f t="shared" si="84"/>
        <v>0</v>
      </c>
      <c r="T215" s="4">
        <f t="shared" si="84"/>
        <v>0</v>
      </c>
      <c r="U215" s="4">
        <f t="shared" si="84"/>
        <v>0</v>
      </c>
      <c r="V215" s="4">
        <f t="shared" si="84"/>
        <v>0</v>
      </c>
      <c r="W215" s="4">
        <f t="shared" si="84"/>
        <v>0</v>
      </c>
      <c r="X215" s="4">
        <f t="shared" si="84"/>
        <v>0</v>
      </c>
      <c r="Y215" s="4">
        <f t="shared" si="84"/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/>
      <c r="AF215" s="4"/>
    </row>
    <row r="216" ht="15" customHeight="1" spans="1:32">
      <c r="A216" s="2"/>
      <c r="B216" s="14" t="s">
        <v>125</v>
      </c>
      <c r="C216" s="4">
        <f t="shared" si="64"/>
        <v>0</v>
      </c>
      <c r="D216" s="4">
        <f t="shared" si="65"/>
        <v>0</v>
      </c>
      <c r="E216" s="4">
        <f t="shared" si="66"/>
        <v>0</v>
      </c>
      <c r="F216" s="4">
        <f t="shared" si="67"/>
        <v>0</v>
      </c>
      <c r="G216" s="4">
        <f t="shared" si="68"/>
        <v>0</v>
      </c>
      <c r="H216" s="5">
        <f t="shared" ref="H216:Y216" si="85">H52+H134</f>
        <v>0</v>
      </c>
      <c r="I216" s="5">
        <f t="shared" si="85"/>
        <v>0</v>
      </c>
      <c r="J216" s="4">
        <f t="shared" si="85"/>
        <v>0</v>
      </c>
      <c r="K216" s="4">
        <f t="shared" si="85"/>
        <v>0</v>
      </c>
      <c r="L216" s="4">
        <f t="shared" si="85"/>
        <v>0</v>
      </c>
      <c r="M216" s="5">
        <f t="shared" si="85"/>
        <v>0</v>
      </c>
      <c r="N216" s="4">
        <f t="shared" si="85"/>
        <v>0</v>
      </c>
      <c r="O216" s="4">
        <f t="shared" si="85"/>
        <v>0</v>
      </c>
      <c r="P216" s="5">
        <f t="shared" si="85"/>
        <v>0</v>
      </c>
      <c r="Q216" s="4">
        <f t="shared" si="85"/>
        <v>0</v>
      </c>
      <c r="R216" s="4">
        <f t="shared" si="85"/>
        <v>0</v>
      </c>
      <c r="S216" s="5">
        <f t="shared" si="85"/>
        <v>0</v>
      </c>
      <c r="T216" s="4">
        <f t="shared" si="85"/>
        <v>0</v>
      </c>
      <c r="U216" s="4">
        <f t="shared" si="85"/>
        <v>0</v>
      </c>
      <c r="V216" s="4">
        <f t="shared" si="85"/>
        <v>0</v>
      </c>
      <c r="W216" s="4">
        <f t="shared" si="85"/>
        <v>0</v>
      </c>
      <c r="X216" s="4">
        <f t="shared" si="85"/>
        <v>0</v>
      </c>
      <c r="Y216" s="4">
        <f t="shared" si="85"/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/>
      <c r="AF216" s="4"/>
    </row>
    <row r="217" ht="15" customHeight="1" spans="1:32">
      <c r="A217" s="2"/>
      <c r="B217" s="14" t="s">
        <v>126</v>
      </c>
      <c r="C217" s="4">
        <f t="shared" si="64"/>
        <v>52500</v>
      </c>
      <c r="D217" s="4">
        <f t="shared" si="65"/>
        <v>0</v>
      </c>
      <c r="E217" s="4">
        <f t="shared" si="66"/>
        <v>52500</v>
      </c>
      <c r="F217" s="4">
        <f t="shared" si="67"/>
        <v>0</v>
      </c>
      <c r="G217" s="4">
        <f t="shared" si="68"/>
        <v>0</v>
      </c>
      <c r="H217" s="5">
        <f t="shared" ref="H217:Y217" si="86">H53+H135</f>
        <v>0</v>
      </c>
      <c r="I217" s="5">
        <f t="shared" si="86"/>
        <v>0</v>
      </c>
      <c r="J217" s="4">
        <f t="shared" si="86"/>
        <v>0</v>
      </c>
      <c r="K217" s="4">
        <f t="shared" si="86"/>
        <v>0</v>
      </c>
      <c r="L217" s="4">
        <f t="shared" si="86"/>
        <v>0</v>
      </c>
      <c r="M217" s="5">
        <f t="shared" si="86"/>
        <v>0</v>
      </c>
      <c r="N217" s="4">
        <f t="shared" si="86"/>
        <v>0</v>
      </c>
      <c r="O217" s="4">
        <f t="shared" si="86"/>
        <v>0</v>
      </c>
      <c r="P217" s="5">
        <f t="shared" si="86"/>
        <v>0</v>
      </c>
      <c r="Q217" s="4">
        <f t="shared" si="86"/>
        <v>0</v>
      </c>
      <c r="R217" s="4">
        <f t="shared" si="86"/>
        <v>0</v>
      </c>
      <c r="S217" s="5">
        <f t="shared" si="86"/>
        <v>0</v>
      </c>
      <c r="T217" s="4">
        <f t="shared" si="86"/>
        <v>0</v>
      </c>
      <c r="U217" s="4">
        <f t="shared" si="86"/>
        <v>0</v>
      </c>
      <c r="V217" s="4">
        <f t="shared" si="86"/>
        <v>0</v>
      </c>
      <c r="W217" s="4">
        <f t="shared" si="86"/>
        <v>0</v>
      </c>
      <c r="X217" s="4">
        <f t="shared" si="86"/>
        <v>0</v>
      </c>
      <c r="Y217" s="4">
        <f t="shared" si="86"/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/>
      <c r="AF217" s="4"/>
    </row>
    <row r="218" ht="15" customHeight="1" spans="1:32">
      <c r="A218" s="2"/>
      <c r="B218" s="9" t="s">
        <v>127</v>
      </c>
      <c r="C218" s="4">
        <f t="shared" si="64"/>
        <v>3727.01</v>
      </c>
      <c r="D218" s="4">
        <f t="shared" si="65"/>
        <v>0</v>
      </c>
      <c r="E218" s="4">
        <f t="shared" si="66"/>
        <v>0</v>
      </c>
      <c r="F218" s="4">
        <f t="shared" si="67"/>
        <v>0</v>
      </c>
      <c r="G218" s="4">
        <f t="shared" si="68"/>
        <v>0</v>
      </c>
      <c r="H218" s="5">
        <f t="shared" ref="H218:Y218" si="87">H54+H136</f>
        <v>3727.01</v>
      </c>
      <c r="I218" s="5">
        <f t="shared" si="87"/>
        <v>0</v>
      </c>
      <c r="J218" s="4">
        <f t="shared" si="87"/>
        <v>0</v>
      </c>
      <c r="K218" s="4">
        <f t="shared" si="87"/>
        <v>0</v>
      </c>
      <c r="L218" s="4">
        <f t="shared" si="87"/>
        <v>0</v>
      </c>
      <c r="M218" s="5">
        <f t="shared" si="87"/>
        <v>0</v>
      </c>
      <c r="N218" s="4">
        <f t="shared" si="87"/>
        <v>0</v>
      </c>
      <c r="O218" s="4">
        <f t="shared" si="87"/>
        <v>0</v>
      </c>
      <c r="P218" s="5">
        <f t="shared" si="87"/>
        <v>0</v>
      </c>
      <c r="Q218" s="4">
        <f t="shared" si="87"/>
        <v>0</v>
      </c>
      <c r="R218" s="4">
        <f t="shared" si="87"/>
        <v>0</v>
      </c>
      <c r="S218" s="5">
        <f t="shared" si="87"/>
        <v>0</v>
      </c>
      <c r="T218" s="4">
        <f t="shared" si="87"/>
        <v>0</v>
      </c>
      <c r="U218" s="4">
        <f t="shared" si="87"/>
        <v>0</v>
      </c>
      <c r="V218" s="4">
        <f t="shared" si="87"/>
        <v>0</v>
      </c>
      <c r="W218" s="4">
        <f t="shared" si="87"/>
        <v>0</v>
      </c>
      <c r="X218" s="4">
        <f t="shared" si="87"/>
        <v>0</v>
      </c>
      <c r="Y218" s="4">
        <f t="shared" si="87"/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/>
      <c r="AF218" s="4"/>
    </row>
    <row r="219" ht="15" customHeight="1" spans="1:32">
      <c r="A219" s="2"/>
      <c r="B219" s="9" t="s">
        <v>128</v>
      </c>
      <c r="C219" s="4">
        <f t="shared" si="64"/>
        <v>0</v>
      </c>
      <c r="D219" s="4">
        <f t="shared" si="65"/>
        <v>0</v>
      </c>
      <c r="E219" s="4">
        <f t="shared" si="66"/>
        <v>0</v>
      </c>
      <c r="F219" s="4">
        <f t="shared" si="67"/>
        <v>0</v>
      </c>
      <c r="G219" s="4">
        <f t="shared" si="68"/>
        <v>0</v>
      </c>
      <c r="H219" s="5">
        <f t="shared" ref="H219:Y219" si="88">H55+H137</f>
        <v>0</v>
      </c>
      <c r="I219" s="5">
        <f t="shared" si="88"/>
        <v>0</v>
      </c>
      <c r="J219" s="4">
        <f t="shared" si="88"/>
        <v>0</v>
      </c>
      <c r="K219" s="4">
        <f t="shared" si="88"/>
        <v>0</v>
      </c>
      <c r="L219" s="4">
        <f t="shared" si="88"/>
        <v>0</v>
      </c>
      <c r="M219" s="5">
        <f t="shared" si="88"/>
        <v>0</v>
      </c>
      <c r="N219" s="4">
        <f t="shared" si="88"/>
        <v>0</v>
      </c>
      <c r="O219" s="4">
        <f t="shared" si="88"/>
        <v>0</v>
      </c>
      <c r="P219" s="5">
        <f t="shared" si="88"/>
        <v>0</v>
      </c>
      <c r="Q219" s="4">
        <f t="shared" si="88"/>
        <v>0</v>
      </c>
      <c r="R219" s="4">
        <f t="shared" si="88"/>
        <v>0</v>
      </c>
      <c r="S219" s="5">
        <f t="shared" si="88"/>
        <v>0</v>
      </c>
      <c r="T219" s="4">
        <f t="shared" si="88"/>
        <v>0</v>
      </c>
      <c r="U219" s="4">
        <f t="shared" si="88"/>
        <v>0</v>
      </c>
      <c r="V219" s="4">
        <f t="shared" si="88"/>
        <v>0</v>
      </c>
      <c r="W219" s="4">
        <f t="shared" si="88"/>
        <v>0</v>
      </c>
      <c r="X219" s="4">
        <f t="shared" si="88"/>
        <v>0</v>
      </c>
      <c r="Y219" s="4">
        <f t="shared" si="88"/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/>
      <c r="AF219" s="4"/>
    </row>
    <row r="220" ht="15" customHeight="1" spans="1:32">
      <c r="A220" s="2"/>
      <c r="B220" s="9" t="s">
        <v>129</v>
      </c>
      <c r="C220" s="4">
        <f t="shared" si="64"/>
        <v>-2205.7</v>
      </c>
      <c r="D220" s="4">
        <f t="shared" si="65"/>
        <v>0</v>
      </c>
      <c r="E220" s="4">
        <f t="shared" si="66"/>
        <v>0</v>
      </c>
      <c r="F220" s="4">
        <f t="shared" si="67"/>
        <v>0</v>
      </c>
      <c r="G220" s="4">
        <f t="shared" si="68"/>
        <v>0</v>
      </c>
      <c r="H220" s="5">
        <f t="shared" ref="H220:Y220" si="89">H56+H138</f>
        <v>0</v>
      </c>
      <c r="I220" s="5">
        <f t="shared" si="89"/>
        <v>0</v>
      </c>
      <c r="J220" s="4">
        <f t="shared" si="89"/>
        <v>0</v>
      </c>
      <c r="K220" s="4">
        <f t="shared" si="89"/>
        <v>0</v>
      </c>
      <c r="L220" s="4">
        <f t="shared" si="89"/>
        <v>0</v>
      </c>
      <c r="M220" s="5">
        <f t="shared" si="89"/>
        <v>0</v>
      </c>
      <c r="N220" s="4">
        <f t="shared" si="89"/>
        <v>0</v>
      </c>
      <c r="O220" s="4">
        <f t="shared" si="89"/>
        <v>0</v>
      </c>
      <c r="P220" s="5">
        <f t="shared" si="89"/>
        <v>0</v>
      </c>
      <c r="Q220" s="4">
        <f t="shared" si="89"/>
        <v>0</v>
      </c>
      <c r="R220" s="4">
        <f t="shared" si="89"/>
        <v>0</v>
      </c>
      <c r="S220" s="5">
        <f t="shared" si="89"/>
        <v>-2205.7</v>
      </c>
      <c r="T220" s="4">
        <f t="shared" si="89"/>
        <v>-2205.7</v>
      </c>
      <c r="U220" s="4">
        <f t="shared" si="89"/>
        <v>0</v>
      </c>
      <c r="V220" s="4">
        <f t="shared" si="89"/>
        <v>0</v>
      </c>
      <c r="W220" s="4">
        <f t="shared" si="89"/>
        <v>0</v>
      </c>
      <c r="X220" s="4">
        <f t="shared" si="89"/>
        <v>0</v>
      </c>
      <c r="Y220" s="4">
        <f t="shared" si="89"/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/>
      <c r="AF220" s="4"/>
    </row>
    <row r="221" ht="15" customHeight="1" spans="1:32">
      <c r="A221" s="2"/>
      <c r="B221" s="9" t="s">
        <v>130</v>
      </c>
      <c r="C221" s="4">
        <f t="shared" si="64"/>
        <v>0</v>
      </c>
      <c r="D221" s="4">
        <f t="shared" si="65"/>
        <v>0</v>
      </c>
      <c r="E221" s="4">
        <f t="shared" si="66"/>
        <v>0</v>
      </c>
      <c r="F221" s="4">
        <f t="shared" si="67"/>
        <v>0</v>
      </c>
      <c r="G221" s="4">
        <f t="shared" si="68"/>
        <v>0</v>
      </c>
      <c r="H221" s="5">
        <f t="shared" ref="H221:Y221" si="90">H57+H139</f>
        <v>0</v>
      </c>
      <c r="I221" s="5">
        <f t="shared" si="90"/>
        <v>0</v>
      </c>
      <c r="J221" s="4">
        <f t="shared" si="90"/>
        <v>0</v>
      </c>
      <c r="K221" s="4">
        <f t="shared" si="90"/>
        <v>0</v>
      </c>
      <c r="L221" s="4">
        <f t="shared" si="90"/>
        <v>0</v>
      </c>
      <c r="M221" s="5">
        <f t="shared" si="90"/>
        <v>0</v>
      </c>
      <c r="N221" s="4">
        <f t="shared" si="90"/>
        <v>0</v>
      </c>
      <c r="O221" s="4">
        <f t="shared" si="90"/>
        <v>0</v>
      </c>
      <c r="P221" s="5">
        <f t="shared" si="90"/>
        <v>0</v>
      </c>
      <c r="Q221" s="4">
        <f t="shared" si="90"/>
        <v>0</v>
      </c>
      <c r="R221" s="4">
        <f t="shared" si="90"/>
        <v>0</v>
      </c>
      <c r="S221" s="5">
        <f t="shared" si="90"/>
        <v>0</v>
      </c>
      <c r="T221" s="4">
        <f t="shared" si="90"/>
        <v>0</v>
      </c>
      <c r="U221" s="4">
        <f t="shared" si="90"/>
        <v>0</v>
      </c>
      <c r="V221" s="4">
        <f t="shared" si="90"/>
        <v>0</v>
      </c>
      <c r="W221" s="4">
        <f t="shared" si="90"/>
        <v>0</v>
      </c>
      <c r="X221" s="4">
        <f t="shared" si="90"/>
        <v>0</v>
      </c>
      <c r="Y221" s="4">
        <f t="shared" si="90"/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/>
      <c r="AF221" s="4"/>
    </row>
    <row r="222" ht="15" customHeight="1" spans="1:32">
      <c r="A222" s="2"/>
      <c r="B222" s="9" t="s">
        <v>131</v>
      </c>
      <c r="C222" s="4">
        <f t="shared" si="64"/>
        <v>0</v>
      </c>
      <c r="D222" s="4">
        <f t="shared" si="65"/>
        <v>0</v>
      </c>
      <c r="E222" s="4">
        <f t="shared" si="66"/>
        <v>0</v>
      </c>
      <c r="F222" s="4">
        <f t="shared" si="67"/>
        <v>0</v>
      </c>
      <c r="G222" s="4">
        <f t="shared" si="68"/>
        <v>0</v>
      </c>
      <c r="H222" s="5">
        <f t="shared" ref="H222:Y222" si="91">H58+H140</f>
        <v>0</v>
      </c>
      <c r="I222" s="5">
        <f t="shared" si="91"/>
        <v>0</v>
      </c>
      <c r="J222" s="4">
        <f t="shared" si="91"/>
        <v>0</v>
      </c>
      <c r="K222" s="4">
        <f t="shared" si="91"/>
        <v>0</v>
      </c>
      <c r="L222" s="4">
        <f t="shared" si="91"/>
        <v>0</v>
      </c>
      <c r="M222" s="5">
        <f t="shared" si="91"/>
        <v>0</v>
      </c>
      <c r="N222" s="4">
        <f t="shared" si="91"/>
        <v>0</v>
      </c>
      <c r="O222" s="4">
        <f t="shared" si="91"/>
        <v>0</v>
      </c>
      <c r="P222" s="5">
        <f t="shared" si="91"/>
        <v>0</v>
      </c>
      <c r="Q222" s="4">
        <f t="shared" si="91"/>
        <v>0</v>
      </c>
      <c r="R222" s="4">
        <f t="shared" si="91"/>
        <v>0</v>
      </c>
      <c r="S222" s="5">
        <f t="shared" si="91"/>
        <v>0</v>
      </c>
      <c r="T222" s="4">
        <f t="shared" si="91"/>
        <v>0</v>
      </c>
      <c r="U222" s="4">
        <f t="shared" si="91"/>
        <v>0</v>
      </c>
      <c r="V222" s="4">
        <f t="shared" si="91"/>
        <v>0</v>
      </c>
      <c r="W222" s="4">
        <f t="shared" si="91"/>
        <v>0</v>
      </c>
      <c r="X222" s="4">
        <f t="shared" si="91"/>
        <v>0</v>
      </c>
      <c r="Y222" s="4">
        <f t="shared" si="91"/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/>
      <c r="AF222" s="4"/>
    </row>
    <row r="223" ht="15" customHeight="1" spans="1:32">
      <c r="A223" s="2"/>
      <c r="B223" s="9" t="s">
        <v>132</v>
      </c>
      <c r="C223" s="4">
        <f t="shared" si="64"/>
        <v>0</v>
      </c>
      <c r="D223" s="4">
        <f t="shared" si="65"/>
        <v>0</v>
      </c>
      <c r="E223" s="4">
        <f t="shared" si="66"/>
        <v>0</v>
      </c>
      <c r="F223" s="4">
        <f t="shared" si="67"/>
        <v>0</v>
      </c>
      <c r="G223" s="4">
        <f t="shared" si="68"/>
        <v>0</v>
      </c>
      <c r="H223" s="5">
        <f t="shared" ref="H223:Y223" si="92">H59+H141</f>
        <v>0</v>
      </c>
      <c r="I223" s="5">
        <f t="shared" si="92"/>
        <v>0</v>
      </c>
      <c r="J223" s="4">
        <f t="shared" si="92"/>
        <v>0</v>
      </c>
      <c r="K223" s="4">
        <f t="shared" si="92"/>
        <v>0</v>
      </c>
      <c r="L223" s="4">
        <f t="shared" si="92"/>
        <v>0</v>
      </c>
      <c r="M223" s="5">
        <f t="shared" si="92"/>
        <v>0</v>
      </c>
      <c r="N223" s="4">
        <f t="shared" si="92"/>
        <v>0</v>
      </c>
      <c r="O223" s="4">
        <f t="shared" si="92"/>
        <v>0</v>
      </c>
      <c r="P223" s="5">
        <f t="shared" si="92"/>
        <v>0</v>
      </c>
      <c r="Q223" s="4">
        <f t="shared" si="92"/>
        <v>0</v>
      </c>
      <c r="R223" s="4">
        <f t="shared" si="92"/>
        <v>0</v>
      </c>
      <c r="S223" s="5">
        <f t="shared" si="92"/>
        <v>0</v>
      </c>
      <c r="T223" s="4">
        <f t="shared" si="92"/>
        <v>0</v>
      </c>
      <c r="U223" s="4">
        <f t="shared" si="92"/>
        <v>0</v>
      </c>
      <c r="V223" s="4">
        <f t="shared" si="92"/>
        <v>0</v>
      </c>
      <c r="W223" s="4">
        <f t="shared" si="92"/>
        <v>0</v>
      </c>
      <c r="X223" s="4">
        <f t="shared" si="92"/>
        <v>0</v>
      </c>
      <c r="Y223" s="4">
        <f t="shared" si="92"/>
        <v>0</v>
      </c>
      <c r="Z223" s="139">
        <v>0</v>
      </c>
      <c r="AA223" s="139">
        <v>0</v>
      </c>
      <c r="AB223" s="4">
        <v>0</v>
      </c>
      <c r="AC223" s="139">
        <v>0</v>
      </c>
      <c r="AD223" s="4">
        <v>0</v>
      </c>
      <c r="AE223" s="4"/>
      <c r="AF223" s="4"/>
    </row>
    <row r="224" ht="15" customHeight="1" spans="1:32">
      <c r="A224" s="2"/>
      <c r="B224" s="15" t="s">
        <v>95</v>
      </c>
      <c r="C224" s="11">
        <f t="shared" si="64"/>
        <v>467665.37</v>
      </c>
      <c r="D224" s="11">
        <f t="shared" si="65"/>
        <v>0</v>
      </c>
      <c r="E224" s="11">
        <f t="shared" si="66"/>
        <v>218419.75</v>
      </c>
      <c r="F224" s="11">
        <f t="shared" si="67"/>
        <v>219.72</v>
      </c>
      <c r="G224" s="11">
        <f t="shared" si="68"/>
        <v>39457.96</v>
      </c>
      <c r="H224" s="5">
        <f t="shared" ref="H224:Y224" si="93">H60+H142</f>
        <v>211253.64</v>
      </c>
      <c r="I224" s="5">
        <f t="shared" si="93"/>
        <v>0</v>
      </c>
      <c r="J224" s="11">
        <f t="shared" si="93"/>
        <v>0</v>
      </c>
      <c r="K224" s="11">
        <f t="shared" si="93"/>
        <v>0</v>
      </c>
      <c r="L224" s="11">
        <f t="shared" si="93"/>
        <v>0</v>
      </c>
      <c r="M224" s="5">
        <f t="shared" si="93"/>
        <v>0</v>
      </c>
      <c r="N224" s="11">
        <f t="shared" si="93"/>
        <v>0</v>
      </c>
      <c r="O224" s="11">
        <f t="shared" si="93"/>
        <v>0</v>
      </c>
      <c r="P224" s="5">
        <f t="shared" si="93"/>
        <v>0</v>
      </c>
      <c r="Q224" s="11">
        <f t="shared" si="93"/>
        <v>0</v>
      </c>
      <c r="R224" s="11">
        <f t="shared" si="93"/>
        <v>0</v>
      </c>
      <c r="S224" s="5">
        <f t="shared" si="93"/>
        <v>-1685.7</v>
      </c>
      <c r="T224" s="11">
        <f t="shared" si="93"/>
        <v>-2125.7</v>
      </c>
      <c r="U224" s="11">
        <f t="shared" si="93"/>
        <v>0</v>
      </c>
      <c r="V224" s="11">
        <f t="shared" si="93"/>
        <v>0</v>
      </c>
      <c r="W224" s="11">
        <f t="shared" si="93"/>
        <v>440</v>
      </c>
      <c r="X224" s="11">
        <f t="shared" si="93"/>
        <v>0</v>
      </c>
      <c r="Y224" s="11">
        <f t="shared" si="93"/>
        <v>0</v>
      </c>
      <c r="Z224" s="11">
        <v>0</v>
      </c>
      <c r="AA224" s="11">
        <v>440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</row>
    <row r="225" ht="15" customHeight="1" spans="1:32">
      <c r="A225" s="2" t="s">
        <v>133</v>
      </c>
      <c r="B225" s="6" t="s">
        <v>134</v>
      </c>
      <c r="C225" s="4">
        <f t="shared" si="64"/>
        <v>0</v>
      </c>
      <c r="D225" s="4">
        <f t="shared" si="65"/>
        <v>0</v>
      </c>
      <c r="E225" s="4">
        <f t="shared" si="66"/>
        <v>0</v>
      </c>
      <c r="F225" s="4">
        <f t="shared" si="67"/>
        <v>0</v>
      </c>
      <c r="G225" s="4">
        <f t="shared" si="68"/>
        <v>0</v>
      </c>
      <c r="H225" s="5">
        <f t="shared" ref="H225:Y225" si="94">H61+H143</f>
        <v>0</v>
      </c>
      <c r="I225" s="5">
        <f t="shared" si="94"/>
        <v>0</v>
      </c>
      <c r="J225" s="4">
        <f t="shared" si="94"/>
        <v>0</v>
      </c>
      <c r="K225" s="4">
        <f t="shared" si="94"/>
        <v>0</v>
      </c>
      <c r="L225" s="4">
        <f t="shared" si="94"/>
        <v>0</v>
      </c>
      <c r="M225" s="5">
        <f t="shared" si="94"/>
        <v>0</v>
      </c>
      <c r="N225" s="4">
        <f t="shared" si="94"/>
        <v>0</v>
      </c>
      <c r="O225" s="4">
        <f t="shared" si="94"/>
        <v>0</v>
      </c>
      <c r="P225" s="5">
        <f t="shared" si="94"/>
        <v>0</v>
      </c>
      <c r="Q225" s="4">
        <f t="shared" si="94"/>
        <v>0</v>
      </c>
      <c r="R225" s="4">
        <f t="shared" si="94"/>
        <v>0</v>
      </c>
      <c r="S225" s="5">
        <f t="shared" si="94"/>
        <v>0</v>
      </c>
      <c r="T225" s="4">
        <f t="shared" si="94"/>
        <v>0</v>
      </c>
      <c r="U225" s="4">
        <f t="shared" si="94"/>
        <v>0</v>
      </c>
      <c r="V225" s="4">
        <f t="shared" si="94"/>
        <v>0</v>
      </c>
      <c r="W225" s="4">
        <f t="shared" si="94"/>
        <v>0</v>
      </c>
      <c r="X225" s="4">
        <f t="shared" si="94"/>
        <v>0</v>
      </c>
      <c r="Y225" s="4">
        <f t="shared" si="94"/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/>
      <c r="AF225" s="4"/>
    </row>
    <row r="226" ht="15" customHeight="1" spans="1:32">
      <c r="A226" s="2"/>
      <c r="B226" s="9" t="s">
        <v>135</v>
      </c>
      <c r="C226" s="4">
        <f t="shared" si="64"/>
        <v>155416.81</v>
      </c>
      <c r="D226" s="4">
        <f t="shared" si="65"/>
        <v>0</v>
      </c>
      <c r="E226" s="4">
        <f t="shared" si="66"/>
        <v>95962.84</v>
      </c>
      <c r="F226" s="4">
        <f t="shared" si="67"/>
        <v>0</v>
      </c>
      <c r="G226" s="4">
        <f t="shared" si="68"/>
        <v>0</v>
      </c>
      <c r="H226" s="5">
        <f t="shared" ref="H226:Y226" si="95">H62+H144</f>
        <v>59453.97</v>
      </c>
      <c r="I226" s="5">
        <f t="shared" si="95"/>
        <v>0</v>
      </c>
      <c r="J226" s="4">
        <f t="shared" si="95"/>
        <v>0</v>
      </c>
      <c r="K226" s="4">
        <f t="shared" si="95"/>
        <v>0</v>
      </c>
      <c r="L226" s="4">
        <f t="shared" si="95"/>
        <v>0</v>
      </c>
      <c r="M226" s="5">
        <f t="shared" si="95"/>
        <v>0</v>
      </c>
      <c r="N226" s="4">
        <f t="shared" si="95"/>
        <v>0</v>
      </c>
      <c r="O226" s="4">
        <f t="shared" si="95"/>
        <v>0</v>
      </c>
      <c r="P226" s="5">
        <f t="shared" si="95"/>
        <v>0</v>
      </c>
      <c r="Q226" s="4">
        <f t="shared" si="95"/>
        <v>0</v>
      </c>
      <c r="R226" s="4">
        <f t="shared" si="95"/>
        <v>0</v>
      </c>
      <c r="S226" s="5">
        <f t="shared" si="95"/>
        <v>0</v>
      </c>
      <c r="T226" s="4">
        <f t="shared" si="95"/>
        <v>0</v>
      </c>
      <c r="U226" s="4">
        <f t="shared" si="95"/>
        <v>0</v>
      </c>
      <c r="V226" s="4">
        <f t="shared" si="95"/>
        <v>0</v>
      </c>
      <c r="W226" s="4">
        <f t="shared" si="95"/>
        <v>0</v>
      </c>
      <c r="X226" s="4">
        <f t="shared" si="95"/>
        <v>0</v>
      </c>
      <c r="Y226" s="4">
        <f t="shared" si="95"/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/>
      <c r="AF226" s="4"/>
    </row>
    <row r="227" ht="15" customHeight="1" spans="1:32">
      <c r="A227" s="2"/>
      <c r="B227" s="9" t="s">
        <v>136</v>
      </c>
      <c r="C227" s="4">
        <f t="shared" si="64"/>
        <v>2240185.41</v>
      </c>
      <c r="D227" s="4">
        <f t="shared" si="65"/>
        <v>0</v>
      </c>
      <c r="E227" s="4">
        <f t="shared" si="66"/>
        <v>0</v>
      </c>
      <c r="F227" s="4">
        <f t="shared" si="67"/>
        <v>0</v>
      </c>
      <c r="G227" s="4">
        <f t="shared" si="68"/>
        <v>0</v>
      </c>
      <c r="H227" s="5">
        <f t="shared" ref="H227:Y227" si="96">H63+H145</f>
        <v>2196892.41</v>
      </c>
      <c r="I227" s="5">
        <f t="shared" si="96"/>
        <v>0</v>
      </c>
      <c r="J227" s="4">
        <f t="shared" si="96"/>
        <v>0</v>
      </c>
      <c r="K227" s="4">
        <f t="shared" si="96"/>
        <v>0</v>
      </c>
      <c r="L227" s="4">
        <f t="shared" si="96"/>
        <v>0</v>
      </c>
      <c r="M227" s="5">
        <f t="shared" si="96"/>
        <v>0</v>
      </c>
      <c r="N227" s="4">
        <f t="shared" si="96"/>
        <v>0</v>
      </c>
      <c r="O227" s="4">
        <f t="shared" si="96"/>
        <v>0</v>
      </c>
      <c r="P227" s="5">
        <f t="shared" si="96"/>
        <v>0</v>
      </c>
      <c r="Q227" s="4">
        <f t="shared" si="96"/>
        <v>0</v>
      </c>
      <c r="R227" s="4">
        <f t="shared" si="96"/>
        <v>0</v>
      </c>
      <c r="S227" s="5">
        <f t="shared" si="96"/>
        <v>43293</v>
      </c>
      <c r="T227" s="4">
        <f t="shared" si="96"/>
        <v>25976</v>
      </c>
      <c r="U227" s="4">
        <f t="shared" si="96"/>
        <v>17317</v>
      </c>
      <c r="V227" s="4">
        <f t="shared" si="96"/>
        <v>0</v>
      </c>
      <c r="W227" s="4">
        <f t="shared" si="96"/>
        <v>0</v>
      </c>
      <c r="X227" s="4">
        <f t="shared" si="96"/>
        <v>0</v>
      </c>
      <c r="Y227" s="4">
        <f t="shared" si="96"/>
        <v>0</v>
      </c>
      <c r="Z227" s="4">
        <v>0</v>
      </c>
      <c r="AA227" s="4">
        <v>0</v>
      </c>
      <c r="AB227" s="4">
        <v>17317</v>
      </c>
      <c r="AC227" s="4">
        <v>0</v>
      </c>
      <c r="AD227" s="4">
        <v>0</v>
      </c>
      <c r="AE227" s="4"/>
      <c r="AF227" s="4"/>
    </row>
    <row r="228" ht="15" customHeight="1" spans="1:32">
      <c r="A228" s="2"/>
      <c r="B228" s="9" t="s">
        <v>83</v>
      </c>
      <c r="C228" s="4">
        <f t="shared" si="64"/>
        <v>189327.51</v>
      </c>
      <c r="D228" s="4">
        <f t="shared" si="65"/>
        <v>0</v>
      </c>
      <c r="E228" s="4">
        <f t="shared" si="66"/>
        <v>34468.11</v>
      </c>
      <c r="F228" s="4">
        <f t="shared" si="67"/>
        <v>0</v>
      </c>
      <c r="G228" s="4">
        <f t="shared" si="68"/>
        <v>0</v>
      </c>
      <c r="H228" s="5">
        <f t="shared" ref="H228:Y228" si="97">H64+H146</f>
        <v>154859.4</v>
      </c>
      <c r="I228" s="5">
        <f t="shared" si="97"/>
        <v>0</v>
      </c>
      <c r="J228" s="4">
        <f t="shared" si="97"/>
        <v>0</v>
      </c>
      <c r="K228" s="4">
        <f t="shared" si="97"/>
        <v>0</v>
      </c>
      <c r="L228" s="4">
        <f t="shared" si="97"/>
        <v>0</v>
      </c>
      <c r="M228" s="5">
        <f t="shared" si="97"/>
        <v>0</v>
      </c>
      <c r="N228" s="4">
        <f t="shared" si="97"/>
        <v>0</v>
      </c>
      <c r="O228" s="4">
        <f t="shared" si="97"/>
        <v>0</v>
      </c>
      <c r="P228" s="5">
        <f t="shared" si="97"/>
        <v>0</v>
      </c>
      <c r="Q228" s="4">
        <f t="shared" si="97"/>
        <v>0</v>
      </c>
      <c r="R228" s="4">
        <f t="shared" si="97"/>
        <v>0</v>
      </c>
      <c r="S228" s="5">
        <f t="shared" si="97"/>
        <v>0</v>
      </c>
      <c r="T228" s="4">
        <f t="shared" si="97"/>
        <v>0</v>
      </c>
      <c r="U228" s="4">
        <f t="shared" si="97"/>
        <v>0</v>
      </c>
      <c r="V228" s="4">
        <f t="shared" si="97"/>
        <v>0</v>
      </c>
      <c r="W228" s="4">
        <f t="shared" si="97"/>
        <v>0</v>
      </c>
      <c r="X228" s="4">
        <f t="shared" si="97"/>
        <v>0</v>
      </c>
      <c r="Y228" s="4">
        <f t="shared" si="97"/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/>
      <c r="AF228" s="4"/>
    </row>
    <row r="229" ht="15" customHeight="1" spans="1:32">
      <c r="A229" s="2"/>
      <c r="B229" s="9" t="s">
        <v>137</v>
      </c>
      <c r="C229" s="4">
        <f t="shared" si="64"/>
        <v>52562.49</v>
      </c>
      <c r="D229" s="4">
        <f t="shared" si="65"/>
        <v>0</v>
      </c>
      <c r="E229" s="4">
        <f t="shared" si="66"/>
        <v>6200</v>
      </c>
      <c r="F229" s="4">
        <f t="shared" si="67"/>
        <v>0</v>
      </c>
      <c r="G229" s="4">
        <f t="shared" si="68"/>
        <v>0</v>
      </c>
      <c r="H229" s="5">
        <f t="shared" ref="H229:Y229" si="98">H65+H147</f>
        <v>46362.49</v>
      </c>
      <c r="I229" s="5">
        <f t="shared" si="98"/>
        <v>0</v>
      </c>
      <c r="J229" s="4">
        <f t="shared" si="98"/>
        <v>0</v>
      </c>
      <c r="K229" s="4">
        <f t="shared" si="98"/>
        <v>0</v>
      </c>
      <c r="L229" s="4">
        <f t="shared" si="98"/>
        <v>0</v>
      </c>
      <c r="M229" s="5">
        <f t="shared" si="98"/>
        <v>0</v>
      </c>
      <c r="N229" s="4">
        <f t="shared" si="98"/>
        <v>0</v>
      </c>
      <c r="O229" s="4">
        <f t="shared" si="98"/>
        <v>0</v>
      </c>
      <c r="P229" s="5">
        <f t="shared" si="98"/>
        <v>0</v>
      </c>
      <c r="Q229" s="4">
        <f t="shared" si="98"/>
        <v>0</v>
      </c>
      <c r="R229" s="4">
        <f t="shared" si="98"/>
        <v>0</v>
      </c>
      <c r="S229" s="5">
        <f t="shared" si="98"/>
        <v>0</v>
      </c>
      <c r="T229" s="4">
        <f t="shared" si="98"/>
        <v>0</v>
      </c>
      <c r="U229" s="4">
        <f t="shared" si="98"/>
        <v>0</v>
      </c>
      <c r="V229" s="4">
        <f t="shared" si="98"/>
        <v>0</v>
      </c>
      <c r="W229" s="4">
        <f t="shared" si="98"/>
        <v>0</v>
      </c>
      <c r="X229" s="4">
        <f t="shared" si="98"/>
        <v>0</v>
      </c>
      <c r="Y229" s="4">
        <f t="shared" si="98"/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/>
      <c r="AF229" s="4"/>
    </row>
    <row r="230" ht="15" customHeight="1" spans="1:32">
      <c r="A230" s="2"/>
      <c r="B230" s="9" t="s">
        <v>138</v>
      </c>
      <c r="C230" s="4">
        <f t="shared" si="64"/>
        <v>4864.33</v>
      </c>
      <c r="D230" s="4">
        <f t="shared" si="65"/>
        <v>0</v>
      </c>
      <c r="E230" s="4">
        <f t="shared" si="66"/>
        <v>4840.75</v>
      </c>
      <c r="F230" s="4">
        <f t="shared" si="67"/>
        <v>0</v>
      </c>
      <c r="G230" s="4">
        <f t="shared" si="68"/>
        <v>0</v>
      </c>
      <c r="H230" s="5">
        <f t="shared" ref="H230:Y230" si="99">H66+H148</f>
        <v>23.58</v>
      </c>
      <c r="I230" s="5">
        <f t="shared" si="99"/>
        <v>0</v>
      </c>
      <c r="J230" s="4">
        <f t="shared" si="99"/>
        <v>0</v>
      </c>
      <c r="K230" s="4">
        <f t="shared" si="99"/>
        <v>0</v>
      </c>
      <c r="L230" s="4">
        <f t="shared" si="99"/>
        <v>0</v>
      </c>
      <c r="M230" s="5">
        <f t="shared" si="99"/>
        <v>0</v>
      </c>
      <c r="N230" s="4">
        <f t="shared" si="99"/>
        <v>0</v>
      </c>
      <c r="O230" s="4">
        <f t="shared" si="99"/>
        <v>0</v>
      </c>
      <c r="P230" s="5">
        <f t="shared" si="99"/>
        <v>0</v>
      </c>
      <c r="Q230" s="4">
        <f t="shared" si="99"/>
        <v>0</v>
      </c>
      <c r="R230" s="4">
        <f t="shared" si="99"/>
        <v>0</v>
      </c>
      <c r="S230" s="5">
        <f t="shared" si="99"/>
        <v>0</v>
      </c>
      <c r="T230" s="4">
        <f t="shared" si="99"/>
        <v>0</v>
      </c>
      <c r="U230" s="4">
        <f t="shared" si="99"/>
        <v>0</v>
      </c>
      <c r="V230" s="4">
        <f t="shared" si="99"/>
        <v>0</v>
      </c>
      <c r="W230" s="4">
        <f t="shared" si="99"/>
        <v>0</v>
      </c>
      <c r="X230" s="4">
        <f t="shared" si="99"/>
        <v>0</v>
      </c>
      <c r="Y230" s="4">
        <f t="shared" si="99"/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/>
      <c r="AF230" s="4"/>
    </row>
    <row r="231" ht="15" customHeight="1" spans="1:32">
      <c r="A231" s="2"/>
      <c r="B231" s="9" t="s">
        <v>139</v>
      </c>
      <c r="C231" s="4">
        <f t="shared" si="64"/>
        <v>-220.81</v>
      </c>
      <c r="D231" s="4">
        <f t="shared" si="65"/>
        <v>0</v>
      </c>
      <c r="E231" s="4">
        <f t="shared" si="66"/>
        <v>0</v>
      </c>
      <c r="F231" s="4">
        <f t="shared" si="67"/>
        <v>0</v>
      </c>
      <c r="G231" s="4">
        <f t="shared" si="68"/>
        <v>0</v>
      </c>
      <c r="H231" s="5">
        <f t="shared" ref="H231:Y231" si="100">H67+H149</f>
        <v>0</v>
      </c>
      <c r="I231" s="5">
        <f t="shared" si="100"/>
        <v>0</v>
      </c>
      <c r="J231" s="4">
        <f t="shared" si="100"/>
        <v>0</v>
      </c>
      <c r="K231" s="4">
        <f t="shared" si="100"/>
        <v>0</v>
      </c>
      <c r="L231" s="4">
        <f t="shared" si="100"/>
        <v>0</v>
      </c>
      <c r="M231" s="5">
        <f t="shared" si="100"/>
        <v>0</v>
      </c>
      <c r="N231" s="4">
        <f t="shared" si="100"/>
        <v>0</v>
      </c>
      <c r="O231" s="4">
        <f t="shared" si="100"/>
        <v>0</v>
      </c>
      <c r="P231" s="5">
        <f t="shared" si="100"/>
        <v>0</v>
      </c>
      <c r="Q231" s="4">
        <f t="shared" si="100"/>
        <v>0</v>
      </c>
      <c r="R231" s="4">
        <f t="shared" si="100"/>
        <v>0</v>
      </c>
      <c r="S231" s="5">
        <f t="shared" si="100"/>
        <v>-220.81</v>
      </c>
      <c r="T231" s="4">
        <f t="shared" si="100"/>
        <v>0</v>
      </c>
      <c r="U231" s="4">
        <f t="shared" si="100"/>
        <v>0</v>
      </c>
      <c r="V231" s="4">
        <f t="shared" si="100"/>
        <v>0</v>
      </c>
      <c r="W231" s="4">
        <f t="shared" si="100"/>
        <v>-220.81</v>
      </c>
      <c r="X231" s="4">
        <f t="shared" si="100"/>
        <v>0</v>
      </c>
      <c r="Y231" s="4">
        <f t="shared" si="100"/>
        <v>0</v>
      </c>
      <c r="Z231" s="4">
        <v>-220.81</v>
      </c>
      <c r="AA231" s="4">
        <v>0</v>
      </c>
      <c r="AB231" s="4">
        <v>0</v>
      </c>
      <c r="AC231" s="4">
        <v>0</v>
      </c>
      <c r="AD231" s="4">
        <v>0</v>
      </c>
      <c r="AE231" s="4"/>
      <c r="AF231" s="4"/>
    </row>
    <row r="232" ht="15" customHeight="1" spans="1:32">
      <c r="A232" s="2"/>
      <c r="B232" s="9" t="s">
        <v>140</v>
      </c>
      <c r="C232" s="4">
        <f t="shared" si="64"/>
        <v>177223.25</v>
      </c>
      <c r="D232" s="4">
        <f t="shared" si="65"/>
        <v>0</v>
      </c>
      <c r="E232" s="4">
        <f t="shared" si="66"/>
        <v>114185.46</v>
      </c>
      <c r="F232" s="4">
        <f t="shared" si="67"/>
        <v>0</v>
      </c>
      <c r="G232" s="4">
        <f t="shared" si="68"/>
        <v>9000</v>
      </c>
      <c r="H232" s="5">
        <f t="shared" ref="H232:Y232" si="101">H68+H150</f>
        <v>50168.12</v>
      </c>
      <c r="I232" s="5">
        <f t="shared" si="101"/>
        <v>1934.83</v>
      </c>
      <c r="J232" s="4">
        <f t="shared" si="101"/>
        <v>0</v>
      </c>
      <c r="K232" s="4">
        <f t="shared" si="101"/>
        <v>1934.83</v>
      </c>
      <c r="L232" s="4">
        <f t="shared" si="101"/>
        <v>0</v>
      </c>
      <c r="M232" s="5">
        <f t="shared" si="101"/>
        <v>1934.84</v>
      </c>
      <c r="N232" s="4">
        <f t="shared" si="101"/>
        <v>1934.84</v>
      </c>
      <c r="O232" s="4">
        <f t="shared" si="101"/>
        <v>0</v>
      </c>
      <c r="P232" s="5">
        <f t="shared" si="101"/>
        <v>0</v>
      </c>
      <c r="Q232" s="4">
        <f t="shared" si="101"/>
        <v>0</v>
      </c>
      <c r="R232" s="4">
        <f t="shared" si="101"/>
        <v>0</v>
      </c>
      <c r="S232" s="5">
        <f t="shared" si="101"/>
        <v>0</v>
      </c>
      <c r="T232" s="4">
        <f t="shared" si="101"/>
        <v>0</v>
      </c>
      <c r="U232" s="4">
        <f t="shared" si="101"/>
        <v>0</v>
      </c>
      <c r="V232" s="4">
        <f t="shared" si="101"/>
        <v>0</v>
      </c>
      <c r="W232" s="4">
        <f t="shared" si="101"/>
        <v>0</v>
      </c>
      <c r="X232" s="4">
        <f t="shared" si="101"/>
        <v>0</v>
      </c>
      <c r="Y232" s="4">
        <f t="shared" si="101"/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/>
      <c r="AF232" s="4"/>
    </row>
    <row r="233" ht="15" customHeight="1" spans="1:32">
      <c r="A233" s="2"/>
      <c r="B233" s="9" t="s">
        <v>141</v>
      </c>
      <c r="C233" s="4">
        <f t="shared" si="64"/>
        <v>131388.03</v>
      </c>
      <c r="D233" s="4">
        <f t="shared" si="65"/>
        <v>0</v>
      </c>
      <c r="E233" s="4">
        <f t="shared" si="66"/>
        <v>0</v>
      </c>
      <c r="F233" s="4">
        <f t="shared" si="67"/>
        <v>0</v>
      </c>
      <c r="G233" s="4">
        <f t="shared" si="68"/>
        <v>0</v>
      </c>
      <c r="H233" s="5">
        <f t="shared" ref="H233:Y233" si="102">H69+H151</f>
        <v>131388.03</v>
      </c>
      <c r="I233" s="5">
        <f t="shared" si="102"/>
        <v>0</v>
      </c>
      <c r="J233" s="4">
        <f t="shared" si="102"/>
        <v>0</v>
      </c>
      <c r="K233" s="4">
        <f t="shared" si="102"/>
        <v>0</v>
      </c>
      <c r="L233" s="4">
        <f t="shared" si="102"/>
        <v>0</v>
      </c>
      <c r="M233" s="5">
        <f t="shared" si="102"/>
        <v>0</v>
      </c>
      <c r="N233" s="4">
        <f t="shared" si="102"/>
        <v>0</v>
      </c>
      <c r="O233" s="4">
        <f t="shared" si="102"/>
        <v>0</v>
      </c>
      <c r="P233" s="5">
        <f t="shared" si="102"/>
        <v>0</v>
      </c>
      <c r="Q233" s="4">
        <f t="shared" si="102"/>
        <v>0</v>
      </c>
      <c r="R233" s="4">
        <f t="shared" si="102"/>
        <v>0</v>
      </c>
      <c r="S233" s="5">
        <f t="shared" si="102"/>
        <v>0</v>
      </c>
      <c r="T233" s="4">
        <f t="shared" si="102"/>
        <v>0</v>
      </c>
      <c r="U233" s="4">
        <f t="shared" si="102"/>
        <v>0</v>
      </c>
      <c r="V233" s="4">
        <f t="shared" si="102"/>
        <v>0</v>
      </c>
      <c r="W233" s="4">
        <f t="shared" si="102"/>
        <v>0</v>
      </c>
      <c r="X233" s="4">
        <f t="shared" si="102"/>
        <v>0</v>
      </c>
      <c r="Y233" s="4">
        <f t="shared" si="102"/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/>
      <c r="AF233" s="4"/>
    </row>
    <row r="234" ht="15" customHeight="1" spans="1:32">
      <c r="A234" s="2"/>
      <c r="B234" s="9" t="s">
        <v>142</v>
      </c>
      <c r="C234" s="4">
        <f t="shared" si="64"/>
        <v>0</v>
      </c>
      <c r="D234" s="4">
        <f t="shared" si="65"/>
        <v>0</v>
      </c>
      <c r="E234" s="4">
        <f t="shared" si="66"/>
        <v>0</v>
      </c>
      <c r="F234" s="4">
        <f t="shared" si="67"/>
        <v>0</v>
      </c>
      <c r="G234" s="4">
        <f t="shared" si="68"/>
        <v>0</v>
      </c>
      <c r="H234" s="5">
        <f t="shared" ref="H234:Y234" si="103">H70+H152</f>
        <v>0</v>
      </c>
      <c r="I234" s="5">
        <f t="shared" si="103"/>
        <v>0</v>
      </c>
      <c r="J234" s="4">
        <f t="shared" si="103"/>
        <v>0</v>
      </c>
      <c r="K234" s="4">
        <f t="shared" si="103"/>
        <v>0</v>
      </c>
      <c r="L234" s="4">
        <f t="shared" si="103"/>
        <v>0</v>
      </c>
      <c r="M234" s="5">
        <f t="shared" si="103"/>
        <v>0</v>
      </c>
      <c r="N234" s="4">
        <f t="shared" si="103"/>
        <v>0</v>
      </c>
      <c r="O234" s="4">
        <f t="shared" si="103"/>
        <v>0</v>
      </c>
      <c r="P234" s="5">
        <f t="shared" si="103"/>
        <v>0</v>
      </c>
      <c r="Q234" s="4">
        <f t="shared" si="103"/>
        <v>0</v>
      </c>
      <c r="R234" s="4">
        <f t="shared" si="103"/>
        <v>0</v>
      </c>
      <c r="S234" s="5">
        <f t="shared" si="103"/>
        <v>0</v>
      </c>
      <c r="T234" s="4">
        <f t="shared" si="103"/>
        <v>0</v>
      </c>
      <c r="U234" s="4">
        <f t="shared" si="103"/>
        <v>0</v>
      </c>
      <c r="V234" s="4">
        <f t="shared" si="103"/>
        <v>0</v>
      </c>
      <c r="W234" s="4">
        <f t="shared" si="103"/>
        <v>0</v>
      </c>
      <c r="X234" s="4">
        <f t="shared" si="103"/>
        <v>0</v>
      </c>
      <c r="Y234" s="4">
        <f t="shared" si="103"/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/>
      <c r="AF234" s="4"/>
    </row>
    <row r="235" ht="15" customHeight="1" spans="1:32">
      <c r="A235" s="2"/>
      <c r="B235" s="9" t="s">
        <v>143</v>
      </c>
      <c r="C235" s="4">
        <f t="shared" si="64"/>
        <v>1132879.79</v>
      </c>
      <c r="D235" s="4">
        <f t="shared" si="65"/>
        <v>0</v>
      </c>
      <c r="E235" s="4">
        <f t="shared" si="66"/>
        <v>772067.18</v>
      </c>
      <c r="F235" s="4">
        <f t="shared" si="67"/>
        <v>0</v>
      </c>
      <c r="G235" s="4">
        <f t="shared" si="68"/>
        <v>49650.16</v>
      </c>
      <c r="H235" s="5">
        <f t="shared" ref="H235:Y235" si="104">H71+H153</f>
        <v>311162.45</v>
      </c>
      <c r="I235" s="5">
        <f t="shared" si="104"/>
        <v>0</v>
      </c>
      <c r="J235" s="4">
        <f t="shared" si="104"/>
        <v>0</v>
      </c>
      <c r="K235" s="4">
        <f t="shared" si="104"/>
        <v>0</v>
      </c>
      <c r="L235" s="4">
        <f t="shared" si="104"/>
        <v>0</v>
      </c>
      <c r="M235" s="5">
        <f t="shared" si="104"/>
        <v>0</v>
      </c>
      <c r="N235" s="4">
        <f t="shared" si="104"/>
        <v>0</v>
      </c>
      <c r="O235" s="4">
        <f t="shared" si="104"/>
        <v>0</v>
      </c>
      <c r="P235" s="5">
        <f t="shared" si="104"/>
        <v>0</v>
      </c>
      <c r="Q235" s="4">
        <f t="shared" si="104"/>
        <v>0</v>
      </c>
      <c r="R235" s="4">
        <f t="shared" si="104"/>
        <v>0</v>
      </c>
      <c r="S235" s="5">
        <f t="shared" si="104"/>
        <v>0</v>
      </c>
      <c r="T235" s="4">
        <f t="shared" si="104"/>
        <v>0</v>
      </c>
      <c r="U235" s="4">
        <f t="shared" si="104"/>
        <v>0</v>
      </c>
      <c r="V235" s="4">
        <f t="shared" si="104"/>
        <v>0</v>
      </c>
      <c r="W235" s="4">
        <f t="shared" si="104"/>
        <v>0</v>
      </c>
      <c r="X235" s="4">
        <f t="shared" si="104"/>
        <v>0</v>
      </c>
      <c r="Y235" s="4">
        <f t="shared" si="104"/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/>
      <c r="AF235" s="4"/>
    </row>
    <row r="236" ht="15" customHeight="1" spans="1:32">
      <c r="A236" s="2"/>
      <c r="B236" s="9" t="s">
        <v>144</v>
      </c>
      <c r="C236" s="4">
        <f t="shared" si="64"/>
        <v>1793875.45</v>
      </c>
      <c r="D236" s="4">
        <f t="shared" si="65"/>
        <v>0</v>
      </c>
      <c r="E236" s="4">
        <f t="shared" si="66"/>
        <v>1734824.32</v>
      </c>
      <c r="F236" s="4">
        <f t="shared" si="67"/>
        <v>0</v>
      </c>
      <c r="G236" s="4">
        <f t="shared" si="68"/>
        <v>0</v>
      </c>
      <c r="H236" s="5">
        <f t="shared" ref="H236:Y236" si="105">H72+H154</f>
        <v>47889.22</v>
      </c>
      <c r="I236" s="5">
        <f t="shared" si="105"/>
        <v>0</v>
      </c>
      <c r="J236" s="4">
        <f t="shared" si="105"/>
        <v>0</v>
      </c>
      <c r="K236" s="4">
        <f t="shared" si="105"/>
        <v>0</v>
      </c>
      <c r="L236" s="4">
        <f t="shared" si="105"/>
        <v>0</v>
      </c>
      <c r="M236" s="5">
        <f t="shared" si="105"/>
        <v>11161.91</v>
      </c>
      <c r="N236" s="4">
        <f t="shared" si="105"/>
        <v>11161.91</v>
      </c>
      <c r="O236" s="4">
        <f t="shared" si="105"/>
        <v>0</v>
      </c>
      <c r="P236" s="5">
        <f t="shared" si="105"/>
        <v>0</v>
      </c>
      <c r="Q236" s="4">
        <f t="shared" si="105"/>
        <v>0</v>
      </c>
      <c r="R236" s="4">
        <f t="shared" si="105"/>
        <v>0</v>
      </c>
      <c r="S236" s="5">
        <f t="shared" si="105"/>
        <v>0</v>
      </c>
      <c r="T236" s="4">
        <f t="shared" si="105"/>
        <v>0</v>
      </c>
      <c r="U236" s="4">
        <f t="shared" si="105"/>
        <v>0</v>
      </c>
      <c r="V236" s="4">
        <f t="shared" si="105"/>
        <v>0</v>
      </c>
      <c r="W236" s="4">
        <f t="shared" si="105"/>
        <v>0</v>
      </c>
      <c r="X236" s="4">
        <f t="shared" si="105"/>
        <v>0</v>
      </c>
      <c r="Y236" s="4">
        <f t="shared" si="105"/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/>
      <c r="AF236" s="4"/>
    </row>
    <row r="237" ht="15" customHeight="1" spans="1:32">
      <c r="A237" s="2"/>
      <c r="B237" s="9" t="s">
        <v>145</v>
      </c>
      <c r="C237" s="4">
        <f t="shared" si="64"/>
        <v>744314.35</v>
      </c>
      <c r="D237" s="4">
        <f t="shared" si="65"/>
        <v>-833333.333333333</v>
      </c>
      <c r="E237" s="4">
        <f t="shared" si="66"/>
        <v>146650.61</v>
      </c>
      <c r="F237" s="4">
        <f t="shared" si="67"/>
        <v>0</v>
      </c>
      <c r="G237" s="4">
        <f t="shared" si="68"/>
        <v>164795.92</v>
      </c>
      <c r="H237" s="5">
        <f t="shared" ref="H237:Y237" si="106">H73+H155</f>
        <v>1215051.56333333</v>
      </c>
      <c r="I237" s="5">
        <f t="shared" si="106"/>
        <v>0</v>
      </c>
      <c r="J237" s="4">
        <f t="shared" si="106"/>
        <v>0</v>
      </c>
      <c r="K237" s="4">
        <f t="shared" si="106"/>
        <v>0</v>
      </c>
      <c r="L237" s="4">
        <f t="shared" si="106"/>
        <v>0</v>
      </c>
      <c r="M237" s="5">
        <f t="shared" si="106"/>
        <v>110.67</v>
      </c>
      <c r="N237" s="4">
        <f t="shared" si="106"/>
        <v>110.67</v>
      </c>
      <c r="O237" s="4">
        <f t="shared" si="106"/>
        <v>0</v>
      </c>
      <c r="P237" s="5">
        <f t="shared" si="106"/>
        <v>0</v>
      </c>
      <c r="Q237" s="4">
        <f t="shared" si="106"/>
        <v>0</v>
      </c>
      <c r="R237" s="4">
        <f t="shared" si="106"/>
        <v>0</v>
      </c>
      <c r="S237" s="5">
        <f t="shared" si="106"/>
        <v>51038.92</v>
      </c>
      <c r="T237" s="4">
        <f t="shared" si="106"/>
        <v>7079.09</v>
      </c>
      <c r="U237" s="4">
        <f t="shared" si="106"/>
        <v>8635.78</v>
      </c>
      <c r="V237" s="4">
        <f t="shared" si="106"/>
        <v>0</v>
      </c>
      <c r="W237" s="4">
        <f t="shared" si="106"/>
        <v>29423.94</v>
      </c>
      <c r="X237" s="4">
        <f t="shared" si="106"/>
        <v>2358</v>
      </c>
      <c r="Y237" s="4">
        <f t="shared" si="106"/>
        <v>3542.11</v>
      </c>
      <c r="Z237" s="4">
        <v>13137.42</v>
      </c>
      <c r="AA237" s="4">
        <v>16286.52</v>
      </c>
      <c r="AB237" s="4">
        <v>1245.34</v>
      </c>
      <c r="AC237" s="4">
        <v>3695.22</v>
      </c>
      <c r="AD237" s="4">
        <v>3695.22</v>
      </c>
      <c r="AE237" s="4"/>
      <c r="AF237" s="4"/>
    </row>
    <row r="238" ht="15" customHeight="1" spans="1:32">
      <c r="A238" s="2"/>
      <c r="B238" s="9" t="s">
        <v>146</v>
      </c>
      <c r="C238" s="4">
        <f t="shared" si="64"/>
        <v>0</v>
      </c>
      <c r="D238" s="4">
        <f t="shared" si="65"/>
        <v>0</v>
      </c>
      <c r="E238" s="4">
        <f t="shared" si="66"/>
        <v>0</v>
      </c>
      <c r="F238" s="4">
        <f t="shared" si="67"/>
        <v>0</v>
      </c>
      <c r="G238" s="4">
        <f t="shared" si="68"/>
        <v>0</v>
      </c>
      <c r="H238" s="5">
        <f t="shared" ref="H238:Y238" si="107">H74+H156</f>
        <v>0</v>
      </c>
      <c r="I238" s="5">
        <f t="shared" si="107"/>
        <v>0</v>
      </c>
      <c r="J238" s="4">
        <f t="shared" si="107"/>
        <v>0</v>
      </c>
      <c r="K238" s="4">
        <f t="shared" si="107"/>
        <v>0</v>
      </c>
      <c r="L238" s="4">
        <f t="shared" si="107"/>
        <v>0</v>
      </c>
      <c r="M238" s="5">
        <f t="shared" si="107"/>
        <v>0</v>
      </c>
      <c r="N238" s="4">
        <f t="shared" si="107"/>
        <v>0</v>
      </c>
      <c r="O238" s="4">
        <f t="shared" si="107"/>
        <v>0</v>
      </c>
      <c r="P238" s="5">
        <f t="shared" si="107"/>
        <v>0</v>
      </c>
      <c r="Q238" s="4">
        <f t="shared" si="107"/>
        <v>0</v>
      </c>
      <c r="R238" s="4">
        <f t="shared" si="107"/>
        <v>0</v>
      </c>
      <c r="S238" s="5">
        <f t="shared" si="107"/>
        <v>0</v>
      </c>
      <c r="T238" s="4">
        <f t="shared" si="107"/>
        <v>0</v>
      </c>
      <c r="U238" s="4">
        <f t="shared" si="107"/>
        <v>0</v>
      </c>
      <c r="V238" s="4">
        <f t="shared" si="107"/>
        <v>0</v>
      </c>
      <c r="W238" s="4">
        <f t="shared" si="107"/>
        <v>0</v>
      </c>
      <c r="X238" s="4">
        <f t="shared" si="107"/>
        <v>0</v>
      </c>
      <c r="Y238" s="4">
        <f t="shared" si="107"/>
        <v>0</v>
      </c>
      <c r="Z238" s="4">
        <v>0</v>
      </c>
      <c r="AA238" s="4">
        <v>0</v>
      </c>
      <c r="AB238" s="4"/>
      <c r="AC238" s="4">
        <v>0</v>
      </c>
      <c r="AD238" s="4">
        <v>0</v>
      </c>
      <c r="AE238" s="4"/>
      <c r="AF238" s="4"/>
    </row>
    <row r="239" ht="15" customHeight="1" spans="1:32">
      <c r="A239" s="2"/>
      <c r="B239" s="15" t="s">
        <v>95</v>
      </c>
      <c r="C239" s="11">
        <f t="shared" si="64"/>
        <v>6621816.61</v>
      </c>
      <c r="D239" s="11">
        <f t="shared" si="65"/>
        <v>-833333.333333333</v>
      </c>
      <c r="E239" s="11">
        <f t="shared" si="66"/>
        <v>2909199.27</v>
      </c>
      <c r="F239" s="11">
        <f t="shared" si="67"/>
        <v>0</v>
      </c>
      <c r="G239" s="11">
        <f t="shared" si="68"/>
        <v>223446.08</v>
      </c>
      <c r="H239" s="5">
        <f t="shared" ref="H239:Y239" si="108">H75+H157</f>
        <v>4213251.23333333</v>
      </c>
      <c r="I239" s="5">
        <f t="shared" si="108"/>
        <v>1934.83</v>
      </c>
      <c r="J239" s="11">
        <f t="shared" si="108"/>
        <v>0</v>
      </c>
      <c r="K239" s="11">
        <f t="shared" si="108"/>
        <v>1934.83</v>
      </c>
      <c r="L239" s="11">
        <f t="shared" si="108"/>
        <v>0</v>
      </c>
      <c r="M239" s="5">
        <f t="shared" si="108"/>
        <v>13207.42</v>
      </c>
      <c r="N239" s="11">
        <f t="shared" si="108"/>
        <v>13207.42</v>
      </c>
      <c r="O239" s="11">
        <f t="shared" si="108"/>
        <v>0</v>
      </c>
      <c r="P239" s="5">
        <f t="shared" si="108"/>
        <v>0</v>
      </c>
      <c r="Q239" s="11">
        <f t="shared" si="108"/>
        <v>0</v>
      </c>
      <c r="R239" s="11">
        <f t="shared" si="108"/>
        <v>0</v>
      </c>
      <c r="S239" s="5">
        <f t="shared" si="108"/>
        <v>94111.11</v>
      </c>
      <c r="T239" s="11">
        <f t="shared" si="108"/>
        <v>33055.09</v>
      </c>
      <c r="U239" s="11">
        <f t="shared" si="108"/>
        <v>25952.78</v>
      </c>
      <c r="V239" s="11">
        <f t="shared" si="108"/>
        <v>0</v>
      </c>
      <c r="W239" s="11">
        <f t="shared" si="108"/>
        <v>29203.13</v>
      </c>
      <c r="X239" s="11">
        <f t="shared" si="108"/>
        <v>2358</v>
      </c>
      <c r="Y239" s="11">
        <f t="shared" si="108"/>
        <v>3542.11</v>
      </c>
      <c r="Z239" s="11">
        <v>12916.61</v>
      </c>
      <c r="AA239" s="11">
        <v>16286.52</v>
      </c>
      <c r="AB239" s="11">
        <v>18562.34</v>
      </c>
      <c r="AC239" s="11">
        <v>3695.22</v>
      </c>
      <c r="AD239" s="11">
        <v>3695.22</v>
      </c>
      <c r="AE239" s="11">
        <v>0</v>
      </c>
      <c r="AF239" s="11">
        <v>0</v>
      </c>
    </row>
    <row r="240" ht="15" customHeight="1" spans="1:32">
      <c r="A240" s="2" t="s">
        <v>147</v>
      </c>
      <c r="B240" s="6" t="s">
        <v>148</v>
      </c>
      <c r="C240" s="4">
        <f t="shared" si="64"/>
        <v>0</v>
      </c>
      <c r="D240" s="4">
        <f t="shared" si="65"/>
        <v>0</v>
      </c>
      <c r="E240" s="4">
        <f t="shared" si="66"/>
        <v>0</v>
      </c>
      <c r="F240" s="4">
        <f t="shared" si="67"/>
        <v>0</v>
      </c>
      <c r="G240" s="4">
        <f t="shared" si="68"/>
        <v>0</v>
      </c>
      <c r="H240" s="5">
        <f t="shared" ref="H240:Y240" si="109">H76+H158</f>
        <v>0</v>
      </c>
      <c r="I240" s="5">
        <f t="shared" si="109"/>
        <v>0</v>
      </c>
      <c r="J240" s="4">
        <f t="shared" si="109"/>
        <v>0</v>
      </c>
      <c r="K240" s="4">
        <f t="shared" si="109"/>
        <v>0</v>
      </c>
      <c r="L240" s="4">
        <f t="shared" si="109"/>
        <v>0</v>
      </c>
      <c r="M240" s="5">
        <f t="shared" si="109"/>
        <v>0</v>
      </c>
      <c r="N240" s="4">
        <f t="shared" si="109"/>
        <v>0</v>
      </c>
      <c r="O240" s="4">
        <f t="shared" si="109"/>
        <v>0</v>
      </c>
      <c r="P240" s="5">
        <f t="shared" si="109"/>
        <v>0</v>
      </c>
      <c r="Q240" s="4">
        <f t="shared" si="109"/>
        <v>0</v>
      </c>
      <c r="R240" s="4">
        <f t="shared" si="109"/>
        <v>0</v>
      </c>
      <c r="S240" s="5">
        <f t="shared" si="109"/>
        <v>0</v>
      </c>
      <c r="T240" s="4">
        <f t="shared" si="109"/>
        <v>0</v>
      </c>
      <c r="U240" s="4">
        <f t="shared" si="109"/>
        <v>0</v>
      </c>
      <c r="V240" s="4">
        <f t="shared" si="109"/>
        <v>0</v>
      </c>
      <c r="W240" s="4">
        <f t="shared" si="109"/>
        <v>0</v>
      </c>
      <c r="X240" s="4">
        <f t="shared" si="109"/>
        <v>0</v>
      </c>
      <c r="Y240" s="4">
        <f t="shared" si="109"/>
        <v>0</v>
      </c>
      <c r="Z240" s="4">
        <v>0</v>
      </c>
      <c r="AA240" s="137">
        <v>0</v>
      </c>
      <c r="AB240" s="137">
        <v>0</v>
      </c>
      <c r="AC240" s="4">
        <v>0</v>
      </c>
      <c r="AD240" s="4">
        <v>0</v>
      </c>
      <c r="AE240" s="4"/>
      <c r="AF240" s="4"/>
    </row>
    <row r="241" ht="15" customHeight="1" spans="1:32">
      <c r="A241" s="2"/>
      <c r="B241" s="6" t="s">
        <v>149</v>
      </c>
      <c r="C241" s="4">
        <f t="shared" si="64"/>
        <v>0</v>
      </c>
      <c r="D241" s="4">
        <f t="shared" si="65"/>
        <v>0</v>
      </c>
      <c r="E241" s="4">
        <f t="shared" si="66"/>
        <v>0</v>
      </c>
      <c r="F241" s="4">
        <f t="shared" si="67"/>
        <v>0</v>
      </c>
      <c r="G241" s="4">
        <f t="shared" si="68"/>
        <v>0</v>
      </c>
      <c r="H241" s="5">
        <f t="shared" ref="H241:Y241" si="110">H77+H159</f>
        <v>0</v>
      </c>
      <c r="I241" s="5">
        <f t="shared" si="110"/>
        <v>0</v>
      </c>
      <c r="J241" s="4">
        <f t="shared" si="110"/>
        <v>0</v>
      </c>
      <c r="K241" s="4">
        <f t="shared" si="110"/>
        <v>0</v>
      </c>
      <c r="L241" s="4">
        <f t="shared" si="110"/>
        <v>0</v>
      </c>
      <c r="M241" s="5">
        <f t="shared" si="110"/>
        <v>0</v>
      </c>
      <c r="N241" s="4">
        <f t="shared" si="110"/>
        <v>0</v>
      </c>
      <c r="O241" s="4">
        <f t="shared" si="110"/>
        <v>0</v>
      </c>
      <c r="P241" s="5">
        <f t="shared" si="110"/>
        <v>0</v>
      </c>
      <c r="Q241" s="4">
        <f t="shared" si="110"/>
        <v>0</v>
      </c>
      <c r="R241" s="4">
        <f t="shared" si="110"/>
        <v>0</v>
      </c>
      <c r="S241" s="5">
        <f t="shared" si="110"/>
        <v>0</v>
      </c>
      <c r="T241" s="4">
        <f t="shared" si="110"/>
        <v>0</v>
      </c>
      <c r="U241" s="4">
        <f t="shared" si="110"/>
        <v>0</v>
      </c>
      <c r="V241" s="4">
        <f t="shared" si="110"/>
        <v>0</v>
      </c>
      <c r="W241" s="4">
        <f t="shared" si="110"/>
        <v>0</v>
      </c>
      <c r="X241" s="4">
        <f t="shared" si="110"/>
        <v>0</v>
      </c>
      <c r="Y241" s="4">
        <f t="shared" si="110"/>
        <v>0</v>
      </c>
      <c r="Z241" s="4">
        <v>0</v>
      </c>
      <c r="AA241" s="137">
        <v>0</v>
      </c>
      <c r="AB241" s="137">
        <v>0</v>
      </c>
      <c r="AC241" s="4">
        <v>0</v>
      </c>
      <c r="AD241" s="4">
        <v>0</v>
      </c>
      <c r="AE241" s="4"/>
      <c r="AF241" s="4"/>
    </row>
    <row r="242" ht="15" customHeight="1" spans="1:32">
      <c r="A242" s="2"/>
      <c r="B242" s="6" t="s">
        <v>150</v>
      </c>
      <c r="C242" s="4">
        <f t="shared" si="64"/>
        <v>0</v>
      </c>
      <c r="D242" s="4">
        <f t="shared" si="65"/>
        <v>0</v>
      </c>
      <c r="E242" s="4">
        <f t="shared" si="66"/>
        <v>0</v>
      </c>
      <c r="F242" s="4">
        <f t="shared" si="67"/>
        <v>0</v>
      </c>
      <c r="G242" s="4">
        <f t="shared" si="68"/>
        <v>0</v>
      </c>
      <c r="H242" s="5">
        <f t="shared" ref="H242:Y242" si="111">H78+H160</f>
        <v>0</v>
      </c>
      <c r="I242" s="5">
        <f t="shared" si="111"/>
        <v>0</v>
      </c>
      <c r="J242" s="4">
        <f t="shared" si="111"/>
        <v>0</v>
      </c>
      <c r="K242" s="4">
        <f t="shared" si="111"/>
        <v>0</v>
      </c>
      <c r="L242" s="4">
        <f t="shared" si="111"/>
        <v>0</v>
      </c>
      <c r="M242" s="5">
        <f t="shared" si="111"/>
        <v>0</v>
      </c>
      <c r="N242" s="4">
        <f t="shared" si="111"/>
        <v>0</v>
      </c>
      <c r="O242" s="4">
        <f t="shared" si="111"/>
        <v>0</v>
      </c>
      <c r="P242" s="5">
        <f t="shared" si="111"/>
        <v>0</v>
      </c>
      <c r="Q242" s="4">
        <f t="shared" si="111"/>
        <v>0</v>
      </c>
      <c r="R242" s="4">
        <f t="shared" si="111"/>
        <v>0</v>
      </c>
      <c r="S242" s="5">
        <f t="shared" si="111"/>
        <v>0</v>
      </c>
      <c r="T242" s="4">
        <f t="shared" si="111"/>
        <v>0</v>
      </c>
      <c r="U242" s="4">
        <f t="shared" si="111"/>
        <v>0</v>
      </c>
      <c r="V242" s="4">
        <f t="shared" si="111"/>
        <v>0</v>
      </c>
      <c r="W242" s="4">
        <f t="shared" si="111"/>
        <v>0</v>
      </c>
      <c r="X242" s="4">
        <f t="shared" si="111"/>
        <v>0</v>
      </c>
      <c r="Y242" s="4">
        <f t="shared" si="111"/>
        <v>0</v>
      </c>
      <c r="Z242" s="142">
        <v>0</v>
      </c>
      <c r="AA242" s="137">
        <v>0</v>
      </c>
      <c r="AB242" s="137">
        <v>0</v>
      </c>
      <c r="AC242" s="4">
        <v>0</v>
      </c>
      <c r="AD242" s="4">
        <v>0</v>
      </c>
      <c r="AE242" s="4"/>
      <c r="AF242" s="4"/>
    </row>
    <row r="243" ht="15" customHeight="1" spans="1:35">
      <c r="A243" s="2"/>
      <c r="B243" s="6" t="s">
        <v>151</v>
      </c>
      <c r="C243" s="4">
        <f t="shared" si="64"/>
        <v>29817.5</v>
      </c>
      <c r="D243" s="4">
        <f t="shared" si="65"/>
        <v>0</v>
      </c>
      <c r="E243" s="4">
        <f t="shared" si="66"/>
        <v>0</v>
      </c>
      <c r="F243" s="4">
        <f t="shared" si="67"/>
        <v>0</v>
      </c>
      <c r="G243" s="4">
        <f t="shared" si="68"/>
        <v>0</v>
      </c>
      <c r="H243" s="5">
        <f t="shared" ref="H243:Y243" si="112">H79+H161</f>
        <v>29817.5</v>
      </c>
      <c r="I243" s="5">
        <f t="shared" si="112"/>
        <v>0</v>
      </c>
      <c r="J243" s="4">
        <f t="shared" si="112"/>
        <v>0</v>
      </c>
      <c r="K243" s="4">
        <f t="shared" si="112"/>
        <v>0</v>
      </c>
      <c r="L243" s="4">
        <f t="shared" si="112"/>
        <v>0</v>
      </c>
      <c r="M243" s="5">
        <f t="shared" si="112"/>
        <v>0</v>
      </c>
      <c r="N243" s="4">
        <f t="shared" si="112"/>
        <v>0</v>
      </c>
      <c r="O243" s="4">
        <f t="shared" si="112"/>
        <v>0</v>
      </c>
      <c r="P243" s="5">
        <f t="shared" si="112"/>
        <v>0</v>
      </c>
      <c r="Q243" s="4">
        <f t="shared" si="112"/>
        <v>0</v>
      </c>
      <c r="R243" s="4">
        <f t="shared" si="112"/>
        <v>0</v>
      </c>
      <c r="S243" s="5">
        <f t="shared" si="112"/>
        <v>0</v>
      </c>
      <c r="T243" s="4">
        <f t="shared" si="112"/>
        <v>0</v>
      </c>
      <c r="U243" s="4">
        <f t="shared" si="112"/>
        <v>0</v>
      </c>
      <c r="V243" s="4">
        <f t="shared" si="112"/>
        <v>0</v>
      </c>
      <c r="W243" s="4">
        <f t="shared" si="112"/>
        <v>0</v>
      </c>
      <c r="X243" s="4">
        <f t="shared" si="112"/>
        <v>0</v>
      </c>
      <c r="Y243" s="4">
        <f t="shared" si="112"/>
        <v>0</v>
      </c>
      <c r="Z243" s="4">
        <v>0</v>
      </c>
      <c r="AA243" s="137">
        <v>0</v>
      </c>
      <c r="AB243" s="137">
        <v>0</v>
      </c>
      <c r="AC243" s="4">
        <v>0</v>
      </c>
      <c r="AD243" s="4">
        <v>0</v>
      </c>
      <c r="AE243" s="4"/>
      <c r="AF243" s="4"/>
      <c r="AH243" s="145" t="s">
        <v>66</v>
      </c>
      <c r="AI243">
        <f>W245-Z245-AA245</f>
        <v>0</v>
      </c>
    </row>
    <row r="244" ht="15" customHeight="1" spans="1:35">
      <c r="A244" s="2"/>
      <c r="B244" s="16" t="s">
        <v>95</v>
      </c>
      <c r="C244" s="5">
        <f t="shared" si="64"/>
        <v>29817.5</v>
      </c>
      <c r="D244" s="5">
        <f t="shared" si="65"/>
        <v>0</v>
      </c>
      <c r="E244" s="5">
        <f t="shared" si="66"/>
        <v>0</v>
      </c>
      <c r="F244" s="5">
        <f t="shared" si="67"/>
        <v>0</v>
      </c>
      <c r="G244" s="5">
        <f t="shared" si="68"/>
        <v>0</v>
      </c>
      <c r="H244" s="5">
        <f t="shared" ref="H244:Y244" si="113">H80+H162</f>
        <v>29817.5</v>
      </c>
      <c r="I244" s="5">
        <f t="shared" si="113"/>
        <v>0</v>
      </c>
      <c r="J244" s="5">
        <f t="shared" si="113"/>
        <v>0</v>
      </c>
      <c r="K244" s="5">
        <f t="shared" si="113"/>
        <v>0</v>
      </c>
      <c r="L244" s="5">
        <f t="shared" si="113"/>
        <v>0</v>
      </c>
      <c r="M244" s="5">
        <f t="shared" si="113"/>
        <v>0</v>
      </c>
      <c r="N244" s="5">
        <f t="shared" si="113"/>
        <v>0</v>
      </c>
      <c r="O244" s="5">
        <f t="shared" si="113"/>
        <v>0</v>
      </c>
      <c r="P244" s="5">
        <f t="shared" si="113"/>
        <v>0</v>
      </c>
      <c r="Q244" s="5">
        <f t="shared" si="113"/>
        <v>0</v>
      </c>
      <c r="R244" s="5">
        <f t="shared" si="113"/>
        <v>0</v>
      </c>
      <c r="S244" s="5">
        <f t="shared" si="113"/>
        <v>0</v>
      </c>
      <c r="T244" s="5">
        <f t="shared" si="113"/>
        <v>0</v>
      </c>
      <c r="U244" s="5">
        <f t="shared" si="113"/>
        <v>0</v>
      </c>
      <c r="V244" s="5">
        <f t="shared" si="113"/>
        <v>0</v>
      </c>
      <c r="W244" s="5">
        <f t="shared" si="113"/>
        <v>0</v>
      </c>
      <c r="X244" s="5">
        <f t="shared" si="113"/>
        <v>0</v>
      </c>
      <c r="Y244" s="5">
        <f t="shared" si="113"/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H244" s="145" t="s">
        <v>68</v>
      </c>
      <c r="AI244" s="146">
        <f>U245-AB245-AC245-AD245-AE245-AF245</f>
        <v>3.33238858729601e-9</v>
      </c>
    </row>
    <row r="245" ht="15" customHeight="1" spans="1:35">
      <c r="A245" s="17" t="s">
        <v>2</v>
      </c>
      <c r="B245" s="17"/>
      <c r="C245" s="5">
        <f t="shared" si="64"/>
        <v>44724025.48</v>
      </c>
      <c r="D245" s="5">
        <f t="shared" si="65"/>
        <v>142680.376586787</v>
      </c>
      <c r="E245" s="5">
        <f t="shared" si="66"/>
        <v>-1192615.25</v>
      </c>
      <c r="F245" s="5">
        <f t="shared" si="67"/>
        <v>468733.9</v>
      </c>
      <c r="G245" s="5">
        <f t="shared" si="68"/>
        <v>1081271.25</v>
      </c>
      <c r="H245" s="5">
        <f t="shared" ref="H245:Y245" si="114">H81+H163</f>
        <v>32666884.9234132</v>
      </c>
      <c r="I245" s="5">
        <f t="shared" si="114"/>
        <v>2076919.21</v>
      </c>
      <c r="J245" s="5">
        <f t="shared" si="114"/>
        <v>658028.71</v>
      </c>
      <c r="K245" s="5">
        <f t="shared" si="114"/>
        <v>649058.19</v>
      </c>
      <c r="L245" s="5">
        <f t="shared" si="114"/>
        <v>769832.31</v>
      </c>
      <c r="M245" s="5">
        <f t="shared" si="114"/>
        <v>1039560.28</v>
      </c>
      <c r="N245" s="5">
        <f t="shared" si="114"/>
        <v>830408.38</v>
      </c>
      <c r="O245" s="5">
        <f t="shared" si="114"/>
        <v>209151.9</v>
      </c>
      <c r="P245" s="5">
        <f t="shared" si="114"/>
        <v>1396260.95</v>
      </c>
      <c r="Q245" s="5">
        <f t="shared" si="114"/>
        <v>981764.89</v>
      </c>
      <c r="R245" s="5">
        <f t="shared" si="114"/>
        <v>414496.06</v>
      </c>
      <c r="S245" s="5">
        <f t="shared" si="114"/>
        <v>7044329.84</v>
      </c>
      <c r="T245" s="5">
        <f t="shared" si="114"/>
        <v>1873441.54</v>
      </c>
      <c r="U245" s="5">
        <f t="shared" si="114"/>
        <v>2699408.63</v>
      </c>
      <c r="V245" s="5">
        <f t="shared" si="114"/>
        <v>731041.06</v>
      </c>
      <c r="W245" s="5">
        <f t="shared" si="114"/>
        <v>893408.96</v>
      </c>
      <c r="X245" s="5">
        <f t="shared" si="114"/>
        <v>289070.17</v>
      </c>
      <c r="Y245" s="5">
        <f t="shared" si="114"/>
        <v>557959.48</v>
      </c>
      <c r="Z245" s="11">
        <v>448015.7</v>
      </c>
      <c r="AA245" s="11">
        <v>445393.26</v>
      </c>
      <c r="AB245" s="11">
        <v>1656823.56246918</v>
      </c>
      <c r="AC245" s="11">
        <v>675963.15</v>
      </c>
      <c r="AD245" s="11">
        <v>271346.157530817</v>
      </c>
      <c r="AE245" s="11">
        <v>95275.76</v>
      </c>
      <c r="AF245" s="11">
        <v>0</v>
      </c>
      <c r="AH245" s="145"/>
      <c r="AI245" s="145"/>
    </row>
    <row r="246" spans="34:35">
      <c r="AH246" s="145"/>
      <c r="AI246" s="145"/>
    </row>
    <row r="247" spans="34:35">
      <c r="AH247" s="145"/>
      <c r="AI247" s="145"/>
    </row>
    <row r="248" ht="16.5" spans="1:32">
      <c r="A248" s="131" t="s">
        <v>72</v>
      </c>
      <c r="B248" s="132" t="s">
        <v>73</v>
      </c>
      <c r="C248" s="133" t="s">
        <v>2</v>
      </c>
      <c r="D248" s="133" t="s">
        <v>3</v>
      </c>
      <c r="E248" s="133" t="s">
        <v>4</v>
      </c>
      <c r="F248" s="134" t="s">
        <v>5</v>
      </c>
      <c r="G248" s="134" t="s">
        <v>6</v>
      </c>
      <c r="H248" s="133" t="s">
        <v>7</v>
      </c>
      <c r="I248" s="133" t="s">
        <v>8</v>
      </c>
      <c r="J248" s="133" t="s">
        <v>9</v>
      </c>
      <c r="K248" s="133" t="s">
        <v>10</v>
      </c>
      <c r="L248" s="133" t="s">
        <v>11</v>
      </c>
      <c r="M248" s="133" t="s">
        <v>12</v>
      </c>
      <c r="N248" s="133" t="s">
        <v>13</v>
      </c>
      <c r="O248" s="133" t="s">
        <v>14</v>
      </c>
      <c r="P248" s="133" t="s">
        <v>15</v>
      </c>
      <c r="Q248" s="133" t="s">
        <v>16</v>
      </c>
      <c r="R248" s="133" t="s">
        <v>17</v>
      </c>
      <c r="S248" s="133" t="s">
        <v>18</v>
      </c>
      <c r="T248" s="133" t="s">
        <v>19</v>
      </c>
      <c r="U248" s="133" t="s">
        <v>20</v>
      </c>
      <c r="V248" s="133" t="s">
        <v>21</v>
      </c>
      <c r="W248" s="133" t="s">
        <v>22</v>
      </c>
      <c r="X248" s="133" t="s">
        <v>23</v>
      </c>
      <c r="Y248" s="133" t="s">
        <v>24</v>
      </c>
      <c r="Z248" s="133" t="s">
        <v>59</v>
      </c>
      <c r="AA248" s="133" t="s">
        <v>60</v>
      </c>
      <c r="AB248" s="133" t="s">
        <v>20</v>
      </c>
      <c r="AC248" s="133" t="s">
        <v>61</v>
      </c>
      <c r="AD248" s="133" t="s">
        <v>62</v>
      </c>
      <c r="AE248" s="133" t="s">
        <v>63</v>
      </c>
      <c r="AF248" s="133" t="s">
        <v>64</v>
      </c>
    </row>
    <row r="249" ht="15" customHeight="1" spans="1:32">
      <c r="A249" s="2" t="s">
        <v>74</v>
      </c>
      <c r="B249" s="3" t="s">
        <v>75</v>
      </c>
      <c r="C249" s="140">
        <f>C167/10000</f>
        <v>185.847598</v>
      </c>
      <c r="D249" s="139">
        <f t="shared" ref="D249:AF249" si="115">D167/10000</f>
        <v>0</v>
      </c>
      <c r="E249" s="139">
        <f t="shared" si="115"/>
        <v>0</v>
      </c>
      <c r="F249" s="139">
        <f t="shared" si="115"/>
        <v>0</v>
      </c>
      <c r="G249" s="139">
        <f t="shared" si="115"/>
        <v>0</v>
      </c>
      <c r="H249" s="141">
        <f t="shared" si="115"/>
        <v>185.847598</v>
      </c>
      <c r="I249" s="141">
        <f t="shared" si="115"/>
        <v>0</v>
      </c>
      <c r="J249" s="139">
        <f t="shared" si="115"/>
        <v>0</v>
      </c>
      <c r="K249" s="139">
        <f t="shared" si="115"/>
        <v>0</v>
      </c>
      <c r="L249" s="139">
        <f t="shared" si="115"/>
        <v>0</v>
      </c>
      <c r="M249" s="141">
        <f t="shared" si="115"/>
        <v>0</v>
      </c>
      <c r="N249" s="139">
        <f t="shared" si="115"/>
        <v>0</v>
      </c>
      <c r="O249" s="139">
        <f t="shared" si="115"/>
        <v>0</v>
      </c>
      <c r="P249" s="141">
        <f t="shared" si="115"/>
        <v>0</v>
      </c>
      <c r="Q249" s="139">
        <f t="shared" si="115"/>
        <v>0</v>
      </c>
      <c r="R249" s="139">
        <f t="shared" si="115"/>
        <v>0</v>
      </c>
      <c r="S249" s="141">
        <f t="shared" si="115"/>
        <v>0</v>
      </c>
      <c r="T249" s="139">
        <f t="shared" si="115"/>
        <v>0</v>
      </c>
      <c r="U249" s="139">
        <f t="shared" si="115"/>
        <v>0</v>
      </c>
      <c r="V249" s="139">
        <f t="shared" si="115"/>
        <v>0</v>
      </c>
      <c r="W249" s="139">
        <f t="shared" si="115"/>
        <v>0</v>
      </c>
      <c r="X249" s="139">
        <f t="shared" si="115"/>
        <v>0</v>
      </c>
      <c r="Y249" s="139">
        <f t="shared" si="115"/>
        <v>0</v>
      </c>
      <c r="Z249" s="143">
        <f t="shared" si="115"/>
        <v>0</v>
      </c>
      <c r="AA249" s="139">
        <f t="shared" si="115"/>
        <v>0</v>
      </c>
      <c r="AB249" s="139">
        <f t="shared" si="115"/>
        <v>0</v>
      </c>
      <c r="AC249" s="139">
        <f t="shared" si="115"/>
        <v>0</v>
      </c>
      <c r="AD249" s="139">
        <f t="shared" si="115"/>
        <v>0</v>
      </c>
      <c r="AE249" s="139">
        <f t="shared" si="115"/>
        <v>0</v>
      </c>
      <c r="AF249" s="139">
        <f t="shared" si="115"/>
        <v>0</v>
      </c>
    </row>
    <row r="250" ht="15" customHeight="1" spans="1:32">
      <c r="A250" s="2"/>
      <c r="B250" s="6" t="s">
        <v>76</v>
      </c>
      <c r="C250" s="139">
        <f t="shared" ref="C250:C281" si="116">C168/10000</f>
        <v>377.358491</v>
      </c>
      <c r="D250" s="139">
        <f t="shared" ref="D250:AF250" si="117">D168/10000</f>
        <v>0</v>
      </c>
      <c r="E250" s="139">
        <f t="shared" si="117"/>
        <v>0</v>
      </c>
      <c r="F250" s="139">
        <f t="shared" si="117"/>
        <v>0</v>
      </c>
      <c r="G250" s="139">
        <f t="shared" si="117"/>
        <v>0</v>
      </c>
      <c r="H250" s="141">
        <f t="shared" si="117"/>
        <v>377.358491</v>
      </c>
      <c r="I250" s="141">
        <f t="shared" si="117"/>
        <v>0</v>
      </c>
      <c r="J250" s="139">
        <f t="shared" si="117"/>
        <v>0</v>
      </c>
      <c r="K250" s="139">
        <f t="shared" si="117"/>
        <v>0</v>
      </c>
      <c r="L250" s="139">
        <f t="shared" si="117"/>
        <v>0</v>
      </c>
      <c r="M250" s="141">
        <f t="shared" si="117"/>
        <v>0</v>
      </c>
      <c r="N250" s="139">
        <f t="shared" si="117"/>
        <v>0</v>
      </c>
      <c r="O250" s="139">
        <f t="shared" si="117"/>
        <v>0</v>
      </c>
      <c r="P250" s="141">
        <f t="shared" si="117"/>
        <v>0</v>
      </c>
      <c r="Q250" s="139">
        <f t="shared" si="117"/>
        <v>0</v>
      </c>
      <c r="R250" s="139">
        <f t="shared" si="117"/>
        <v>0</v>
      </c>
      <c r="S250" s="141">
        <f t="shared" si="117"/>
        <v>0</v>
      </c>
      <c r="T250" s="139">
        <f t="shared" si="117"/>
        <v>0</v>
      </c>
      <c r="U250" s="139">
        <f t="shared" si="117"/>
        <v>0</v>
      </c>
      <c r="V250" s="139">
        <f t="shared" si="117"/>
        <v>0</v>
      </c>
      <c r="W250" s="139">
        <f t="shared" si="117"/>
        <v>0</v>
      </c>
      <c r="X250" s="139">
        <f t="shared" si="117"/>
        <v>0</v>
      </c>
      <c r="Y250" s="139">
        <f t="shared" si="117"/>
        <v>0</v>
      </c>
      <c r="Z250" s="139">
        <f t="shared" si="117"/>
        <v>0</v>
      </c>
      <c r="AA250" s="139">
        <f t="shared" si="117"/>
        <v>0</v>
      </c>
      <c r="AB250" s="139">
        <f t="shared" si="117"/>
        <v>0</v>
      </c>
      <c r="AC250" s="139">
        <f t="shared" si="117"/>
        <v>0</v>
      </c>
      <c r="AD250" s="139">
        <f t="shared" si="117"/>
        <v>0</v>
      </c>
      <c r="AE250" s="139">
        <f t="shared" si="117"/>
        <v>0</v>
      </c>
      <c r="AF250" s="139">
        <f t="shared" si="117"/>
        <v>0</v>
      </c>
    </row>
    <row r="251" ht="15" customHeight="1" spans="1:32">
      <c r="A251" s="2"/>
      <c r="B251" s="6" t="s">
        <v>77</v>
      </c>
      <c r="C251" s="139">
        <f t="shared" si="116"/>
        <v>2.683495</v>
      </c>
      <c r="D251" s="139">
        <f t="shared" ref="D251:AF251" si="118">D169/10000</f>
        <v>0</v>
      </c>
      <c r="E251" s="139">
        <f t="shared" si="118"/>
        <v>0</v>
      </c>
      <c r="F251" s="139">
        <f t="shared" si="118"/>
        <v>0</v>
      </c>
      <c r="G251" s="139">
        <f t="shared" si="118"/>
        <v>0</v>
      </c>
      <c r="H251" s="141">
        <f t="shared" si="118"/>
        <v>0</v>
      </c>
      <c r="I251" s="141">
        <f t="shared" si="118"/>
        <v>0</v>
      </c>
      <c r="J251" s="139">
        <f t="shared" si="118"/>
        <v>0</v>
      </c>
      <c r="K251" s="139">
        <f t="shared" si="118"/>
        <v>0</v>
      </c>
      <c r="L251" s="139">
        <f t="shared" si="118"/>
        <v>0</v>
      </c>
      <c r="M251" s="141">
        <f t="shared" si="118"/>
        <v>0</v>
      </c>
      <c r="N251" s="139">
        <f t="shared" si="118"/>
        <v>0</v>
      </c>
      <c r="O251" s="139">
        <f t="shared" si="118"/>
        <v>0</v>
      </c>
      <c r="P251" s="141">
        <f t="shared" si="118"/>
        <v>0</v>
      </c>
      <c r="Q251" s="139">
        <f t="shared" si="118"/>
        <v>0</v>
      </c>
      <c r="R251" s="139">
        <f t="shared" si="118"/>
        <v>0</v>
      </c>
      <c r="S251" s="141">
        <f t="shared" si="118"/>
        <v>2.683495</v>
      </c>
      <c r="T251" s="139">
        <f t="shared" si="118"/>
        <v>2.683495</v>
      </c>
      <c r="U251" s="139">
        <f t="shared" si="118"/>
        <v>0</v>
      </c>
      <c r="V251" s="139">
        <f t="shared" si="118"/>
        <v>0</v>
      </c>
      <c r="W251" s="139">
        <f t="shared" si="118"/>
        <v>0</v>
      </c>
      <c r="X251" s="139">
        <f t="shared" si="118"/>
        <v>0</v>
      </c>
      <c r="Y251" s="139">
        <f t="shared" si="118"/>
        <v>0</v>
      </c>
      <c r="Z251" s="143">
        <f t="shared" si="118"/>
        <v>0</v>
      </c>
      <c r="AA251" s="139">
        <f t="shared" si="118"/>
        <v>0</v>
      </c>
      <c r="AB251" s="139">
        <f t="shared" si="118"/>
        <v>0</v>
      </c>
      <c r="AC251" s="139">
        <f t="shared" si="118"/>
        <v>0</v>
      </c>
      <c r="AD251" s="139">
        <f t="shared" si="118"/>
        <v>0</v>
      </c>
      <c r="AE251" s="139">
        <f t="shared" si="118"/>
        <v>0</v>
      </c>
      <c r="AF251" s="139">
        <f t="shared" si="118"/>
        <v>0</v>
      </c>
    </row>
    <row r="252" ht="15" customHeight="1" spans="1:32">
      <c r="A252" s="2"/>
      <c r="B252" s="6" t="s">
        <v>78</v>
      </c>
      <c r="C252" s="139">
        <f t="shared" si="116"/>
        <v>60.643258</v>
      </c>
      <c r="D252" s="139">
        <f t="shared" ref="D252:AF252" si="119">D170/10000</f>
        <v>103.932969992012</v>
      </c>
      <c r="E252" s="139">
        <f t="shared" si="119"/>
        <v>0</v>
      </c>
      <c r="F252" s="139">
        <f t="shared" si="119"/>
        <v>0</v>
      </c>
      <c r="G252" s="139">
        <f t="shared" si="119"/>
        <v>0</v>
      </c>
      <c r="H252" s="141">
        <f t="shared" si="119"/>
        <v>-46.844241992012</v>
      </c>
      <c r="I252" s="141">
        <f t="shared" si="119"/>
        <v>0</v>
      </c>
      <c r="J252" s="139">
        <f t="shared" si="119"/>
        <v>0</v>
      </c>
      <c r="K252" s="139">
        <f t="shared" si="119"/>
        <v>0</v>
      </c>
      <c r="L252" s="139">
        <f t="shared" si="119"/>
        <v>0</v>
      </c>
      <c r="M252" s="141">
        <f t="shared" si="119"/>
        <v>0</v>
      </c>
      <c r="N252" s="139">
        <f t="shared" si="119"/>
        <v>0</v>
      </c>
      <c r="O252" s="139">
        <f t="shared" si="119"/>
        <v>0</v>
      </c>
      <c r="P252" s="141">
        <f t="shared" si="119"/>
        <v>0</v>
      </c>
      <c r="Q252" s="139">
        <f t="shared" si="119"/>
        <v>0</v>
      </c>
      <c r="R252" s="139">
        <f t="shared" si="119"/>
        <v>0</v>
      </c>
      <c r="S252" s="141">
        <f t="shared" si="119"/>
        <v>3.55453</v>
      </c>
      <c r="T252" s="139">
        <f t="shared" si="119"/>
        <v>1.8406</v>
      </c>
      <c r="U252" s="139">
        <f t="shared" si="119"/>
        <v>1.091858</v>
      </c>
      <c r="V252" s="139">
        <f t="shared" si="119"/>
        <v>0.3243</v>
      </c>
      <c r="W252" s="139">
        <f t="shared" si="119"/>
        <v>0.297772</v>
      </c>
      <c r="X252" s="139">
        <f t="shared" si="119"/>
        <v>0</v>
      </c>
      <c r="Y252" s="139">
        <f t="shared" si="119"/>
        <v>0</v>
      </c>
      <c r="Z252" s="143">
        <f t="shared" si="119"/>
        <v>0</v>
      </c>
      <c r="AA252" s="143">
        <f t="shared" si="119"/>
        <v>0.297772</v>
      </c>
      <c r="AB252" s="139">
        <f t="shared" si="119"/>
        <v>0.739825</v>
      </c>
      <c r="AC252" s="139">
        <f t="shared" si="119"/>
        <v>0.352033</v>
      </c>
      <c r="AD252" s="139">
        <f t="shared" si="119"/>
        <v>0</v>
      </c>
      <c r="AE252" s="139">
        <f t="shared" si="119"/>
        <v>0</v>
      </c>
      <c r="AF252" s="139">
        <f t="shared" si="119"/>
        <v>0</v>
      </c>
    </row>
    <row r="253" ht="15" customHeight="1" spans="1:32">
      <c r="A253" s="2"/>
      <c r="B253" s="6" t="s">
        <v>79</v>
      </c>
      <c r="C253" s="139">
        <f t="shared" si="116"/>
        <v>0</v>
      </c>
      <c r="D253" s="139">
        <f t="shared" ref="D253:AF253" si="120">D171/10000</f>
        <v>0</v>
      </c>
      <c r="E253" s="139">
        <f t="shared" si="120"/>
        <v>0</v>
      </c>
      <c r="F253" s="139">
        <f t="shared" si="120"/>
        <v>0</v>
      </c>
      <c r="G253" s="139">
        <f t="shared" si="120"/>
        <v>0</v>
      </c>
      <c r="H253" s="141">
        <f t="shared" si="120"/>
        <v>0</v>
      </c>
      <c r="I253" s="141">
        <f t="shared" si="120"/>
        <v>0</v>
      </c>
      <c r="J253" s="139">
        <f t="shared" si="120"/>
        <v>0</v>
      </c>
      <c r="K253" s="139">
        <f t="shared" si="120"/>
        <v>0</v>
      </c>
      <c r="L253" s="139">
        <f t="shared" si="120"/>
        <v>0</v>
      </c>
      <c r="M253" s="141">
        <f t="shared" si="120"/>
        <v>0</v>
      </c>
      <c r="N253" s="139">
        <f t="shared" si="120"/>
        <v>0</v>
      </c>
      <c r="O253" s="139">
        <f t="shared" si="120"/>
        <v>0</v>
      </c>
      <c r="P253" s="141">
        <f t="shared" si="120"/>
        <v>0</v>
      </c>
      <c r="Q253" s="139">
        <f t="shared" si="120"/>
        <v>0</v>
      </c>
      <c r="R253" s="139">
        <f t="shared" si="120"/>
        <v>0</v>
      </c>
      <c r="S253" s="141">
        <f t="shared" si="120"/>
        <v>0</v>
      </c>
      <c r="T253" s="139">
        <f t="shared" si="120"/>
        <v>0</v>
      </c>
      <c r="U253" s="139">
        <f t="shared" si="120"/>
        <v>0</v>
      </c>
      <c r="V253" s="139">
        <f t="shared" si="120"/>
        <v>0</v>
      </c>
      <c r="W253" s="139">
        <f t="shared" si="120"/>
        <v>0</v>
      </c>
      <c r="X253" s="139">
        <f t="shared" si="120"/>
        <v>0</v>
      </c>
      <c r="Y253" s="139">
        <f t="shared" si="120"/>
        <v>0</v>
      </c>
      <c r="Z253" s="139">
        <f t="shared" si="120"/>
        <v>0</v>
      </c>
      <c r="AA253" s="139">
        <f t="shared" si="120"/>
        <v>0</v>
      </c>
      <c r="AB253" s="139">
        <f t="shared" si="120"/>
        <v>0</v>
      </c>
      <c r="AC253" s="139">
        <f t="shared" si="120"/>
        <v>0</v>
      </c>
      <c r="AD253" s="139">
        <f t="shared" si="120"/>
        <v>0</v>
      </c>
      <c r="AE253" s="139">
        <f t="shared" si="120"/>
        <v>0</v>
      </c>
      <c r="AF253" s="139">
        <f t="shared" si="120"/>
        <v>0</v>
      </c>
    </row>
    <row r="254" ht="15" customHeight="1" spans="1:32">
      <c r="A254" s="2"/>
      <c r="B254" s="6" t="s">
        <v>80</v>
      </c>
      <c r="C254" s="139">
        <f t="shared" si="116"/>
        <v>65.151883</v>
      </c>
      <c r="D254" s="139">
        <f t="shared" ref="D254:AF254" si="121">D172/10000</f>
        <v>-6.331599</v>
      </c>
      <c r="E254" s="139">
        <f t="shared" si="121"/>
        <v>-13.481372</v>
      </c>
      <c r="F254" s="139">
        <f t="shared" si="121"/>
        <v>0.032646</v>
      </c>
      <c r="G254" s="139">
        <f t="shared" si="121"/>
        <v>0.000261</v>
      </c>
      <c r="H254" s="141">
        <f t="shared" si="121"/>
        <v>49.377352</v>
      </c>
      <c r="I254" s="141">
        <f t="shared" si="121"/>
        <v>8.447307</v>
      </c>
      <c r="J254" s="139">
        <f t="shared" si="121"/>
        <v>2.060425</v>
      </c>
      <c r="K254" s="139">
        <f t="shared" si="121"/>
        <v>6.342219</v>
      </c>
      <c r="L254" s="139">
        <f t="shared" si="121"/>
        <v>0.044663</v>
      </c>
      <c r="M254" s="141">
        <f t="shared" si="121"/>
        <v>11.832217</v>
      </c>
      <c r="N254" s="139">
        <f t="shared" si="121"/>
        <v>11.721765</v>
      </c>
      <c r="O254" s="139">
        <f t="shared" si="121"/>
        <v>0.110452</v>
      </c>
      <c r="P254" s="141">
        <f t="shared" si="121"/>
        <v>4.311692</v>
      </c>
      <c r="Q254" s="139">
        <f t="shared" si="121"/>
        <v>0.501116</v>
      </c>
      <c r="R254" s="139">
        <f t="shared" si="121"/>
        <v>3.810576</v>
      </c>
      <c r="S254" s="141">
        <f t="shared" si="121"/>
        <v>10.963379</v>
      </c>
      <c r="T254" s="139">
        <f t="shared" si="121"/>
        <v>3.22212</v>
      </c>
      <c r="U254" s="139">
        <f t="shared" si="121"/>
        <v>0.554023</v>
      </c>
      <c r="V254" s="139">
        <f t="shared" si="121"/>
        <v>3.849749</v>
      </c>
      <c r="W254" s="139">
        <f t="shared" si="121"/>
        <v>3.337487</v>
      </c>
      <c r="X254" s="139">
        <f t="shared" si="121"/>
        <v>0</v>
      </c>
      <c r="Y254" s="139">
        <f t="shared" si="121"/>
        <v>0</v>
      </c>
      <c r="Z254" s="144">
        <f t="shared" si="121"/>
        <v>3.337487</v>
      </c>
      <c r="AA254" s="139">
        <f t="shared" si="121"/>
        <v>0</v>
      </c>
      <c r="AB254" s="139">
        <f t="shared" si="121"/>
        <v>0.415517246918247</v>
      </c>
      <c r="AC254" s="139">
        <f t="shared" si="121"/>
        <v>0</v>
      </c>
      <c r="AD254" s="139">
        <f t="shared" si="121"/>
        <v>0.138505753081753</v>
      </c>
      <c r="AE254" s="139">
        <f t="shared" si="121"/>
        <v>0</v>
      </c>
      <c r="AF254" s="139">
        <f t="shared" si="121"/>
        <v>0</v>
      </c>
    </row>
    <row r="255" ht="15" customHeight="1" spans="1:32">
      <c r="A255" s="2"/>
      <c r="B255" s="7" t="s">
        <v>81</v>
      </c>
      <c r="C255" s="139">
        <f t="shared" si="116"/>
        <v>0</v>
      </c>
      <c r="D255" s="139">
        <f t="shared" ref="D255:AF255" si="122">D173/10000</f>
        <v>0</v>
      </c>
      <c r="E255" s="139">
        <f t="shared" si="122"/>
        <v>0</v>
      </c>
      <c r="F255" s="139">
        <f t="shared" si="122"/>
        <v>0</v>
      </c>
      <c r="G255" s="139">
        <f t="shared" si="122"/>
        <v>0</v>
      </c>
      <c r="H255" s="141">
        <f t="shared" si="122"/>
        <v>0</v>
      </c>
      <c r="I255" s="141">
        <f t="shared" si="122"/>
        <v>0</v>
      </c>
      <c r="J255" s="139">
        <f t="shared" si="122"/>
        <v>0</v>
      </c>
      <c r="K255" s="139">
        <f t="shared" si="122"/>
        <v>0</v>
      </c>
      <c r="L255" s="139">
        <f t="shared" si="122"/>
        <v>0</v>
      </c>
      <c r="M255" s="141">
        <f t="shared" si="122"/>
        <v>0</v>
      </c>
      <c r="N255" s="139">
        <f t="shared" si="122"/>
        <v>0</v>
      </c>
      <c r="O255" s="139">
        <f t="shared" si="122"/>
        <v>0</v>
      </c>
      <c r="P255" s="141">
        <f t="shared" si="122"/>
        <v>0</v>
      </c>
      <c r="Q255" s="139">
        <f t="shared" si="122"/>
        <v>0</v>
      </c>
      <c r="R255" s="139">
        <f t="shared" si="122"/>
        <v>0</v>
      </c>
      <c r="S255" s="141">
        <f t="shared" si="122"/>
        <v>0</v>
      </c>
      <c r="T255" s="139">
        <f t="shared" si="122"/>
        <v>0</v>
      </c>
      <c r="U255" s="139">
        <f t="shared" si="122"/>
        <v>0</v>
      </c>
      <c r="V255" s="139">
        <f t="shared" si="122"/>
        <v>0</v>
      </c>
      <c r="W255" s="139">
        <f t="shared" si="122"/>
        <v>0</v>
      </c>
      <c r="X255" s="139">
        <f t="shared" si="122"/>
        <v>0</v>
      </c>
      <c r="Y255" s="139">
        <f t="shared" si="122"/>
        <v>0</v>
      </c>
      <c r="Z255" s="139">
        <f t="shared" si="122"/>
        <v>0</v>
      </c>
      <c r="AA255" s="139">
        <f t="shared" si="122"/>
        <v>0</v>
      </c>
      <c r="AB255" s="139">
        <f t="shared" si="122"/>
        <v>0</v>
      </c>
      <c r="AC255" s="139">
        <f t="shared" si="122"/>
        <v>0</v>
      </c>
      <c r="AD255" s="139">
        <f t="shared" si="122"/>
        <v>0</v>
      </c>
      <c r="AE255" s="139">
        <f t="shared" si="122"/>
        <v>0</v>
      </c>
      <c r="AF255" s="139">
        <f t="shared" si="122"/>
        <v>0</v>
      </c>
    </row>
    <row r="256" ht="15" customHeight="1" spans="1:32">
      <c r="A256" s="2"/>
      <c r="B256" s="6" t="s">
        <v>82</v>
      </c>
      <c r="C256" s="139">
        <f t="shared" si="116"/>
        <v>0</v>
      </c>
      <c r="D256" s="139">
        <f t="shared" ref="D256:AF256" si="123">D174/10000</f>
        <v>0</v>
      </c>
      <c r="E256" s="139">
        <f t="shared" si="123"/>
        <v>0</v>
      </c>
      <c r="F256" s="139">
        <f t="shared" si="123"/>
        <v>0</v>
      </c>
      <c r="G256" s="139">
        <f t="shared" si="123"/>
        <v>0</v>
      </c>
      <c r="H256" s="141">
        <f t="shared" si="123"/>
        <v>0</v>
      </c>
      <c r="I256" s="141">
        <f t="shared" si="123"/>
        <v>0</v>
      </c>
      <c r="J256" s="139">
        <f t="shared" si="123"/>
        <v>0</v>
      </c>
      <c r="K256" s="139">
        <f t="shared" si="123"/>
        <v>0</v>
      </c>
      <c r="L256" s="139">
        <f t="shared" si="123"/>
        <v>0</v>
      </c>
      <c r="M256" s="141">
        <f t="shared" si="123"/>
        <v>0</v>
      </c>
      <c r="N256" s="139">
        <f t="shared" si="123"/>
        <v>0</v>
      </c>
      <c r="O256" s="139">
        <f t="shared" si="123"/>
        <v>0</v>
      </c>
      <c r="P256" s="141">
        <f t="shared" si="123"/>
        <v>0</v>
      </c>
      <c r="Q256" s="139">
        <f t="shared" si="123"/>
        <v>0</v>
      </c>
      <c r="R256" s="139">
        <f t="shared" si="123"/>
        <v>0</v>
      </c>
      <c r="S256" s="141">
        <f t="shared" si="123"/>
        <v>0</v>
      </c>
      <c r="T256" s="139">
        <f t="shared" si="123"/>
        <v>0</v>
      </c>
      <c r="U256" s="139">
        <f t="shared" si="123"/>
        <v>0</v>
      </c>
      <c r="V256" s="139">
        <f t="shared" si="123"/>
        <v>0</v>
      </c>
      <c r="W256" s="139">
        <f t="shared" si="123"/>
        <v>0</v>
      </c>
      <c r="X256" s="139">
        <f t="shared" si="123"/>
        <v>0</v>
      </c>
      <c r="Y256" s="139">
        <f t="shared" si="123"/>
        <v>0</v>
      </c>
      <c r="Z256" s="139">
        <f t="shared" si="123"/>
        <v>0</v>
      </c>
      <c r="AA256" s="139">
        <f t="shared" si="123"/>
        <v>0</v>
      </c>
      <c r="AB256" s="139">
        <f t="shared" si="123"/>
        <v>0</v>
      </c>
      <c r="AC256" s="139">
        <f t="shared" si="123"/>
        <v>0</v>
      </c>
      <c r="AD256" s="139">
        <f t="shared" si="123"/>
        <v>0</v>
      </c>
      <c r="AE256" s="139">
        <f t="shared" si="123"/>
        <v>0</v>
      </c>
      <c r="AF256" s="139">
        <f t="shared" si="123"/>
        <v>0</v>
      </c>
    </row>
    <row r="257" ht="15" customHeight="1" spans="1:32">
      <c r="A257" s="2"/>
      <c r="B257" s="6" t="s">
        <v>83</v>
      </c>
      <c r="C257" s="139">
        <f t="shared" si="116"/>
        <v>0</v>
      </c>
      <c r="D257" s="139">
        <f t="shared" ref="D257:AF257" si="124">D175/10000</f>
        <v>0</v>
      </c>
      <c r="E257" s="139">
        <f t="shared" si="124"/>
        <v>0</v>
      </c>
      <c r="F257" s="139">
        <f t="shared" si="124"/>
        <v>0</v>
      </c>
      <c r="G257" s="139">
        <f t="shared" si="124"/>
        <v>0</v>
      </c>
      <c r="H257" s="141">
        <f t="shared" si="124"/>
        <v>0</v>
      </c>
      <c r="I257" s="141">
        <f t="shared" si="124"/>
        <v>0</v>
      </c>
      <c r="J257" s="139">
        <f t="shared" si="124"/>
        <v>0</v>
      </c>
      <c r="K257" s="139">
        <f t="shared" si="124"/>
        <v>0</v>
      </c>
      <c r="L257" s="139">
        <f t="shared" si="124"/>
        <v>0</v>
      </c>
      <c r="M257" s="141">
        <f t="shared" si="124"/>
        <v>0</v>
      </c>
      <c r="N257" s="139">
        <f t="shared" si="124"/>
        <v>0</v>
      </c>
      <c r="O257" s="139">
        <f t="shared" si="124"/>
        <v>0</v>
      </c>
      <c r="P257" s="141">
        <f t="shared" si="124"/>
        <v>0</v>
      </c>
      <c r="Q257" s="139">
        <f t="shared" si="124"/>
        <v>0</v>
      </c>
      <c r="R257" s="139">
        <f t="shared" si="124"/>
        <v>0</v>
      </c>
      <c r="S257" s="141">
        <f t="shared" si="124"/>
        <v>0</v>
      </c>
      <c r="T257" s="139">
        <f t="shared" si="124"/>
        <v>0</v>
      </c>
      <c r="U257" s="139">
        <f t="shared" si="124"/>
        <v>0</v>
      </c>
      <c r="V257" s="139">
        <f t="shared" si="124"/>
        <v>0</v>
      </c>
      <c r="W257" s="139">
        <f t="shared" si="124"/>
        <v>0</v>
      </c>
      <c r="X257" s="139">
        <f t="shared" si="124"/>
        <v>0</v>
      </c>
      <c r="Y257" s="139">
        <f t="shared" si="124"/>
        <v>0</v>
      </c>
      <c r="Z257" s="139">
        <f t="shared" si="124"/>
        <v>0</v>
      </c>
      <c r="AA257" s="139">
        <f t="shared" si="124"/>
        <v>0</v>
      </c>
      <c r="AB257" s="139">
        <f t="shared" si="124"/>
        <v>0</v>
      </c>
      <c r="AC257" s="139">
        <f t="shared" si="124"/>
        <v>0</v>
      </c>
      <c r="AD257" s="139">
        <f t="shared" si="124"/>
        <v>0</v>
      </c>
      <c r="AE257" s="139">
        <f t="shared" si="124"/>
        <v>0</v>
      </c>
      <c r="AF257" s="139">
        <f t="shared" si="124"/>
        <v>0</v>
      </c>
    </row>
    <row r="258" ht="15" customHeight="1" spans="1:32">
      <c r="A258" s="2"/>
      <c r="B258" s="8" t="s">
        <v>84</v>
      </c>
      <c r="C258" s="139">
        <f t="shared" si="116"/>
        <v>0</v>
      </c>
      <c r="D258" s="139">
        <f t="shared" ref="D258:AF258" si="125">D176/10000</f>
        <v>0</v>
      </c>
      <c r="E258" s="139">
        <f t="shared" si="125"/>
        <v>0</v>
      </c>
      <c r="F258" s="139">
        <f t="shared" si="125"/>
        <v>0</v>
      </c>
      <c r="G258" s="139">
        <f t="shared" si="125"/>
        <v>0</v>
      </c>
      <c r="H258" s="141">
        <f t="shared" si="125"/>
        <v>0</v>
      </c>
      <c r="I258" s="141">
        <f t="shared" si="125"/>
        <v>0</v>
      </c>
      <c r="J258" s="139">
        <f t="shared" si="125"/>
        <v>0</v>
      </c>
      <c r="K258" s="139">
        <f t="shared" si="125"/>
        <v>0</v>
      </c>
      <c r="L258" s="139">
        <f t="shared" si="125"/>
        <v>0</v>
      </c>
      <c r="M258" s="141">
        <f t="shared" si="125"/>
        <v>0</v>
      </c>
      <c r="N258" s="139">
        <f t="shared" si="125"/>
        <v>0</v>
      </c>
      <c r="O258" s="139">
        <f t="shared" si="125"/>
        <v>0</v>
      </c>
      <c r="P258" s="141">
        <f t="shared" si="125"/>
        <v>0</v>
      </c>
      <c r="Q258" s="139">
        <f t="shared" si="125"/>
        <v>0</v>
      </c>
      <c r="R258" s="139">
        <f t="shared" si="125"/>
        <v>0</v>
      </c>
      <c r="S258" s="141">
        <f t="shared" si="125"/>
        <v>0</v>
      </c>
      <c r="T258" s="139">
        <f t="shared" si="125"/>
        <v>0</v>
      </c>
      <c r="U258" s="139">
        <f t="shared" si="125"/>
        <v>0</v>
      </c>
      <c r="V258" s="139">
        <f t="shared" si="125"/>
        <v>0</v>
      </c>
      <c r="W258" s="139">
        <f t="shared" si="125"/>
        <v>0</v>
      </c>
      <c r="X258" s="139">
        <f t="shared" si="125"/>
        <v>0</v>
      </c>
      <c r="Y258" s="139">
        <f t="shared" si="125"/>
        <v>0</v>
      </c>
      <c r="Z258" s="139">
        <f t="shared" si="125"/>
        <v>0</v>
      </c>
      <c r="AA258" s="139">
        <f t="shared" si="125"/>
        <v>0</v>
      </c>
      <c r="AB258" s="139">
        <f t="shared" si="125"/>
        <v>0</v>
      </c>
      <c r="AC258" s="139">
        <f t="shared" si="125"/>
        <v>0</v>
      </c>
      <c r="AD258" s="139">
        <f t="shared" si="125"/>
        <v>0</v>
      </c>
      <c r="AE258" s="139">
        <f t="shared" si="125"/>
        <v>0</v>
      </c>
      <c r="AF258" s="139">
        <f t="shared" si="125"/>
        <v>0</v>
      </c>
    </row>
    <row r="259" ht="15" customHeight="1" spans="1:32">
      <c r="A259" s="2"/>
      <c r="B259" s="8" t="s">
        <v>85</v>
      </c>
      <c r="C259" s="139">
        <f t="shared" si="116"/>
        <v>0</v>
      </c>
      <c r="D259" s="139">
        <f t="shared" ref="D259:AF259" si="126">D177/10000</f>
        <v>0</v>
      </c>
      <c r="E259" s="139">
        <f t="shared" si="126"/>
        <v>0</v>
      </c>
      <c r="F259" s="139">
        <f t="shared" si="126"/>
        <v>0</v>
      </c>
      <c r="G259" s="139">
        <f t="shared" si="126"/>
        <v>0</v>
      </c>
      <c r="H259" s="141">
        <f t="shared" si="126"/>
        <v>0</v>
      </c>
      <c r="I259" s="141">
        <f t="shared" si="126"/>
        <v>0</v>
      </c>
      <c r="J259" s="139">
        <f t="shared" si="126"/>
        <v>0</v>
      </c>
      <c r="K259" s="139">
        <f t="shared" si="126"/>
        <v>0</v>
      </c>
      <c r="L259" s="139">
        <f t="shared" si="126"/>
        <v>0</v>
      </c>
      <c r="M259" s="141">
        <f t="shared" si="126"/>
        <v>0</v>
      </c>
      <c r="N259" s="139">
        <f t="shared" si="126"/>
        <v>0</v>
      </c>
      <c r="O259" s="139">
        <f t="shared" si="126"/>
        <v>0</v>
      </c>
      <c r="P259" s="141">
        <f t="shared" si="126"/>
        <v>0</v>
      </c>
      <c r="Q259" s="139">
        <f t="shared" si="126"/>
        <v>0</v>
      </c>
      <c r="R259" s="139">
        <f t="shared" si="126"/>
        <v>0</v>
      </c>
      <c r="S259" s="141">
        <f t="shared" si="126"/>
        <v>0</v>
      </c>
      <c r="T259" s="139">
        <f t="shared" si="126"/>
        <v>0</v>
      </c>
      <c r="U259" s="139">
        <f t="shared" si="126"/>
        <v>0</v>
      </c>
      <c r="V259" s="139">
        <f t="shared" si="126"/>
        <v>0</v>
      </c>
      <c r="W259" s="139">
        <f t="shared" si="126"/>
        <v>0</v>
      </c>
      <c r="X259" s="139">
        <f t="shared" si="126"/>
        <v>0</v>
      </c>
      <c r="Y259" s="139">
        <f t="shared" si="126"/>
        <v>0</v>
      </c>
      <c r="Z259" s="139">
        <f t="shared" si="126"/>
        <v>0</v>
      </c>
      <c r="AA259" s="139">
        <f t="shared" si="126"/>
        <v>0</v>
      </c>
      <c r="AB259" s="139">
        <f t="shared" si="126"/>
        <v>0</v>
      </c>
      <c r="AC259" s="139">
        <f t="shared" si="126"/>
        <v>0</v>
      </c>
      <c r="AD259" s="139">
        <f t="shared" si="126"/>
        <v>0</v>
      </c>
      <c r="AE259" s="139">
        <f t="shared" si="126"/>
        <v>0</v>
      </c>
      <c r="AF259" s="139">
        <f t="shared" si="126"/>
        <v>0</v>
      </c>
    </row>
    <row r="260" ht="15" customHeight="1" spans="1:32">
      <c r="A260" s="2"/>
      <c r="B260" s="8" t="s">
        <v>86</v>
      </c>
      <c r="C260" s="139">
        <f t="shared" si="116"/>
        <v>0</v>
      </c>
      <c r="D260" s="139">
        <f t="shared" ref="D260:AF260" si="127">D178/10000</f>
        <v>0</v>
      </c>
      <c r="E260" s="139">
        <f t="shared" si="127"/>
        <v>0</v>
      </c>
      <c r="F260" s="139">
        <f t="shared" si="127"/>
        <v>0</v>
      </c>
      <c r="G260" s="139">
        <f t="shared" si="127"/>
        <v>0</v>
      </c>
      <c r="H260" s="141">
        <f t="shared" si="127"/>
        <v>0</v>
      </c>
      <c r="I260" s="141">
        <f t="shared" si="127"/>
        <v>0</v>
      </c>
      <c r="J260" s="139">
        <f t="shared" si="127"/>
        <v>0</v>
      </c>
      <c r="K260" s="139">
        <f t="shared" si="127"/>
        <v>0</v>
      </c>
      <c r="L260" s="139">
        <f t="shared" si="127"/>
        <v>0</v>
      </c>
      <c r="M260" s="141">
        <f t="shared" si="127"/>
        <v>0</v>
      </c>
      <c r="N260" s="139">
        <f t="shared" si="127"/>
        <v>0</v>
      </c>
      <c r="O260" s="139">
        <f t="shared" si="127"/>
        <v>0</v>
      </c>
      <c r="P260" s="141">
        <f t="shared" si="127"/>
        <v>0</v>
      </c>
      <c r="Q260" s="139">
        <f t="shared" si="127"/>
        <v>0</v>
      </c>
      <c r="R260" s="139">
        <f t="shared" si="127"/>
        <v>0</v>
      </c>
      <c r="S260" s="141">
        <f t="shared" si="127"/>
        <v>0</v>
      </c>
      <c r="T260" s="139">
        <f t="shared" si="127"/>
        <v>0</v>
      </c>
      <c r="U260" s="139">
        <f t="shared" si="127"/>
        <v>0</v>
      </c>
      <c r="V260" s="139">
        <f t="shared" si="127"/>
        <v>0</v>
      </c>
      <c r="W260" s="139">
        <f t="shared" si="127"/>
        <v>0</v>
      </c>
      <c r="X260" s="139">
        <f t="shared" si="127"/>
        <v>0</v>
      </c>
      <c r="Y260" s="139">
        <f t="shared" si="127"/>
        <v>0</v>
      </c>
      <c r="Z260" s="139">
        <f t="shared" si="127"/>
        <v>0</v>
      </c>
      <c r="AA260" s="139">
        <f t="shared" si="127"/>
        <v>0</v>
      </c>
      <c r="AB260" s="139">
        <f t="shared" si="127"/>
        <v>0</v>
      </c>
      <c r="AC260" s="139">
        <f t="shared" si="127"/>
        <v>0</v>
      </c>
      <c r="AD260" s="139">
        <f t="shared" si="127"/>
        <v>0</v>
      </c>
      <c r="AE260" s="139">
        <f t="shared" si="127"/>
        <v>0</v>
      </c>
      <c r="AF260" s="139">
        <f t="shared" si="127"/>
        <v>0</v>
      </c>
    </row>
    <row r="261" ht="15" customHeight="1" spans="1:32">
      <c r="A261" s="2"/>
      <c r="B261" s="8" t="s">
        <v>87</v>
      </c>
      <c r="C261" s="139">
        <f t="shared" si="116"/>
        <v>0</v>
      </c>
      <c r="D261" s="139">
        <f t="shared" ref="D261:AF261" si="128">D179/10000</f>
        <v>0</v>
      </c>
      <c r="E261" s="139">
        <f t="shared" si="128"/>
        <v>0</v>
      </c>
      <c r="F261" s="139">
        <f t="shared" si="128"/>
        <v>0</v>
      </c>
      <c r="G261" s="139">
        <f t="shared" si="128"/>
        <v>0</v>
      </c>
      <c r="H261" s="141">
        <f t="shared" si="128"/>
        <v>0</v>
      </c>
      <c r="I261" s="141">
        <f t="shared" si="128"/>
        <v>0</v>
      </c>
      <c r="J261" s="139">
        <f t="shared" si="128"/>
        <v>0</v>
      </c>
      <c r="K261" s="139">
        <f t="shared" si="128"/>
        <v>0</v>
      </c>
      <c r="L261" s="139">
        <f t="shared" si="128"/>
        <v>0</v>
      </c>
      <c r="M261" s="141">
        <f t="shared" si="128"/>
        <v>0</v>
      </c>
      <c r="N261" s="139">
        <f t="shared" si="128"/>
        <v>0</v>
      </c>
      <c r="O261" s="139">
        <f t="shared" si="128"/>
        <v>0</v>
      </c>
      <c r="P261" s="141">
        <f t="shared" si="128"/>
        <v>0</v>
      </c>
      <c r="Q261" s="139">
        <f t="shared" si="128"/>
        <v>0</v>
      </c>
      <c r="R261" s="139">
        <f t="shared" si="128"/>
        <v>0</v>
      </c>
      <c r="S261" s="141">
        <f t="shared" si="128"/>
        <v>0</v>
      </c>
      <c r="T261" s="139">
        <f t="shared" si="128"/>
        <v>0</v>
      </c>
      <c r="U261" s="139">
        <f t="shared" si="128"/>
        <v>0</v>
      </c>
      <c r="V261" s="139">
        <f t="shared" si="128"/>
        <v>0</v>
      </c>
      <c r="W261" s="139">
        <f t="shared" si="128"/>
        <v>0</v>
      </c>
      <c r="X261" s="139">
        <f t="shared" si="128"/>
        <v>0</v>
      </c>
      <c r="Y261" s="139">
        <f t="shared" si="128"/>
        <v>0</v>
      </c>
      <c r="Z261" s="139">
        <f t="shared" si="128"/>
        <v>0</v>
      </c>
      <c r="AA261" s="139">
        <f t="shared" si="128"/>
        <v>0</v>
      </c>
      <c r="AB261" s="139">
        <f t="shared" si="128"/>
        <v>0</v>
      </c>
      <c r="AC261" s="139">
        <f t="shared" si="128"/>
        <v>0</v>
      </c>
      <c r="AD261" s="139">
        <f t="shared" si="128"/>
        <v>0</v>
      </c>
      <c r="AE261" s="139">
        <f t="shared" si="128"/>
        <v>0</v>
      </c>
      <c r="AF261" s="139">
        <f t="shared" si="128"/>
        <v>0</v>
      </c>
    </row>
    <row r="262" ht="15" customHeight="1" spans="1:32">
      <c r="A262" s="2"/>
      <c r="B262" s="8" t="s">
        <v>88</v>
      </c>
      <c r="C262" s="139">
        <f t="shared" si="116"/>
        <v>0</v>
      </c>
      <c r="D262" s="139">
        <f t="shared" ref="D262:AF262" si="129">D180/10000</f>
        <v>0</v>
      </c>
      <c r="E262" s="139">
        <f t="shared" si="129"/>
        <v>0</v>
      </c>
      <c r="F262" s="139">
        <f t="shared" si="129"/>
        <v>0</v>
      </c>
      <c r="G262" s="139">
        <f t="shared" si="129"/>
        <v>0</v>
      </c>
      <c r="H262" s="141">
        <f t="shared" si="129"/>
        <v>0</v>
      </c>
      <c r="I262" s="141">
        <f t="shared" si="129"/>
        <v>0</v>
      </c>
      <c r="J262" s="139">
        <f t="shared" si="129"/>
        <v>0</v>
      </c>
      <c r="K262" s="139">
        <f t="shared" si="129"/>
        <v>0</v>
      </c>
      <c r="L262" s="139">
        <f t="shared" si="129"/>
        <v>0</v>
      </c>
      <c r="M262" s="141">
        <f t="shared" si="129"/>
        <v>0</v>
      </c>
      <c r="N262" s="139">
        <f t="shared" si="129"/>
        <v>0</v>
      </c>
      <c r="O262" s="139">
        <f t="shared" si="129"/>
        <v>0</v>
      </c>
      <c r="P262" s="141">
        <f t="shared" si="129"/>
        <v>0</v>
      </c>
      <c r="Q262" s="139">
        <f t="shared" si="129"/>
        <v>0</v>
      </c>
      <c r="R262" s="139">
        <f t="shared" si="129"/>
        <v>0</v>
      </c>
      <c r="S262" s="141">
        <f t="shared" si="129"/>
        <v>0</v>
      </c>
      <c r="T262" s="139">
        <f t="shared" si="129"/>
        <v>0</v>
      </c>
      <c r="U262" s="139">
        <f t="shared" si="129"/>
        <v>0</v>
      </c>
      <c r="V262" s="139">
        <f t="shared" si="129"/>
        <v>0</v>
      </c>
      <c r="W262" s="139">
        <f t="shared" si="129"/>
        <v>0</v>
      </c>
      <c r="X262" s="139">
        <f t="shared" si="129"/>
        <v>0</v>
      </c>
      <c r="Y262" s="139">
        <f t="shared" si="129"/>
        <v>0</v>
      </c>
      <c r="Z262" s="139">
        <f t="shared" si="129"/>
        <v>0</v>
      </c>
      <c r="AA262" s="139">
        <f t="shared" si="129"/>
        <v>0</v>
      </c>
      <c r="AB262" s="139">
        <f t="shared" si="129"/>
        <v>0</v>
      </c>
      <c r="AC262" s="139">
        <f t="shared" si="129"/>
        <v>0</v>
      </c>
      <c r="AD262" s="139">
        <f t="shared" si="129"/>
        <v>0</v>
      </c>
      <c r="AE262" s="139">
        <f t="shared" si="129"/>
        <v>0</v>
      </c>
      <c r="AF262" s="139">
        <f t="shared" si="129"/>
        <v>0</v>
      </c>
    </row>
    <row r="263" ht="15" customHeight="1" spans="1:32">
      <c r="A263" s="2"/>
      <c r="B263" s="8" t="s">
        <v>89</v>
      </c>
      <c r="C263" s="139">
        <f t="shared" si="116"/>
        <v>0</v>
      </c>
      <c r="D263" s="139">
        <f t="shared" ref="D263:AF263" si="130">D181/10000</f>
        <v>0</v>
      </c>
      <c r="E263" s="139">
        <f t="shared" si="130"/>
        <v>0</v>
      </c>
      <c r="F263" s="139">
        <f t="shared" si="130"/>
        <v>0</v>
      </c>
      <c r="G263" s="139">
        <f t="shared" si="130"/>
        <v>0</v>
      </c>
      <c r="H263" s="141">
        <f t="shared" si="130"/>
        <v>0</v>
      </c>
      <c r="I263" s="141">
        <f t="shared" si="130"/>
        <v>0</v>
      </c>
      <c r="J263" s="139">
        <f t="shared" si="130"/>
        <v>0</v>
      </c>
      <c r="K263" s="139">
        <f t="shared" si="130"/>
        <v>0</v>
      </c>
      <c r="L263" s="139">
        <f t="shared" si="130"/>
        <v>0</v>
      </c>
      <c r="M263" s="141">
        <f t="shared" si="130"/>
        <v>0</v>
      </c>
      <c r="N263" s="139">
        <f t="shared" si="130"/>
        <v>0</v>
      </c>
      <c r="O263" s="139">
        <f t="shared" si="130"/>
        <v>0</v>
      </c>
      <c r="P263" s="141">
        <f t="shared" si="130"/>
        <v>0</v>
      </c>
      <c r="Q263" s="139">
        <f t="shared" si="130"/>
        <v>0</v>
      </c>
      <c r="R263" s="139">
        <f t="shared" si="130"/>
        <v>0</v>
      </c>
      <c r="S263" s="141">
        <f t="shared" si="130"/>
        <v>0</v>
      </c>
      <c r="T263" s="139">
        <f t="shared" si="130"/>
        <v>0</v>
      </c>
      <c r="U263" s="139">
        <f t="shared" si="130"/>
        <v>0</v>
      </c>
      <c r="V263" s="139">
        <f t="shared" si="130"/>
        <v>0</v>
      </c>
      <c r="W263" s="139">
        <f t="shared" si="130"/>
        <v>0</v>
      </c>
      <c r="X263" s="139">
        <f t="shared" si="130"/>
        <v>0</v>
      </c>
      <c r="Y263" s="139">
        <f t="shared" si="130"/>
        <v>0</v>
      </c>
      <c r="Z263" s="139">
        <f t="shared" si="130"/>
        <v>0</v>
      </c>
      <c r="AA263" s="139">
        <f t="shared" si="130"/>
        <v>0</v>
      </c>
      <c r="AB263" s="139">
        <f t="shared" si="130"/>
        <v>0</v>
      </c>
      <c r="AC263" s="139">
        <f t="shared" si="130"/>
        <v>0</v>
      </c>
      <c r="AD263" s="139">
        <f t="shared" si="130"/>
        <v>0</v>
      </c>
      <c r="AE263" s="139">
        <f t="shared" si="130"/>
        <v>0</v>
      </c>
      <c r="AF263" s="139">
        <f t="shared" si="130"/>
        <v>0</v>
      </c>
    </row>
    <row r="264" ht="15" customHeight="1" spans="1:32">
      <c r="A264" s="2"/>
      <c r="B264" s="8" t="s">
        <v>90</v>
      </c>
      <c r="C264" s="139">
        <f t="shared" si="116"/>
        <v>0</v>
      </c>
      <c r="D264" s="139">
        <f t="shared" ref="D264:AF264" si="131">D182/10000</f>
        <v>0</v>
      </c>
      <c r="E264" s="139">
        <f t="shared" si="131"/>
        <v>0</v>
      </c>
      <c r="F264" s="139">
        <f t="shared" si="131"/>
        <v>0</v>
      </c>
      <c r="G264" s="139">
        <f t="shared" si="131"/>
        <v>0</v>
      </c>
      <c r="H264" s="141">
        <f t="shared" si="131"/>
        <v>0</v>
      </c>
      <c r="I264" s="141">
        <f t="shared" si="131"/>
        <v>0</v>
      </c>
      <c r="J264" s="139">
        <f t="shared" si="131"/>
        <v>0</v>
      </c>
      <c r="K264" s="139">
        <f t="shared" si="131"/>
        <v>0</v>
      </c>
      <c r="L264" s="139">
        <f t="shared" si="131"/>
        <v>0</v>
      </c>
      <c r="M264" s="141">
        <f t="shared" si="131"/>
        <v>0</v>
      </c>
      <c r="N264" s="139">
        <f t="shared" si="131"/>
        <v>0</v>
      </c>
      <c r="O264" s="139">
        <f t="shared" si="131"/>
        <v>0</v>
      </c>
      <c r="P264" s="141">
        <f t="shared" si="131"/>
        <v>0</v>
      </c>
      <c r="Q264" s="139">
        <f t="shared" si="131"/>
        <v>0</v>
      </c>
      <c r="R264" s="139">
        <f t="shared" si="131"/>
        <v>0</v>
      </c>
      <c r="S264" s="141">
        <f t="shared" si="131"/>
        <v>0</v>
      </c>
      <c r="T264" s="139">
        <f t="shared" si="131"/>
        <v>0</v>
      </c>
      <c r="U264" s="139">
        <f t="shared" si="131"/>
        <v>0</v>
      </c>
      <c r="V264" s="139">
        <f t="shared" si="131"/>
        <v>0</v>
      </c>
      <c r="W264" s="139">
        <f t="shared" si="131"/>
        <v>0</v>
      </c>
      <c r="X264" s="139">
        <f t="shared" si="131"/>
        <v>0</v>
      </c>
      <c r="Y264" s="139">
        <f t="shared" si="131"/>
        <v>0</v>
      </c>
      <c r="Z264" s="139">
        <f t="shared" si="131"/>
        <v>0</v>
      </c>
      <c r="AA264" s="139">
        <f t="shared" si="131"/>
        <v>0</v>
      </c>
      <c r="AB264" s="139">
        <f t="shared" si="131"/>
        <v>0</v>
      </c>
      <c r="AC264" s="139">
        <f t="shared" si="131"/>
        <v>0</v>
      </c>
      <c r="AD264" s="139">
        <f t="shared" si="131"/>
        <v>0</v>
      </c>
      <c r="AE264" s="139">
        <f t="shared" si="131"/>
        <v>0</v>
      </c>
      <c r="AF264" s="139">
        <f t="shared" si="131"/>
        <v>0</v>
      </c>
    </row>
    <row r="265" ht="15" customHeight="1" spans="1:32">
      <c r="A265" s="2"/>
      <c r="B265" s="8" t="s">
        <v>91</v>
      </c>
      <c r="C265" s="139">
        <f t="shared" si="116"/>
        <v>0</v>
      </c>
      <c r="D265" s="139">
        <f t="shared" ref="D265:AF265" si="132">D183/10000</f>
        <v>0</v>
      </c>
      <c r="E265" s="139">
        <f t="shared" si="132"/>
        <v>0</v>
      </c>
      <c r="F265" s="139">
        <f t="shared" si="132"/>
        <v>0</v>
      </c>
      <c r="G265" s="139">
        <f t="shared" si="132"/>
        <v>0</v>
      </c>
      <c r="H265" s="141">
        <f t="shared" si="132"/>
        <v>0</v>
      </c>
      <c r="I265" s="141">
        <f t="shared" si="132"/>
        <v>0</v>
      </c>
      <c r="J265" s="139">
        <f t="shared" si="132"/>
        <v>0</v>
      </c>
      <c r="K265" s="139">
        <f t="shared" si="132"/>
        <v>0</v>
      </c>
      <c r="L265" s="139">
        <f t="shared" si="132"/>
        <v>0</v>
      </c>
      <c r="M265" s="141">
        <f t="shared" si="132"/>
        <v>0</v>
      </c>
      <c r="N265" s="139">
        <f t="shared" si="132"/>
        <v>0</v>
      </c>
      <c r="O265" s="139">
        <f t="shared" si="132"/>
        <v>0</v>
      </c>
      <c r="P265" s="141">
        <f t="shared" si="132"/>
        <v>0</v>
      </c>
      <c r="Q265" s="139">
        <f t="shared" si="132"/>
        <v>0</v>
      </c>
      <c r="R265" s="139">
        <f t="shared" si="132"/>
        <v>0</v>
      </c>
      <c r="S265" s="141">
        <f t="shared" si="132"/>
        <v>0</v>
      </c>
      <c r="T265" s="139">
        <f t="shared" si="132"/>
        <v>0</v>
      </c>
      <c r="U265" s="139">
        <f t="shared" si="132"/>
        <v>0</v>
      </c>
      <c r="V265" s="139">
        <f t="shared" si="132"/>
        <v>0</v>
      </c>
      <c r="W265" s="139">
        <f t="shared" si="132"/>
        <v>0</v>
      </c>
      <c r="X265" s="139">
        <f t="shared" si="132"/>
        <v>0</v>
      </c>
      <c r="Y265" s="139">
        <f t="shared" si="132"/>
        <v>0</v>
      </c>
      <c r="Z265" s="139">
        <f t="shared" si="132"/>
        <v>0</v>
      </c>
      <c r="AA265" s="139">
        <f t="shared" si="132"/>
        <v>0</v>
      </c>
      <c r="AB265" s="139">
        <f t="shared" si="132"/>
        <v>0</v>
      </c>
      <c r="AC265" s="139">
        <f t="shared" si="132"/>
        <v>0</v>
      </c>
      <c r="AD265" s="139">
        <f t="shared" si="132"/>
        <v>0</v>
      </c>
      <c r="AE265" s="139">
        <f t="shared" si="132"/>
        <v>0</v>
      </c>
      <c r="AF265" s="139">
        <f t="shared" si="132"/>
        <v>0</v>
      </c>
    </row>
    <row r="266" ht="15" customHeight="1" spans="1:32">
      <c r="A266" s="2"/>
      <c r="B266" s="9" t="s">
        <v>92</v>
      </c>
      <c r="C266" s="139">
        <f t="shared" si="116"/>
        <v>0</v>
      </c>
      <c r="D266" s="139">
        <f t="shared" ref="D266:AF266" si="133">D184/10000</f>
        <v>0</v>
      </c>
      <c r="E266" s="139">
        <f t="shared" si="133"/>
        <v>0</v>
      </c>
      <c r="F266" s="139">
        <f t="shared" si="133"/>
        <v>0</v>
      </c>
      <c r="G266" s="139">
        <f t="shared" si="133"/>
        <v>0</v>
      </c>
      <c r="H266" s="141">
        <f t="shared" si="133"/>
        <v>0</v>
      </c>
      <c r="I266" s="141">
        <f t="shared" si="133"/>
        <v>0</v>
      </c>
      <c r="J266" s="139">
        <f t="shared" si="133"/>
        <v>0</v>
      </c>
      <c r="K266" s="139">
        <f t="shared" si="133"/>
        <v>0</v>
      </c>
      <c r="L266" s="139">
        <f t="shared" si="133"/>
        <v>0</v>
      </c>
      <c r="M266" s="141">
        <f t="shared" si="133"/>
        <v>0</v>
      </c>
      <c r="N266" s="139">
        <f t="shared" si="133"/>
        <v>0</v>
      </c>
      <c r="O266" s="139">
        <f t="shared" si="133"/>
        <v>0</v>
      </c>
      <c r="P266" s="141">
        <f t="shared" si="133"/>
        <v>0</v>
      </c>
      <c r="Q266" s="139">
        <f t="shared" si="133"/>
        <v>0</v>
      </c>
      <c r="R266" s="139">
        <f t="shared" si="133"/>
        <v>0</v>
      </c>
      <c r="S266" s="141">
        <f t="shared" si="133"/>
        <v>0</v>
      </c>
      <c r="T266" s="139">
        <f t="shared" si="133"/>
        <v>0</v>
      </c>
      <c r="U266" s="139">
        <f t="shared" si="133"/>
        <v>0</v>
      </c>
      <c r="V266" s="139">
        <f t="shared" si="133"/>
        <v>0</v>
      </c>
      <c r="W266" s="139">
        <f t="shared" si="133"/>
        <v>0</v>
      </c>
      <c r="X266" s="139">
        <f t="shared" si="133"/>
        <v>0</v>
      </c>
      <c r="Y266" s="139">
        <f t="shared" si="133"/>
        <v>0</v>
      </c>
      <c r="Z266" s="139">
        <f t="shared" si="133"/>
        <v>0</v>
      </c>
      <c r="AA266" s="139">
        <f t="shared" si="133"/>
        <v>0</v>
      </c>
      <c r="AB266" s="139">
        <f t="shared" si="133"/>
        <v>0</v>
      </c>
      <c r="AC266" s="139">
        <f t="shared" si="133"/>
        <v>0</v>
      </c>
      <c r="AD266" s="139">
        <f t="shared" si="133"/>
        <v>0</v>
      </c>
      <c r="AE266" s="139">
        <f t="shared" si="133"/>
        <v>0</v>
      </c>
      <c r="AF266" s="139">
        <f t="shared" si="133"/>
        <v>0</v>
      </c>
    </row>
    <row r="267" ht="15" customHeight="1" spans="1:32">
      <c r="A267" s="2"/>
      <c r="B267" s="9" t="s">
        <v>93</v>
      </c>
      <c r="C267" s="139">
        <f t="shared" si="116"/>
        <v>0</v>
      </c>
      <c r="D267" s="139">
        <f t="shared" ref="D267:AF267" si="134">D185/10000</f>
        <v>0</v>
      </c>
      <c r="E267" s="139">
        <f t="shared" si="134"/>
        <v>0</v>
      </c>
      <c r="F267" s="139">
        <f t="shared" si="134"/>
        <v>0</v>
      </c>
      <c r="G267" s="139">
        <f t="shared" si="134"/>
        <v>0</v>
      </c>
      <c r="H267" s="141">
        <f t="shared" si="134"/>
        <v>0</v>
      </c>
      <c r="I267" s="141">
        <f t="shared" si="134"/>
        <v>0</v>
      </c>
      <c r="J267" s="139">
        <f t="shared" si="134"/>
        <v>0</v>
      </c>
      <c r="K267" s="139">
        <f t="shared" si="134"/>
        <v>0</v>
      </c>
      <c r="L267" s="139">
        <f t="shared" si="134"/>
        <v>0</v>
      </c>
      <c r="M267" s="141">
        <f t="shared" si="134"/>
        <v>0</v>
      </c>
      <c r="N267" s="139">
        <f t="shared" si="134"/>
        <v>0</v>
      </c>
      <c r="O267" s="139">
        <f t="shared" si="134"/>
        <v>0</v>
      </c>
      <c r="P267" s="141">
        <f t="shared" si="134"/>
        <v>0</v>
      </c>
      <c r="Q267" s="139">
        <f t="shared" si="134"/>
        <v>0</v>
      </c>
      <c r="R267" s="139">
        <f t="shared" si="134"/>
        <v>0</v>
      </c>
      <c r="S267" s="141">
        <f t="shared" si="134"/>
        <v>0</v>
      </c>
      <c r="T267" s="139">
        <f t="shared" si="134"/>
        <v>0</v>
      </c>
      <c r="U267" s="139">
        <f t="shared" si="134"/>
        <v>0</v>
      </c>
      <c r="V267" s="139">
        <f t="shared" si="134"/>
        <v>0</v>
      </c>
      <c r="W267" s="139">
        <f t="shared" si="134"/>
        <v>0</v>
      </c>
      <c r="X267" s="139">
        <f t="shared" si="134"/>
        <v>0</v>
      </c>
      <c r="Y267" s="139">
        <f t="shared" si="134"/>
        <v>0</v>
      </c>
      <c r="Z267" s="139">
        <f t="shared" si="134"/>
        <v>0</v>
      </c>
      <c r="AA267" s="139">
        <f t="shared" si="134"/>
        <v>0</v>
      </c>
      <c r="AB267" s="139">
        <f t="shared" si="134"/>
        <v>0</v>
      </c>
      <c r="AC267" s="139">
        <f t="shared" si="134"/>
        <v>0</v>
      </c>
      <c r="AD267" s="139">
        <f t="shared" si="134"/>
        <v>0</v>
      </c>
      <c r="AE267" s="139">
        <f t="shared" si="134"/>
        <v>0</v>
      </c>
      <c r="AF267" s="139">
        <f t="shared" si="134"/>
        <v>0</v>
      </c>
    </row>
    <row r="268" ht="15" customHeight="1" spans="1:32">
      <c r="A268" s="2"/>
      <c r="B268" s="9" t="s">
        <v>94</v>
      </c>
      <c r="C268" s="139">
        <f t="shared" si="116"/>
        <v>0</v>
      </c>
      <c r="D268" s="139">
        <f t="shared" ref="D268:AF268" si="135">D186/10000</f>
        <v>0</v>
      </c>
      <c r="E268" s="139">
        <f t="shared" si="135"/>
        <v>0</v>
      </c>
      <c r="F268" s="139">
        <f t="shared" si="135"/>
        <v>0</v>
      </c>
      <c r="G268" s="139">
        <f t="shared" si="135"/>
        <v>0</v>
      </c>
      <c r="H268" s="141">
        <f t="shared" si="135"/>
        <v>0</v>
      </c>
      <c r="I268" s="141">
        <f t="shared" si="135"/>
        <v>0</v>
      </c>
      <c r="J268" s="139">
        <f t="shared" si="135"/>
        <v>0</v>
      </c>
      <c r="K268" s="139">
        <f t="shared" si="135"/>
        <v>0</v>
      </c>
      <c r="L268" s="139">
        <f t="shared" si="135"/>
        <v>0</v>
      </c>
      <c r="M268" s="141">
        <f t="shared" si="135"/>
        <v>0</v>
      </c>
      <c r="N268" s="139">
        <f t="shared" si="135"/>
        <v>0</v>
      </c>
      <c r="O268" s="139">
        <f t="shared" si="135"/>
        <v>0</v>
      </c>
      <c r="P268" s="141">
        <f t="shared" si="135"/>
        <v>0</v>
      </c>
      <c r="Q268" s="139">
        <f t="shared" si="135"/>
        <v>0</v>
      </c>
      <c r="R268" s="139">
        <f t="shared" si="135"/>
        <v>0</v>
      </c>
      <c r="S268" s="141">
        <f t="shared" si="135"/>
        <v>0</v>
      </c>
      <c r="T268" s="139">
        <f t="shared" si="135"/>
        <v>0</v>
      </c>
      <c r="U268" s="139">
        <f t="shared" si="135"/>
        <v>0</v>
      </c>
      <c r="V268" s="139">
        <f t="shared" si="135"/>
        <v>0</v>
      </c>
      <c r="W268" s="139">
        <f t="shared" si="135"/>
        <v>0</v>
      </c>
      <c r="X268" s="139">
        <f t="shared" si="135"/>
        <v>0</v>
      </c>
      <c r="Y268" s="139">
        <f t="shared" si="135"/>
        <v>0</v>
      </c>
      <c r="Z268" s="139">
        <f t="shared" si="135"/>
        <v>0</v>
      </c>
      <c r="AA268" s="139">
        <f t="shared" si="135"/>
        <v>0</v>
      </c>
      <c r="AB268" s="139">
        <f t="shared" si="135"/>
        <v>0</v>
      </c>
      <c r="AC268" s="139">
        <f t="shared" si="135"/>
        <v>0</v>
      </c>
      <c r="AD268" s="139">
        <f t="shared" si="135"/>
        <v>0</v>
      </c>
      <c r="AE268" s="139">
        <f t="shared" si="135"/>
        <v>0</v>
      </c>
      <c r="AF268" s="139">
        <f t="shared" si="135"/>
        <v>0</v>
      </c>
    </row>
    <row r="269" ht="15" customHeight="1" spans="1:32">
      <c r="A269" s="2"/>
      <c r="B269" s="10" t="s">
        <v>95</v>
      </c>
      <c r="C269" s="147">
        <f t="shared" si="116"/>
        <v>691.684725</v>
      </c>
      <c r="D269" s="147">
        <f t="shared" ref="D269:AF269" si="136">D187/10000</f>
        <v>97.601370992012</v>
      </c>
      <c r="E269" s="147">
        <f t="shared" si="136"/>
        <v>-13.481372</v>
      </c>
      <c r="F269" s="147">
        <f t="shared" si="136"/>
        <v>0.032646</v>
      </c>
      <c r="G269" s="147">
        <f t="shared" si="136"/>
        <v>0.000261</v>
      </c>
      <c r="H269" s="141">
        <f t="shared" si="136"/>
        <v>565.739199007988</v>
      </c>
      <c r="I269" s="141">
        <f t="shared" si="136"/>
        <v>8.447307</v>
      </c>
      <c r="J269" s="147">
        <f t="shared" si="136"/>
        <v>2.060425</v>
      </c>
      <c r="K269" s="147">
        <f t="shared" si="136"/>
        <v>6.342219</v>
      </c>
      <c r="L269" s="147">
        <f t="shared" si="136"/>
        <v>0.044663</v>
      </c>
      <c r="M269" s="141">
        <f t="shared" si="136"/>
        <v>11.832217</v>
      </c>
      <c r="N269" s="147">
        <f t="shared" si="136"/>
        <v>11.721765</v>
      </c>
      <c r="O269" s="147">
        <f t="shared" si="136"/>
        <v>0.110452</v>
      </c>
      <c r="P269" s="141">
        <f t="shared" si="136"/>
        <v>4.311692</v>
      </c>
      <c r="Q269" s="147">
        <f t="shared" si="136"/>
        <v>0.501116</v>
      </c>
      <c r="R269" s="147">
        <f t="shared" si="136"/>
        <v>3.810576</v>
      </c>
      <c r="S269" s="141">
        <f t="shared" si="136"/>
        <v>17.201404</v>
      </c>
      <c r="T269" s="147">
        <f t="shared" si="136"/>
        <v>7.746215</v>
      </c>
      <c r="U269" s="147">
        <f t="shared" si="136"/>
        <v>1.645881</v>
      </c>
      <c r="V269" s="147">
        <f t="shared" si="136"/>
        <v>4.174049</v>
      </c>
      <c r="W269" s="147">
        <f t="shared" si="136"/>
        <v>3.635259</v>
      </c>
      <c r="X269" s="147">
        <f t="shared" si="136"/>
        <v>0</v>
      </c>
      <c r="Y269" s="147">
        <f t="shared" si="136"/>
        <v>0</v>
      </c>
      <c r="Z269" s="147">
        <f t="shared" si="136"/>
        <v>3.337487</v>
      </c>
      <c r="AA269" s="147">
        <f t="shared" si="136"/>
        <v>0.297772</v>
      </c>
      <c r="AB269" s="147">
        <f t="shared" si="136"/>
        <v>1.15534224691825</v>
      </c>
      <c r="AC269" s="147">
        <f t="shared" si="136"/>
        <v>0.352033</v>
      </c>
      <c r="AD269" s="147">
        <f t="shared" si="136"/>
        <v>0.138505753081753</v>
      </c>
      <c r="AE269" s="147">
        <f t="shared" si="136"/>
        <v>0</v>
      </c>
      <c r="AF269" s="147">
        <f t="shared" si="136"/>
        <v>0</v>
      </c>
    </row>
    <row r="270" ht="15" customHeight="1" spans="1:32">
      <c r="A270" s="2" t="s">
        <v>96</v>
      </c>
      <c r="B270" s="12" t="s">
        <v>97</v>
      </c>
      <c r="C270" s="139">
        <f t="shared" si="116"/>
        <v>2364.503212</v>
      </c>
      <c r="D270" s="139">
        <f t="shared" ref="D270:AF270" si="137">D188/10000</f>
        <v>0</v>
      </c>
      <c r="E270" s="139">
        <f t="shared" si="137"/>
        <v>-508.874236</v>
      </c>
      <c r="F270" s="139">
        <f t="shared" si="137"/>
        <v>42.052264</v>
      </c>
      <c r="G270" s="139">
        <f t="shared" si="137"/>
        <v>34.509796</v>
      </c>
      <c r="H270" s="141">
        <f t="shared" si="137"/>
        <v>1866.685646</v>
      </c>
      <c r="I270" s="141">
        <f t="shared" si="137"/>
        <v>170.463301</v>
      </c>
      <c r="J270" s="139">
        <f t="shared" si="137"/>
        <v>49.372867</v>
      </c>
      <c r="K270" s="139">
        <f t="shared" si="137"/>
        <v>55.430643</v>
      </c>
      <c r="L270" s="139">
        <f t="shared" si="137"/>
        <v>65.659791</v>
      </c>
      <c r="M270" s="141">
        <f t="shared" si="137"/>
        <v>86.590067</v>
      </c>
      <c r="N270" s="139">
        <f t="shared" si="137"/>
        <v>66.864834</v>
      </c>
      <c r="O270" s="139">
        <f t="shared" si="137"/>
        <v>19.725233</v>
      </c>
      <c r="P270" s="141">
        <f t="shared" si="137"/>
        <v>127.624809</v>
      </c>
      <c r="Q270" s="139">
        <f t="shared" si="137"/>
        <v>92.317008</v>
      </c>
      <c r="R270" s="139">
        <f t="shared" si="137"/>
        <v>35.307801</v>
      </c>
      <c r="S270" s="141">
        <f t="shared" si="137"/>
        <v>545.451565</v>
      </c>
      <c r="T270" s="139">
        <f t="shared" si="137"/>
        <v>148.51023</v>
      </c>
      <c r="U270" s="139">
        <f t="shared" si="137"/>
        <v>199.176683</v>
      </c>
      <c r="V270" s="139">
        <f t="shared" si="137"/>
        <v>59.185933</v>
      </c>
      <c r="W270" s="139">
        <f t="shared" si="137"/>
        <v>65.794286</v>
      </c>
      <c r="X270" s="139">
        <f t="shared" si="137"/>
        <v>24.758066</v>
      </c>
      <c r="Y270" s="139">
        <f t="shared" si="137"/>
        <v>48.026367</v>
      </c>
      <c r="Z270" s="139">
        <f t="shared" si="137"/>
        <v>31.2</v>
      </c>
      <c r="AA270" s="139">
        <f t="shared" si="137"/>
        <v>34.594286</v>
      </c>
      <c r="AB270" s="139">
        <f t="shared" si="137"/>
        <v>118.690476</v>
      </c>
      <c r="AC270" s="139">
        <f t="shared" si="137"/>
        <v>53.9</v>
      </c>
      <c r="AD270" s="139">
        <f t="shared" si="137"/>
        <v>18</v>
      </c>
      <c r="AE270" s="139">
        <f t="shared" si="137"/>
        <v>8.586207</v>
      </c>
      <c r="AF270" s="139">
        <f t="shared" si="137"/>
        <v>0</v>
      </c>
    </row>
    <row r="271" ht="15" customHeight="1" spans="1:32">
      <c r="A271" s="2"/>
      <c r="B271" s="9" t="s">
        <v>98</v>
      </c>
      <c r="C271" s="139">
        <f t="shared" si="116"/>
        <v>-33.788</v>
      </c>
      <c r="D271" s="139">
        <f t="shared" ref="D271:AF271" si="138">D189/10000</f>
        <v>0</v>
      </c>
      <c r="E271" s="139">
        <f t="shared" si="138"/>
        <v>-33.788</v>
      </c>
      <c r="F271" s="139">
        <f t="shared" si="138"/>
        <v>0</v>
      </c>
      <c r="G271" s="139">
        <f t="shared" si="138"/>
        <v>0</v>
      </c>
      <c r="H271" s="141">
        <f t="shared" si="138"/>
        <v>0</v>
      </c>
      <c r="I271" s="141">
        <f t="shared" si="138"/>
        <v>0</v>
      </c>
      <c r="J271" s="139">
        <f t="shared" si="138"/>
        <v>0</v>
      </c>
      <c r="K271" s="139">
        <f t="shared" si="138"/>
        <v>0</v>
      </c>
      <c r="L271" s="139">
        <f t="shared" si="138"/>
        <v>0</v>
      </c>
      <c r="M271" s="141">
        <f t="shared" si="138"/>
        <v>0</v>
      </c>
      <c r="N271" s="139">
        <f t="shared" si="138"/>
        <v>0</v>
      </c>
      <c r="O271" s="139">
        <f t="shared" si="138"/>
        <v>0</v>
      </c>
      <c r="P271" s="141">
        <f t="shared" si="138"/>
        <v>0</v>
      </c>
      <c r="Q271" s="139">
        <f t="shared" si="138"/>
        <v>0</v>
      </c>
      <c r="R271" s="139">
        <f t="shared" si="138"/>
        <v>0</v>
      </c>
      <c r="S271" s="141">
        <f t="shared" si="138"/>
        <v>0</v>
      </c>
      <c r="T271" s="139">
        <f t="shared" si="138"/>
        <v>0</v>
      </c>
      <c r="U271" s="139">
        <f t="shared" si="138"/>
        <v>0</v>
      </c>
      <c r="V271" s="139">
        <f t="shared" si="138"/>
        <v>0</v>
      </c>
      <c r="W271" s="139">
        <f t="shared" si="138"/>
        <v>0</v>
      </c>
      <c r="X271" s="139">
        <f t="shared" si="138"/>
        <v>0</v>
      </c>
      <c r="Y271" s="139">
        <f t="shared" si="138"/>
        <v>0</v>
      </c>
      <c r="Z271" s="139">
        <f t="shared" si="138"/>
        <v>0</v>
      </c>
      <c r="AA271" s="139">
        <f t="shared" si="138"/>
        <v>0</v>
      </c>
      <c r="AB271" s="139">
        <f t="shared" si="138"/>
        <v>0</v>
      </c>
      <c r="AC271" s="139">
        <f t="shared" si="138"/>
        <v>0</v>
      </c>
      <c r="AD271" s="139">
        <f t="shared" si="138"/>
        <v>0</v>
      </c>
      <c r="AE271" s="139">
        <f t="shared" si="138"/>
        <v>0</v>
      </c>
      <c r="AF271" s="139">
        <f t="shared" si="138"/>
        <v>0</v>
      </c>
    </row>
    <row r="272" ht="15" customHeight="1" spans="1:32">
      <c r="A272" s="2"/>
      <c r="B272" s="9" t="s">
        <v>99</v>
      </c>
      <c r="C272" s="139">
        <f t="shared" si="116"/>
        <v>151.561826</v>
      </c>
      <c r="D272" s="139">
        <f t="shared" ref="D272:AF272" si="139">D190/10000</f>
        <v>0</v>
      </c>
      <c r="E272" s="139">
        <f t="shared" si="139"/>
        <v>28.626233</v>
      </c>
      <c r="F272" s="139">
        <f t="shared" si="139"/>
        <v>1.44</v>
      </c>
      <c r="G272" s="139">
        <f t="shared" si="139"/>
        <v>1.22</v>
      </c>
      <c r="H272" s="141">
        <f t="shared" si="139"/>
        <v>61.579561</v>
      </c>
      <c r="I272" s="141">
        <f t="shared" si="139"/>
        <v>5.606897</v>
      </c>
      <c r="J272" s="139">
        <f t="shared" si="139"/>
        <v>1.33</v>
      </c>
      <c r="K272" s="139">
        <f t="shared" si="139"/>
        <v>1.58</v>
      </c>
      <c r="L272" s="139">
        <f t="shared" si="139"/>
        <v>2.696897</v>
      </c>
      <c r="M272" s="141">
        <f t="shared" si="139"/>
        <v>2.46</v>
      </c>
      <c r="N272" s="139">
        <f t="shared" si="139"/>
        <v>1.78</v>
      </c>
      <c r="O272" s="139">
        <f t="shared" si="139"/>
        <v>0.68</v>
      </c>
      <c r="P272" s="141">
        <f t="shared" si="139"/>
        <v>3.249655</v>
      </c>
      <c r="Q272" s="139">
        <f t="shared" si="139"/>
        <v>2.289655</v>
      </c>
      <c r="R272" s="139">
        <f t="shared" si="139"/>
        <v>0.96</v>
      </c>
      <c r="S272" s="141">
        <f t="shared" si="139"/>
        <v>47.37948</v>
      </c>
      <c r="T272" s="139">
        <f t="shared" si="139"/>
        <v>4.858884</v>
      </c>
      <c r="U272" s="139">
        <f t="shared" si="139"/>
        <v>36.952565</v>
      </c>
      <c r="V272" s="139">
        <f t="shared" si="139"/>
        <v>1.93</v>
      </c>
      <c r="W272" s="139">
        <f t="shared" si="139"/>
        <v>2.108031</v>
      </c>
      <c r="X272" s="139">
        <f t="shared" si="139"/>
        <v>0.55</v>
      </c>
      <c r="Y272" s="139">
        <f t="shared" si="139"/>
        <v>0.98</v>
      </c>
      <c r="Z272" s="139">
        <f t="shared" si="139"/>
        <v>1.01</v>
      </c>
      <c r="AA272" s="139">
        <f t="shared" si="139"/>
        <v>1.098031</v>
      </c>
      <c r="AB272" s="139">
        <f t="shared" si="139"/>
        <v>26.630346</v>
      </c>
      <c r="AC272" s="139">
        <f t="shared" si="139"/>
        <v>5.2</v>
      </c>
      <c r="AD272" s="139">
        <f t="shared" si="139"/>
        <v>4.62</v>
      </c>
      <c r="AE272" s="139">
        <f t="shared" si="139"/>
        <v>0.502219</v>
      </c>
      <c r="AF272" s="139">
        <f t="shared" si="139"/>
        <v>0</v>
      </c>
    </row>
    <row r="273" ht="15" customHeight="1" spans="1:32">
      <c r="A273" s="2"/>
      <c r="B273" s="9" t="s">
        <v>100</v>
      </c>
      <c r="C273" s="139">
        <f t="shared" si="116"/>
        <v>1.476408</v>
      </c>
      <c r="D273" s="139">
        <f t="shared" ref="D273:AF273" si="140">D191/10000</f>
        <v>0</v>
      </c>
      <c r="E273" s="139">
        <f t="shared" si="140"/>
        <v>1.476408</v>
      </c>
      <c r="F273" s="139">
        <f t="shared" si="140"/>
        <v>0</v>
      </c>
      <c r="G273" s="139">
        <f t="shared" si="140"/>
        <v>0</v>
      </c>
      <c r="H273" s="141">
        <f t="shared" si="140"/>
        <v>0</v>
      </c>
      <c r="I273" s="141">
        <f t="shared" si="140"/>
        <v>0</v>
      </c>
      <c r="J273" s="139">
        <f t="shared" si="140"/>
        <v>0</v>
      </c>
      <c r="K273" s="139">
        <f t="shared" si="140"/>
        <v>0</v>
      </c>
      <c r="L273" s="139">
        <f t="shared" si="140"/>
        <v>0</v>
      </c>
      <c r="M273" s="141">
        <f t="shared" si="140"/>
        <v>0</v>
      </c>
      <c r="N273" s="139">
        <f t="shared" si="140"/>
        <v>0</v>
      </c>
      <c r="O273" s="139">
        <f t="shared" si="140"/>
        <v>0</v>
      </c>
      <c r="P273" s="141">
        <f t="shared" si="140"/>
        <v>0</v>
      </c>
      <c r="Q273" s="139">
        <f t="shared" si="140"/>
        <v>0</v>
      </c>
      <c r="R273" s="139">
        <f t="shared" si="140"/>
        <v>0</v>
      </c>
      <c r="S273" s="141">
        <f t="shared" si="140"/>
        <v>0</v>
      </c>
      <c r="T273" s="139">
        <f t="shared" si="140"/>
        <v>0</v>
      </c>
      <c r="U273" s="139">
        <f t="shared" si="140"/>
        <v>0</v>
      </c>
      <c r="V273" s="139">
        <f t="shared" si="140"/>
        <v>0</v>
      </c>
      <c r="W273" s="139">
        <f t="shared" si="140"/>
        <v>0</v>
      </c>
      <c r="X273" s="139">
        <f t="shared" si="140"/>
        <v>0</v>
      </c>
      <c r="Y273" s="139">
        <f t="shared" si="140"/>
        <v>0</v>
      </c>
      <c r="Z273" s="139">
        <f t="shared" si="140"/>
        <v>0</v>
      </c>
      <c r="AA273" s="139">
        <f t="shared" si="140"/>
        <v>0</v>
      </c>
      <c r="AB273" s="139">
        <f t="shared" si="140"/>
        <v>0</v>
      </c>
      <c r="AC273" s="139">
        <f t="shared" si="140"/>
        <v>0</v>
      </c>
      <c r="AD273" s="139">
        <f t="shared" si="140"/>
        <v>0</v>
      </c>
      <c r="AE273" s="139">
        <f t="shared" si="140"/>
        <v>0</v>
      </c>
      <c r="AF273" s="139">
        <f t="shared" si="140"/>
        <v>0</v>
      </c>
    </row>
    <row r="274" ht="15" customHeight="1" spans="1:32">
      <c r="A274" s="2"/>
      <c r="B274" s="9" t="s">
        <v>101</v>
      </c>
      <c r="C274" s="139">
        <f t="shared" si="116"/>
        <v>43.563974</v>
      </c>
      <c r="D274" s="139">
        <f t="shared" ref="D274:AF274" si="141">D192/10000</f>
        <v>0</v>
      </c>
      <c r="E274" s="139">
        <f t="shared" si="141"/>
        <v>37.045187</v>
      </c>
      <c r="F274" s="139">
        <f t="shared" si="141"/>
        <v>0</v>
      </c>
      <c r="G274" s="139">
        <f t="shared" si="141"/>
        <v>1.045379</v>
      </c>
      <c r="H274" s="141">
        <f t="shared" si="141"/>
        <v>4.987539</v>
      </c>
      <c r="I274" s="141">
        <f t="shared" si="141"/>
        <v>0</v>
      </c>
      <c r="J274" s="139">
        <f t="shared" si="141"/>
        <v>0</v>
      </c>
      <c r="K274" s="139">
        <f t="shared" si="141"/>
        <v>0</v>
      </c>
      <c r="L274" s="139">
        <f t="shared" si="141"/>
        <v>0</v>
      </c>
      <c r="M274" s="141">
        <f t="shared" si="141"/>
        <v>0</v>
      </c>
      <c r="N274" s="139">
        <f t="shared" si="141"/>
        <v>0</v>
      </c>
      <c r="O274" s="139">
        <f t="shared" si="141"/>
        <v>0</v>
      </c>
      <c r="P274" s="141">
        <f t="shared" si="141"/>
        <v>0</v>
      </c>
      <c r="Q274" s="139">
        <f t="shared" si="141"/>
        <v>0</v>
      </c>
      <c r="R274" s="139">
        <f t="shared" si="141"/>
        <v>0</v>
      </c>
      <c r="S274" s="141">
        <f t="shared" si="141"/>
        <v>0.485869</v>
      </c>
      <c r="T274" s="139">
        <f t="shared" si="141"/>
        <v>0.485869</v>
      </c>
      <c r="U274" s="139">
        <f t="shared" si="141"/>
        <v>0</v>
      </c>
      <c r="V274" s="139">
        <f t="shared" si="141"/>
        <v>0</v>
      </c>
      <c r="W274" s="139">
        <f t="shared" si="141"/>
        <v>0</v>
      </c>
      <c r="X274" s="139">
        <f t="shared" si="141"/>
        <v>0</v>
      </c>
      <c r="Y274" s="139">
        <f t="shared" si="141"/>
        <v>0</v>
      </c>
      <c r="Z274" s="139">
        <f t="shared" si="141"/>
        <v>0</v>
      </c>
      <c r="AA274" s="139">
        <f t="shared" si="141"/>
        <v>0</v>
      </c>
      <c r="AB274" s="139">
        <f t="shared" si="141"/>
        <v>0</v>
      </c>
      <c r="AC274" s="139">
        <f t="shared" si="141"/>
        <v>0</v>
      </c>
      <c r="AD274" s="139">
        <f t="shared" si="141"/>
        <v>0</v>
      </c>
      <c r="AE274" s="139">
        <f t="shared" si="141"/>
        <v>0</v>
      </c>
      <c r="AF274" s="139">
        <f t="shared" si="141"/>
        <v>0</v>
      </c>
    </row>
    <row r="275" ht="15" customHeight="1" spans="1:32">
      <c r="A275" s="2"/>
      <c r="B275" s="9" t="s">
        <v>102</v>
      </c>
      <c r="C275" s="139">
        <f t="shared" si="116"/>
        <v>-29.871643</v>
      </c>
      <c r="D275" s="139">
        <f t="shared" ref="D275:AF275" si="142">D193/10000</f>
        <v>0</v>
      </c>
      <c r="E275" s="139">
        <f t="shared" si="142"/>
        <v>-30.412209</v>
      </c>
      <c r="F275" s="139">
        <f t="shared" si="142"/>
        <v>0</v>
      </c>
      <c r="G275" s="139">
        <f t="shared" si="142"/>
        <v>0</v>
      </c>
      <c r="H275" s="141">
        <f t="shared" si="142"/>
        <v>0.540566</v>
      </c>
      <c r="I275" s="141">
        <f t="shared" si="142"/>
        <v>0</v>
      </c>
      <c r="J275" s="139">
        <f t="shared" si="142"/>
        <v>0</v>
      </c>
      <c r="K275" s="139">
        <f t="shared" si="142"/>
        <v>0</v>
      </c>
      <c r="L275" s="139">
        <f t="shared" si="142"/>
        <v>0</v>
      </c>
      <c r="M275" s="141">
        <f t="shared" si="142"/>
        <v>0</v>
      </c>
      <c r="N275" s="139">
        <f t="shared" si="142"/>
        <v>0</v>
      </c>
      <c r="O275" s="139">
        <f t="shared" si="142"/>
        <v>0</v>
      </c>
      <c r="P275" s="141">
        <f t="shared" si="142"/>
        <v>0</v>
      </c>
      <c r="Q275" s="139">
        <f t="shared" si="142"/>
        <v>0</v>
      </c>
      <c r="R275" s="139">
        <f t="shared" si="142"/>
        <v>0</v>
      </c>
      <c r="S275" s="141">
        <f t="shared" si="142"/>
        <v>0</v>
      </c>
      <c r="T275" s="139">
        <f t="shared" si="142"/>
        <v>0</v>
      </c>
      <c r="U275" s="139">
        <f t="shared" si="142"/>
        <v>0</v>
      </c>
      <c r="V275" s="139">
        <f t="shared" si="142"/>
        <v>0</v>
      </c>
      <c r="W275" s="139">
        <f t="shared" si="142"/>
        <v>0</v>
      </c>
      <c r="X275" s="139">
        <f t="shared" si="142"/>
        <v>0</v>
      </c>
      <c r="Y275" s="139">
        <f t="shared" si="142"/>
        <v>0</v>
      </c>
      <c r="Z275" s="139">
        <f t="shared" si="142"/>
        <v>0</v>
      </c>
      <c r="AA275" s="139">
        <f t="shared" si="142"/>
        <v>0</v>
      </c>
      <c r="AB275" s="139">
        <f t="shared" si="142"/>
        <v>0</v>
      </c>
      <c r="AC275" s="139">
        <f t="shared" si="142"/>
        <v>0</v>
      </c>
      <c r="AD275" s="139">
        <f t="shared" si="142"/>
        <v>0</v>
      </c>
      <c r="AE275" s="139">
        <f t="shared" si="142"/>
        <v>0</v>
      </c>
      <c r="AF275" s="139">
        <f t="shared" si="142"/>
        <v>0</v>
      </c>
    </row>
    <row r="276" ht="15" customHeight="1" spans="1:32">
      <c r="A276" s="2"/>
      <c r="B276" s="9" t="s">
        <v>103</v>
      </c>
      <c r="C276" s="139">
        <f t="shared" si="116"/>
        <v>306.898363</v>
      </c>
      <c r="D276" s="139">
        <f t="shared" ref="D276:AF276" si="143">D194/10000</f>
        <v>0</v>
      </c>
      <c r="E276" s="139">
        <f t="shared" si="143"/>
        <v>66.696607</v>
      </c>
      <c r="F276" s="139">
        <f t="shared" si="143"/>
        <v>1.744563</v>
      </c>
      <c r="G276" s="139">
        <f t="shared" si="143"/>
        <v>26.368675</v>
      </c>
      <c r="H276" s="141">
        <f t="shared" si="143"/>
        <v>153.255213</v>
      </c>
      <c r="I276" s="141">
        <f t="shared" si="143"/>
        <v>9.689167</v>
      </c>
      <c r="J276" s="139">
        <f t="shared" si="143"/>
        <v>4.457722</v>
      </c>
      <c r="K276" s="139">
        <f t="shared" si="143"/>
        <v>0.150261</v>
      </c>
      <c r="L276" s="139">
        <f t="shared" si="143"/>
        <v>5.081184</v>
      </c>
      <c r="M276" s="141">
        <f t="shared" si="143"/>
        <v>0</v>
      </c>
      <c r="N276" s="139">
        <f t="shared" si="143"/>
        <v>0</v>
      </c>
      <c r="O276" s="139">
        <f t="shared" si="143"/>
        <v>0</v>
      </c>
      <c r="P276" s="141">
        <f t="shared" si="143"/>
        <v>1.255697</v>
      </c>
      <c r="Q276" s="139">
        <f t="shared" si="143"/>
        <v>0.815224</v>
      </c>
      <c r="R276" s="139">
        <f t="shared" si="143"/>
        <v>0.440473</v>
      </c>
      <c r="S276" s="141">
        <f t="shared" si="143"/>
        <v>47.888441</v>
      </c>
      <c r="T276" s="139">
        <f t="shared" si="143"/>
        <v>13.423689</v>
      </c>
      <c r="U276" s="139">
        <f t="shared" si="143"/>
        <v>16.232093</v>
      </c>
      <c r="V276" s="139">
        <f t="shared" si="143"/>
        <v>4.640205</v>
      </c>
      <c r="W276" s="139">
        <f t="shared" si="143"/>
        <v>7.816521</v>
      </c>
      <c r="X276" s="139">
        <f t="shared" si="143"/>
        <v>2.02299</v>
      </c>
      <c r="Y276" s="139">
        <f t="shared" si="143"/>
        <v>3.752943</v>
      </c>
      <c r="Z276" s="139">
        <f t="shared" si="143"/>
        <v>4.103288</v>
      </c>
      <c r="AA276" s="139">
        <f t="shared" si="143"/>
        <v>3.713233</v>
      </c>
      <c r="AB276" s="139">
        <f t="shared" si="143"/>
        <v>9.419945</v>
      </c>
      <c r="AC276" s="139">
        <f t="shared" si="143"/>
        <v>4.58636</v>
      </c>
      <c r="AD276" s="139">
        <f t="shared" si="143"/>
        <v>2.225788</v>
      </c>
      <c r="AE276" s="139">
        <f t="shared" si="143"/>
        <v>0</v>
      </c>
      <c r="AF276" s="139">
        <f t="shared" si="143"/>
        <v>0</v>
      </c>
    </row>
    <row r="277" ht="15" customHeight="1" spans="1:32">
      <c r="A277" s="2"/>
      <c r="B277" s="9" t="s">
        <v>104</v>
      </c>
      <c r="C277" s="139">
        <f t="shared" si="116"/>
        <v>149.229802</v>
      </c>
      <c r="D277" s="139">
        <f t="shared" ref="D277:AF277" si="144">D195/10000</f>
        <v>0</v>
      </c>
      <c r="E277" s="139">
        <f t="shared" si="144"/>
        <v>30.3472</v>
      </c>
      <c r="F277" s="139">
        <f t="shared" si="144"/>
        <v>0.7309</v>
      </c>
      <c r="G277" s="139">
        <f t="shared" si="144"/>
        <v>17.992414</v>
      </c>
      <c r="H277" s="141">
        <f t="shared" si="144"/>
        <v>74.127188</v>
      </c>
      <c r="I277" s="141">
        <f t="shared" si="144"/>
        <v>4.0263</v>
      </c>
      <c r="J277" s="139">
        <f t="shared" si="144"/>
        <v>1.7744</v>
      </c>
      <c r="K277" s="139">
        <f t="shared" si="144"/>
        <v>0.0864</v>
      </c>
      <c r="L277" s="139">
        <f t="shared" si="144"/>
        <v>2.1655</v>
      </c>
      <c r="M277" s="141">
        <f t="shared" si="144"/>
        <v>0</v>
      </c>
      <c r="N277" s="139">
        <f t="shared" si="144"/>
        <v>0</v>
      </c>
      <c r="O277" s="139">
        <f t="shared" si="144"/>
        <v>0</v>
      </c>
      <c r="P277" s="141">
        <f t="shared" si="144"/>
        <v>0.6107</v>
      </c>
      <c r="Q277" s="139">
        <f t="shared" si="144"/>
        <v>0.3925</v>
      </c>
      <c r="R277" s="139">
        <f t="shared" si="144"/>
        <v>0.2182</v>
      </c>
      <c r="S277" s="141">
        <f t="shared" si="144"/>
        <v>21.3951</v>
      </c>
      <c r="T277" s="139">
        <f t="shared" si="144"/>
        <v>5.9211</v>
      </c>
      <c r="U277" s="139">
        <f t="shared" si="144"/>
        <v>7.3483</v>
      </c>
      <c r="V277" s="139">
        <f t="shared" si="144"/>
        <v>1.9722</v>
      </c>
      <c r="W277" s="139">
        <f t="shared" si="144"/>
        <v>3.5926</v>
      </c>
      <c r="X277" s="139">
        <f t="shared" si="144"/>
        <v>0.842</v>
      </c>
      <c r="Y277" s="139">
        <f t="shared" si="144"/>
        <v>1.7189</v>
      </c>
      <c r="Z277" s="139">
        <f t="shared" si="144"/>
        <v>1.8708</v>
      </c>
      <c r="AA277" s="139">
        <f t="shared" si="144"/>
        <v>1.7218</v>
      </c>
      <c r="AB277" s="139">
        <f t="shared" si="144"/>
        <v>3.9551</v>
      </c>
      <c r="AC277" s="139">
        <f t="shared" si="144"/>
        <v>2.1024</v>
      </c>
      <c r="AD277" s="139">
        <f t="shared" si="144"/>
        <v>1.0268</v>
      </c>
      <c r="AE277" s="139">
        <f t="shared" si="144"/>
        <v>0.264</v>
      </c>
      <c r="AF277" s="139">
        <f t="shared" si="144"/>
        <v>0</v>
      </c>
    </row>
    <row r="278" ht="15" customHeight="1" spans="1:32">
      <c r="A278" s="2"/>
      <c r="B278" s="9" t="s">
        <v>105</v>
      </c>
      <c r="C278" s="139">
        <f t="shared" si="116"/>
        <v>0</v>
      </c>
      <c r="D278" s="139">
        <f t="shared" ref="D278:AF278" si="145">D196/10000</f>
        <v>0</v>
      </c>
      <c r="E278" s="139">
        <f t="shared" si="145"/>
        <v>0</v>
      </c>
      <c r="F278" s="139">
        <f t="shared" si="145"/>
        <v>0</v>
      </c>
      <c r="G278" s="139">
        <f t="shared" si="145"/>
        <v>0</v>
      </c>
      <c r="H278" s="141">
        <f t="shared" si="145"/>
        <v>0</v>
      </c>
      <c r="I278" s="141">
        <f t="shared" si="145"/>
        <v>0</v>
      </c>
      <c r="J278" s="139">
        <f t="shared" si="145"/>
        <v>0</v>
      </c>
      <c r="K278" s="139">
        <f t="shared" si="145"/>
        <v>0</v>
      </c>
      <c r="L278" s="139">
        <f t="shared" si="145"/>
        <v>0</v>
      </c>
      <c r="M278" s="141">
        <f t="shared" si="145"/>
        <v>0</v>
      </c>
      <c r="N278" s="139">
        <f t="shared" si="145"/>
        <v>0</v>
      </c>
      <c r="O278" s="139">
        <f t="shared" si="145"/>
        <v>0</v>
      </c>
      <c r="P278" s="141">
        <f t="shared" si="145"/>
        <v>0</v>
      </c>
      <c r="Q278" s="139">
        <f t="shared" si="145"/>
        <v>0</v>
      </c>
      <c r="R278" s="139">
        <f t="shared" si="145"/>
        <v>0</v>
      </c>
      <c r="S278" s="141">
        <f t="shared" si="145"/>
        <v>0</v>
      </c>
      <c r="T278" s="139">
        <f t="shared" si="145"/>
        <v>0</v>
      </c>
      <c r="U278" s="139">
        <f t="shared" si="145"/>
        <v>0</v>
      </c>
      <c r="V278" s="139">
        <f t="shared" si="145"/>
        <v>0</v>
      </c>
      <c r="W278" s="139">
        <f t="shared" si="145"/>
        <v>0</v>
      </c>
      <c r="X278" s="139">
        <f t="shared" si="145"/>
        <v>0</v>
      </c>
      <c r="Y278" s="139">
        <f t="shared" si="145"/>
        <v>0</v>
      </c>
      <c r="Z278" s="139">
        <f t="shared" si="145"/>
        <v>0</v>
      </c>
      <c r="AA278" s="139">
        <f t="shared" si="145"/>
        <v>0</v>
      </c>
      <c r="AB278" s="139">
        <f t="shared" si="145"/>
        <v>0</v>
      </c>
      <c r="AC278" s="139">
        <f t="shared" si="145"/>
        <v>0</v>
      </c>
      <c r="AD278" s="139">
        <f t="shared" si="145"/>
        <v>0</v>
      </c>
      <c r="AE278" s="139">
        <f t="shared" si="145"/>
        <v>0</v>
      </c>
      <c r="AF278" s="139">
        <f t="shared" si="145"/>
        <v>0</v>
      </c>
    </row>
    <row r="279" ht="15" customHeight="1" spans="1:32">
      <c r="A279" s="2"/>
      <c r="B279" s="9" t="s">
        <v>106</v>
      </c>
      <c r="C279" s="139">
        <f t="shared" si="116"/>
        <v>10.05</v>
      </c>
      <c r="D279" s="139">
        <f t="shared" ref="D279:AF279" si="146">D197/10000</f>
        <v>0</v>
      </c>
      <c r="E279" s="139">
        <f t="shared" si="146"/>
        <v>1.2</v>
      </c>
      <c r="F279" s="139">
        <f t="shared" si="146"/>
        <v>0</v>
      </c>
      <c r="G279" s="139">
        <f t="shared" si="146"/>
        <v>0</v>
      </c>
      <c r="H279" s="141">
        <f t="shared" si="146"/>
        <v>5.1</v>
      </c>
      <c r="I279" s="141">
        <f t="shared" si="146"/>
        <v>0</v>
      </c>
      <c r="J279" s="139">
        <f t="shared" si="146"/>
        <v>0</v>
      </c>
      <c r="K279" s="139">
        <f t="shared" si="146"/>
        <v>0</v>
      </c>
      <c r="L279" s="139">
        <f t="shared" si="146"/>
        <v>0</v>
      </c>
      <c r="M279" s="141">
        <f t="shared" si="146"/>
        <v>0</v>
      </c>
      <c r="N279" s="139">
        <f t="shared" si="146"/>
        <v>0</v>
      </c>
      <c r="O279" s="139">
        <f t="shared" si="146"/>
        <v>0</v>
      </c>
      <c r="P279" s="141">
        <f t="shared" si="146"/>
        <v>0</v>
      </c>
      <c r="Q279" s="139">
        <f t="shared" si="146"/>
        <v>0</v>
      </c>
      <c r="R279" s="139">
        <f t="shared" si="146"/>
        <v>0</v>
      </c>
      <c r="S279" s="141">
        <f t="shared" si="146"/>
        <v>3.75</v>
      </c>
      <c r="T279" s="139">
        <f t="shared" si="146"/>
        <v>0.3</v>
      </c>
      <c r="U279" s="139">
        <f t="shared" si="146"/>
        <v>1.35</v>
      </c>
      <c r="V279" s="139">
        <f t="shared" si="146"/>
        <v>0</v>
      </c>
      <c r="W279" s="139">
        <f t="shared" si="146"/>
        <v>2.1</v>
      </c>
      <c r="X279" s="139">
        <f t="shared" si="146"/>
        <v>0</v>
      </c>
      <c r="Y279" s="139">
        <f t="shared" si="146"/>
        <v>0</v>
      </c>
      <c r="Z279" s="139">
        <f t="shared" si="146"/>
        <v>0.9</v>
      </c>
      <c r="AA279" s="139">
        <f t="shared" si="146"/>
        <v>1.2</v>
      </c>
      <c r="AB279" s="139">
        <f t="shared" si="146"/>
        <v>0.3</v>
      </c>
      <c r="AC279" s="139">
        <f t="shared" si="146"/>
        <v>0.6</v>
      </c>
      <c r="AD279" s="139">
        <f t="shared" si="146"/>
        <v>0.45</v>
      </c>
      <c r="AE279" s="139">
        <f t="shared" si="146"/>
        <v>0</v>
      </c>
      <c r="AF279" s="139">
        <f t="shared" si="146"/>
        <v>0</v>
      </c>
    </row>
    <row r="280" ht="15" customHeight="1" spans="1:32">
      <c r="A280" s="2"/>
      <c r="B280" s="9" t="s">
        <v>107</v>
      </c>
      <c r="C280" s="139">
        <f t="shared" si="116"/>
        <v>52.40367</v>
      </c>
      <c r="D280" s="139">
        <f t="shared" ref="D280:AF280" si="147">D198/10000</f>
        <v>0</v>
      </c>
      <c r="E280" s="139">
        <f t="shared" si="147"/>
        <v>-10.859245</v>
      </c>
      <c r="F280" s="139">
        <f t="shared" si="147"/>
        <v>0.851045</v>
      </c>
      <c r="G280" s="139">
        <f t="shared" si="147"/>
        <v>0.700196</v>
      </c>
      <c r="H280" s="141">
        <f t="shared" si="147"/>
        <v>42.29388</v>
      </c>
      <c r="I280" s="141">
        <f t="shared" si="147"/>
        <v>3.452666</v>
      </c>
      <c r="J280" s="139">
        <f t="shared" si="147"/>
        <v>0.994657</v>
      </c>
      <c r="K280" s="139">
        <f t="shared" si="147"/>
        <v>1.122813</v>
      </c>
      <c r="L280" s="139">
        <f t="shared" si="147"/>
        <v>1.335196</v>
      </c>
      <c r="M280" s="141">
        <f t="shared" si="147"/>
        <v>1.753002</v>
      </c>
      <c r="N280" s="139">
        <f t="shared" si="147"/>
        <v>1.353497</v>
      </c>
      <c r="O280" s="139">
        <f t="shared" si="147"/>
        <v>0.399505</v>
      </c>
      <c r="P280" s="141">
        <f t="shared" si="147"/>
        <v>2.573542</v>
      </c>
      <c r="Q280" s="139">
        <f t="shared" si="147"/>
        <v>1.860986</v>
      </c>
      <c r="R280" s="139">
        <f t="shared" si="147"/>
        <v>0.712556</v>
      </c>
      <c r="S280" s="141">
        <f t="shared" si="147"/>
        <v>11.638584</v>
      </c>
      <c r="T280" s="139">
        <f t="shared" si="147"/>
        <v>3.005228</v>
      </c>
      <c r="U280" s="139">
        <f t="shared" si="147"/>
        <v>4.640063</v>
      </c>
      <c r="V280" s="139">
        <f t="shared" si="147"/>
        <v>1.201719</v>
      </c>
      <c r="W280" s="139">
        <f t="shared" si="147"/>
        <v>1.329886</v>
      </c>
      <c r="X280" s="139">
        <f t="shared" si="147"/>
        <v>0.498161</v>
      </c>
      <c r="Y280" s="139">
        <f t="shared" si="147"/>
        <v>0.963527</v>
      </c>
      <c r="Z280" s="139">
        <f t="shared" si="147"/>
        <v>1.088334</v>
      </c>
      <c r="AA280" s="139">
        <f t="shared" si="147"/>
        <v>0.241552</v>
      </c>
      <c r="AB280" s="139">
        <f t="shared" si="147"/>
        <v>3.674913</v>
      </c>
      <c r="AC280" s="139">
        <f t="shared" si="147"/>
        <v>0.486</v>
      </c>
      <c r="AD280" s="139">
        <f t="shared" si="147"/>
        <v>0.304</v>
      </c>
      <c r="AE280" s="139">
        <f t="shared" si="147"/>
        <v>0.17515</v>
      </c>
      <c r="AF280" s="139">
        <f t="shared" si="147"/>
        <v>0</v>
      </c>
    </row>
    <row r="281" ht="15" customHeight="1" spans="1:32">
      <c r="A281" s="2"/>
      <c r="B281" s="9" t="s">
        <v>108</v>
      </c>
      <c r="C281" s="139">
        <f t="shared" si="116"/>
        <v>52.760263</v>
      </c>
      <c r="D281" s="139">
        <f t="shared" ref="D281:AF281" si="148">D199/10000</f>
        <v>0</v>
      </c>
      <c r="E281" s="139">
        <f t="shared" si="148"/>
        <v>0</v>
      </c>
      <c r="F281" s="139">
        <f t="shared" si="148"/>
        <v>0</v>
      </c>
      <c r="G281" s="139">
        <f t="shared" si="148"/>
        <v>0</v>
      </c>
      <c r="H281" s="141">
        <f t="shared" si="148"/>
        <v>46.947463</v>
      </c>
      <c r="I281" s="141">
        <f t="shared" si="148"/>
        <v>5.8128</v>
      </c>
      <c r="J281" s="139">
        <f t="shared" si="148"/>
        <v>5.8128</v>
      </c>
      <c r="K281" s="139">
        <f t="shared" si="148"/>
        <v>0</v>
      </c>
      <c r="L281" s="139">
        <f t="shared" si="148"/>
        <v>0</v>
      </c>
      <c r="M281" s="141">
        <f t="shared" si="148"/>
        <v>0</v>
      </c>
      <c r="N281" s="139">
        <f t="shared" si="148"/>
        <v>0</v>
      </c>
      <c r="O281" s="139">
        <f t="shared" si="148"/>
        <v>0</v>
      </c>
      <c r="P281" s="141">
        <f t="shared" si="148"/>
        <v>0</v>
      </c>
      <c r="Q281" s="139">
        <f t="shared" si="148"/>
        <v>0</v>
      </c>
      <c r="R281" s="139">
        <f t="shared" si="148"/>
        <v>0</v>
      </c>
      <c r="S281" s="141">
        <f t="shared" si="148"/>
        <v>0</v>
      </c>
      <c r="T281" s="139">
        <f t="shared" si="148"/>
        <v>0</v>
      </c>
      <c r="U281" s="139">
        <f t="shared" si="148"/>
        <v>0</v>
      </c>
      <c r="V281" s="139">
        <f t="shared" si="148"/>
        <v>0</v>
      </c>
      <c r="W281" s="139">
        <f t="shared" si="148"/>
        <v>0</v>
      </c>
      <c r="X281" s="139">
        <f t="shared" si="148"/>
        <v>0</v>
      </c>
      <c r="Y281" s="139">
        <f t="shared" si="148"/>
        <v>0</v>
      </c>
      <c r="Z281" s="139">
        <f t="shared" si="148"/>
        <v>0</v>
      </c>
      <c r="AA281" s="139">
        <f t="shared" si="148"/>
        <v>0</v>
      </c>
      <c r="AB281" s="139">
        <f t="shared" si="148"/>
        <v>0</v>
      </c>
      <c r="AC281" s="139">
        <f t="shared" si="148"/>
        <v>0</v>
      </c>
      <c r="AD281" s="139">
        <f t="shared" si="148"/>
        <v>0</v>
      </c>
      <c r="AE281" s="139">
        <f t="shared" si="148"/>
        <v>0</v>
      </c>
      <c r="AF281" s="139">
        <f t="shared" si="148"/>
        <v>0</v>
      </c>
    </row>
    <row r="282" ht="15" customHeight="1" spans="1:32">
      <c r="A282" s="2"/>
      <c r="B282" s="9" t="s">
        <v>109</v>
      </c>
      <c r="C282" s="139">
        <f t="shared" ref="C282:C327" si="149">C200/10000</f>
        <v>0</v>
      </c>
      <c r="D282" s="139">
        <f t="shared" ref="D282:AF282" si="150">D200/10000</f>
        <v>0</v>
      </c>
      <c r="E282" s="139">
        <f t="shared" si="150"/>
        <v>0</v>
      </c>
      <c r="F282" s="139">
        <f t="shared" si="150"/>
        <v>0</v>
      </c>
      <c r="G282" s="139">
        <f t="shared" si="150"/>
        <v>0</v>
      </c>
      <c r="H282" s="141">
        <f t="shared" si="150"/>
        <v>0</v>
      </c>
      <c r="I282" s="141">
        <f t="shared" si="150"/>
        <v>0</v>
      </c>
      <c r="J282" s="139">
        <f t="shared" si="150"/>
        <v>0</v>
      </c>
      <c r="K282" s="139">
        <f t="shared" si="150"/>
        <v>0</v>
      </c>
      <c r="L282" s="139">
        <f t="shared" si="150"/>
        <v>0</v>
      </c>
      <c r="M282" s="141">
        <f t="shared" si="150"/>
        <v>0</v>
      </c>
      <c r="N282" s="139">
        <f t="shared" si="150"/>
        <v>0</v>
      </c>
      <c r="O282" s="139">
        <f t="shared" si="150"/>
        <v>0</v>
      </c>
      <c r="P282" s="141">
        <f t="shared" si="150"/>
        <v>0</v>
      </c>
      <c r="Q282" s="139">
        <f t="shared" si="150"/>
        <v>0</v>
      </c>
      <c r="R282" s="139">
        <f t="shared" si="150"/>
        <v>0</v>
      </c>
      <c r="S282" s="141">
        <f t="shared" si="150"/>
        <v>0</v>
      </c>
      <c r="T282" s="139">
        <f t="shared" si="150"/>
        <v>0</v>
      </c>
      <c r="U282" s="139">
        <f t="shared" si="150"/>
        <v>0</v>
      </c>
      <c r="V282" s="139">
        <f t="shared" si="150"/>
        <v>0</v>
      </c>
      <c r="W282" s="139">
        <f t="shared" si="150"/>
        <v>0</v>
      </c>
      <c r="X282" s="139">
        <f t="shared" si="150"/>
        <v>0</v>
      </c>
      <c r="Y282" s="139">
        <f t="shared" si="150"/>
        <v>0</v>
      </c>
      <c r="Z282" s="139">
        <f t="shared" si="150"/>
        <v>0</v>
      </c>
      <c r="AA282" s="139">
        <f t="shared" si="150"/>
        <v>0</v>
      </c>
      <c r="AB282" s="139">
        <f t="shared" si="150"/>
        <v>0</v>
      </c>
      <c r="AC282" s="139">
        <f t="shared" si="150"/>
        <v>0</v>
      </c>
      <c r="AD282" s="139">
        <f t="shared" si="150"/>
        <v>0</v>
      </c>
      <c r="AE282" s="139">
        <f t="shared" si="150"/>
        <v>0</v>
      </c>
      <c r="AF282" s="139">
        <f t="shared" si="150"/>
        <v>0</v>
      </c>
    </row>
    <row r="283" ht="15" customHeight="1" spans="1:32">
      <c r="A283" s="2"/>
      <c r="B283" s="13" t="s">
        <v>95</v>
      </c>
      <c r="C283" s="147">
        <f t="shared" si="149"/>
        <v>3068.787875</v>
      </c>
      <c r="D283" s="147">
        <f t="shared" ref="D283:AF283" si="151">D201/10000</f>
        <v>0</v>
      </c>
      <c r="E283" s="147">
        <f t="shared" si="151"/>
        <v>-418.542055</v>
      </c>
      <c r="F283" s="147">
        <f t="shared" si="151"/>
        <v>46.818772</v>
      </c>
      <c r="G283" s="147">
        <f t="shared" si="151"/>
        <v>81.83646</v>
      </c>
      <c r="H283" s="141">
        <f t="shared" si="151"/>
        <v>2255.517056</v>
      </c>
      <c r="I283" s="141">
        <f t="shared" si="151"/>
        <v>199.051131</v>
      </c>
      <c r="J283" s="147">
        <f t="shared" si="151"/>
        <v>63.742446</v>
      </c>
      <c r="K283" s="147">
        <f t="shared" si="151"/>
        <v>58.370117</v>
      </c>
      <c r="L283" s="147">
        <f t="shared" si="151"/>
        <v>76.938568</v>
      </c>
      <c r="M283" s="141">
        <f t="shared" si="151"/>
        <v>90.803069</v>
      </c>
      <c r="N283" s="147">
        <f t="shared" si="151"/>
        <v>69.998331</v>
      </c>
      <c r="O283" s="147">
        <f t="shared" si="151"/>
        <v>20.804738</v>
      </c>
      <c r="P283" s="141">
        <f t="shared" si="151"/>
        <v>135.314403</v>
      </c>
      <c r="Q283" s="147">
        <f t="shared" si="151"/>
        <v>97.675373</v>
      </c>
      <c r="R283" s="147">
        <f t="shared" si="151"/>
        <v>37.63903</v>
      </c>
      <c r="S283" s="141">
        <f t="shared" si="151"/>
        <v>677.989039</v>
      </c>
      <c r="T283" s="147">
        <f t="shared" si="151"/>
        <v>176.505</v>
      </c>
      <c r="U283" s="147">
        <f t="shared" si="151"/>
        <v>265.699704</v>
      </c>
      <c r="V283" s="147">
        <f t="shared" si="151"/>
        <v>68.930057</v>
      </c>
      <c r="W283" s="147">
        <f t="shared" si="151"/>
        <v>82.741324</v>
      </c>
      <c r="X283" s="147">
        <f t="shared" si="151"/>
        <v>28.671217</v>
      </c>
      <c r="Y283" s="147">
        <f t="shared" si="151"/>
        <v>55.441737</v>
      </c>
      <c r="Z283" s="147">
        <f t="shared" si="151"/>
        <v>40.172422</v>
      </c>
      <c r="AA283" s="147">
        <f t="shared" si="151"/>
        <v>42.568902</v>
      </c>
      <c r="AB283" s="147">
        <f t="shared" si="151"/>
        <v>162.67078</v>
      </c>
      <c r="AC283" s="147">
        <f t="shared" si="151"/>
        <v>66.87476</v>
      </c>
      <c r="AD283" s="147">
        <f t="shared" si="151"/>
        <v>26.626588</v>
      </c>
      <c r="AE283" s="147">
        <f t="shared" si="151"/>
        <v>9.527576</v>
      </c>
      <c r="AF283" s="147">
        <f t="shared" si="151"/>
        <v>0</v>
      </c>
    </row>
    <row r="284" ht="15" customHeight="1" spans="1:32">
      <c r="A284" s="2" t="s">
        <v>110</v>
      </c>
      <c r="B284" s="9" t="s">
        <v>111</v>
      </c>
      <c r="C284" s="139">
        <f t="shared" si="149"/>
        <v>0.592011</v>
      </c>
      <c r="D284" s="139">
        <f t="shared" ref="D284:AF284" si="152">D202/10000</f>
        <v>0</v>
      </c>
      <c r="E284" s="139">
        <f t="shared" si="152"/>
        <v>0.592011</v>
      </c>
      <c r="F284" s="139">
        <f t="shared" si="152"/>
        <v>0</v>
      </c>
      <c r="G284" s="139">
        <f t="shared" si="152"/>
        <v>0</v>
      </c>
      <c r="H284" s="141">
        <f t="shared" si="152"/>
        <v>0</v>
      </c>
      <c r="I284" s="141">
        <f t="shared" si="152"/>
        <v>0</v>
      </c>
      <c r="J284" s="139">
        <f t="shared" si="152"/>
        <v>0</v>
      </c>
      <c r="K284" s="139">
        <f t="shared" si="152"/>
        <v>0</v>
      </c>
      <c r="L284" s="139">
        <f t="shared" si="152"/>
        <v>0</v>
      </c>
      <c r="M284" s="141">
        <f t="shared" si="152"/>
        <v>0</v>
      </c>
      <c r="N284" s="139">
        <f t="shared" si="152"/>
        <v>0</v>
      </c>
      <c r="O284" s="139">
        <f t="shared" si="152"/>
        <v>0</v>
      </c>
      <c r="P284" s="141">
        <f t="shared" si="152"/>
        <v>0</v>
      </c>
      <c r="Q284" s="139">
        <f t="shared" si="152"/>
        <v>0</v>
      </c>
      <c r="R284" s="139">
        <f t="shared" si="152"/>
        <v>0</v>
      </c>
      <c r="S284" s="141">
        <f t="shared" si="152"/>
        <v>0</v>
      </c>
      <c r="T284" s="139">
        <f t="shared" si="152"/>
        <v>0</v>
      </c>
      <c r="U284" s="139">
        <f t="shared" si="152"/>
        <v>0</v>
      </c>
      <c r="V284" s="139">
        <f t="shared" si="152"/>
        <v>0</v>
      </c>
      <c r="W284" s="139">
        <f t="shared" si="152"/>
        <v>0</v>
      </c>
      <c r="X284" s="139">
        <f t="shared" si="152"/>
        <v>0</v>
      </c>
      <c r="Y284" s="139">
        <f t="shared" si="152"/>
        <v>0</v>
      </c>
      <c r="Z284" s="139">
        <f t="shared" si="152"/>
        <v>0</v>
      </c>
      <c r="AA284" s="139">
        <f t="shared" si="152"/>
        <v>0</v>
      </c>
      <c r="AB284" s="139">
        <f t="shared" si="152"/>
        <v>0</v>
      </c>
      <c r="AC284" s="139">
        <f t="shared" si="152"/>
        <v>0</v>
      </c>
      <c r="AD284" s="139">
        <f t="shared" si="152"/>
        <v>0</v>
      </c>
      <c r="AE284" s="139">
        <f t="shared" si="152"/>
        <v>0</v>
      </c>
      <c r="AF284" s="139">
        <f t="shared" si="152"/>
        <v>0</v>
      </c>
    </row>
    <row r="285" ht="15" customHeight="1" spans="1:32">
      <c r="A285" s="2"/>
      <c r="B285" s="9" t="s">
        <v>112</v>
      </c>
      <c r="C285" s="139">
        <f t="shared" si="149"/>
        <v>0.125679</v>
      </c>
      <c r="D285" s="139">
        <f t="shared" ref="D285:AF285" si="153">D203/10000</f>
        <v>0</v>
      </c>
      <c r="E285" s="139">
        <f t="shared" si="153"/>
        <v>0.125679</v>
      </c>
      <c r="F285" s="139">
        <f t="shared" si="153"/>
        <v>0</v>
      </c>
      <c r="G285" s="139">
        <f t="shared" si="153"/>
        <v>0</v>
      </c>
      <c r="H285" s="141">
        <f t="shared" si="153"/>
        <v>0</v>
      </c>
      <c r="I285" s="141">
        <f t="shared" si="153"/>
        <v>0</v>
      </c>
      <c r="J285" s="139">
        <f t="shared" si="153"/>
        <v>0</v>
      </c>
      <c r="K285" s="139">
        <f t="shared" si="153"/>
        <v>0</v>
      </c>
      <c r="L285" s="139">
        <f t="shared" si="153"/>
        <v>0</v>
      </c>
      <c r="M285" s="141">
        <f t="shared" si="153"/>
        <v>0</v>
      </c>
      <c r="N285" s="139">
        <f t="shared" si="153"/>
        <v>0</v>
      </c>
      <c r="O285" s="139">
        <f t="shared" si="153"/>
        <v>0</v>
      </c>
      <c r="P285" s="141">
        <f t="shared" si="153"/>
        <v>0</v>
      </c>
      <c r="Q285" s="139">
        <f t="shared" si="153"/>
        <v>0</v>
      </c>
      <c r="R285" s="139">
        <f t="shared" si="153"/>
        <v>0</v>
      </c>
      <c r="S285" s="141">
        <f t="shared" si="153"/>
        <v>0</v>
      </c>
      <c r="T285" s="139">
        <f t="shared" si="153"/>
        <v>0</v>
      </c>
      <c r="U285" s="139">
        <f t="shared" si="153"/>
        <v>0</v>
      </c>
      <c r="V285" s="139">
        <f t="shared" si="153"/>
        <v>0</v>
      </c>
      <c r="W285" s="139">
        <f t="shared" si="153"/>
        <v>0</v>
      </c>
      <c r="X285" s="139">
        <f t="shared" si="153"/>
        <v>0</v>
      </c>
      <c r="Y285" s="139">
        <f t="shared" si="153"/>
        <v>0</v>
      </c>
      <c r="Z285" s="139">
        <f t="shared" si="153"/>
        <v>0</v>
      </c>
      <c r="AA285" s="139">
        <f t="shared" si="153"/>
        <v>0</v>
      </c>
      <c r="AB285" s="139">
        <f t="shared" si="153"/>
        <v>0</v>
      </c>
      <c r="AC285" s="139">
        <f t="shared" si="153"/>
        <v>0</v>
      </c>
      <c r="AD285" s="139">
        <f t="shared" si="153"/>
        <v>0</v>
      </c>
      <c r="AE285" s="139">
        <f t="shared" si="153"/>
        <v>0</v>
      </c>
      <c r="AF285" s="139">
        <f t="shared" si="153"/>
        <v>0</v>
      </c>
    </row>
    <row r="286" ht="15" customHeight="1" spans="1:32">
      <c r="A286" s="2"/>
      <c r="B286" s="9" t="s">
        <v>113</v>
      </c>
      <c r="C286" s="139">
        <f t="shared" si="149"/>
        <v>5.930856</v>
      </c>
      <c r="D286" s="139">
        <f t="shared" ref="D286:AF286" si="154">D204/10000</f>
        <v>0</v>
      </c>
      <c r="E286" s="139">
        <f t="shared" si="154"/>
        <v>5.930856</v>
      </c>
      <c r="F286" s="139">
        <f t="shared" si="154"/>
        <v>0</v>
      </c>
      <c r="G286" s="139">
        <f t="shared" si="154"/>
        <v>0</v>
      </c>
      <c r="H286" s="141">
        <f t="shared" si="154"/>
        <v>0</v>
      </c>
      <c r="I286" s="141">
        <f t="shared" si="154"/>
        <v>0</v>
      </c>
      <c r="J286" s="139">
        <f t="shared" si="154"/>
        <v>0</v>
      </c>
      <c r="K286" s="139">
        <f t="shared" si="154"/>
        <v>0</v>
      </c>
      <c r="L286" s="139">
        <f t="shared" si="154"/>
        <v>0</v>
      </c>
      <c r="M286" s="141">
        <f t="shared" si="154"/>
        <v>0</v>
      </c>
      <c r="N286" s="139">
        <f t="shared" si="154"/>
        <v>0</v>
      </c>
      <c r="O286" s="139">
        <f t="shared" si="154"/>
        <v>0</v>
      </c>
      <c r="P286" s="141">
        <f t="shared" si="154"/>
        <v>0</v>
      </c>
      <c r="Q286" s="139">
        <f t="shared" si="154"/>
        <v>0</v>
      </c>
      <c r="R286" s="139">
        <f t="shared" si="154"/>
        <v>0</v>
      </c>
      <c r="S286" s="141">
        <f t="shared" si="154"/>
        <v>0</v>
      </c>
      <c r="T286" s="139">
        <f t="shared" si="154"/>
        <v>0</v>
      </c>
      <c r="U286" s="139">
        <f t="shared" si="154"/>
        <v>0</v>
      </c>
      <c r="V286" s="139">
        <f t="shared" si="154"/>
        <v>0</v>
      </c>
      <c r="W286" s="139">
        <f t="shared" si="154"/>
        <v>0</v>
      </c>
      <c r="X286" s="139">
        <f t="shared" si="154"/>
        <v>0</v>
      </c>
      <c r="Y286" s="139">
        <f t="shared" si="154"/>
        <v>0</v>
      </c>
      <c r="Z286" s="139">
        <f t="shared" si="154"/>
        <v>0</v>
      </c>
      <c r="AA286" s="139">
        <f t="shared" si="154"/>
        <v>0</v>
      </c>
      <c r="AB286" s="139">
        <f t="shared" si="154"/>
        <v>0</v>
      </c>
      <c r="AC286" s="139">
        <f t="shared" si="154"/>
        <v>0</v>
      </c>
      <c r="AD286" s="139">
        <f t="shared" si="154"/>
        <v>0</v>
      </c>
      <c r="AE286" s="139">
        <f t="shared" si="154"/>
        <v>0</v>
      </c>
      <c r="AF286" s="139">
        <f t="shared" si="154"/>
        <v>0</v>
      </c>
    </row>
    <row r="287" ht="15" customHeight="1" spans="1:32">
      <c r="A287" s="2"/>
      <c r="B287" s="6" t="s">
        <v>114</v>
      </c>
      <c r="C287" s="139">
        <f t="shared" si="149"/>
        <v>2.567577</v>
      </c>
      <c r="D287" s="139">
        <f t="shared" ref="D287:AF287" si="155">D205/10000</f>
        <v>0</v>
      </c>
      <c r="E287" s="139">
        <f t="shared" si="155"/>
        <v>1.280723</v>
      </c>
      <c r="F287" s="139">
        <f t="shared" si="155"/>
        <v>0</v>
      </c>
      <c r="G287" s="139">
        <f t="shared" si="155"/>
        <v>1.286854</v>
      </c>
      <c r="H287" s="141">
        <f t="shared" si="155"/>
        <v>0</v>
      </c>
      <c r="I287" s="141">
        <f t="shared" si="155"/>
        <v>0</v>
      </c>
      <c r="J287" s="139">
        <f t="shared" si="155"/>
        <v>0</v>
      </c>
      <c r="K287" s="139">
        <f t="shared" si="155"/>
        <v>0</v>
      </c>
      <c r="L287" s="139">
        <f t="shared" si="155"/>
        <v>0</v>
      </c>
      <c r="M287" s="141">
        <f t="shared" si="155"/>
        <v>0</v>
      </c>
      <c r="N287" s="139">
        <f t="shared" si="155"/>
        <v>0</v>
      </c>
      <c r="O287" s="139">
        <f t="shared" si="155"/>
        <v>0</v>
      </c>
      <c r="P287" s="141">
        <f t="shared" si="155"/>
        <v>0</v>
      </c>
      <c r="Q287" s="139">
        <f t="shared" si="155"/>
        <v>0</v>
      </c>
      <c r="R287" s="139">
        <f t="shared" si="155"/>
        <v>0</v>
      </c>
      <c r="S287" s="141">
        <f t="shared" si="155"/>
        <v>0</v>
      </c>
      <c r="T287" s="139">
        <f t="shared" si="155"/>
        <v>0</v>
      </c>
      <c r="U287" s="139">
        <f t="shared" si="155"/>
        <v>0</v>
      </c>
      <c r="V287" s="139">
        <f t="shared" si="155"/>
        <v>0</v>
      </c>
      <c r="W287" s="139">
        <f t="shared" si="155"/>
        <v>0</v>
      </c>
      <c r="X287" s="139">
        <f t="shared" si="155"/>
        <v>0</v>
      </c>
      <c r="Y287" s="139">
        <f t="shared" si="155"/>
        <v>0</v>
      </c>
      <c r="Z287" s="139">
        <f t="shared" si="155"/>
        <v>0</v>
      </c>
      <c r="AA287" s="139">
        <f t="shared" si="155"/>
        <v>0</v>
      </c>
      <c r="AB287" s="139">
        <f t="shared" si="155"/>
        <v>0</v>
      </c>
      <c r="AC287" s="139">
        <f t="shared" si="155"/>
        <v>0</v>
      </c>
      <c r="AD287" s="139">
        <f t="shared" si="155"/>
        <v>0</v>
      </c>
      <c r="AE287" s="139">
        <f t="shared" si="155"/>
        <v>0</v>
      </c>
      <c r="AF287" s="139">
        <f t="shared" si="155"/>
        <v>0</v>
      </c>
    </row>
    <row r="288" ht="15" customHeight="1" spans="1:32">
      <c r="A288" s="2"/>
      <c r="B288" s="6" t="s">
        <v>115</v>
      </c>
      <c r="C288" s="139">
        <f t="shared" si="149"/>
        <v>0</v>
      </c>
      <c r="D288" s="139">
        <f t="shared" ref="D288:AF288" si="156">D206/10000</f>
        <v>0</v>
      </c>
      <c r="E288" s="139">
        <f t="shared" si="156"/>
        <v>0</v>
      </c>
      <c r="F288" s="139">
        <f t="shared" si="156"/>
        <v>0</v>
      </c>
      <c r="G288" s="139">
        <f t="shared" si="156"/>
        <v>0</v>
      </c>
      <c r="H288" s="141">
        <f t="shared" si="156"/>
        <v>0</v>
      </c>
      <c r="I288" s="141">
        <f t="shared" si="156"/>
        <v>0</v>
      </c>
      <c r="J288" s="139">
        <f t="shared" si="156"/>
        <v>0</v>
      </c>
      <c r="K288" s="139">
        <f t="shared" si="156"/>
        <v>0</v>
      </c>
      <c r="L288" s="139">
        <f t="shared" si="156"/>
        <v>0</v>
      </c>
      <c r="M288" s="141">
        <f t="shared" si="156"/>
        <v>0</v>
      </c>
      <c r="N288" s="139">
        <f t="shared" si="156"/>
        <v>0</v>
      </c>
      <c r="O288" s="139">
        <f t="shared" si="156"/>
        <v>0</v>
      </c>
      <c r="P288" s="141">
        <f t="shared" si="156"/>
        <v>0</v>
      </c>
      <c r="Q288" s="139">
        <f t="shared" si="156"/>
        <v>0</v>
      </c>
      <c r="R288" s="139">
        <f t="shared" si="156"/>
        <v>0</v>
      </c>
      <c r="S288" s="141">
        <f t="shared" si="156"/>
        <v>0</v>
      </c>
      <c r="T288" s="139">
        <f t="shared" si="156"/>
        <v>0</v>
      </c>
      <c r="U288" s="139">
        <f t="shared" si="156"/>
        <v>0</v>
      </c>
      <c r="V288" s="139">
        <f t="shared" si="156"/>
        <v>0</v>
      </c>
      <c r="W288" s="139">
        <f t="shared" si="156"/>
        <v>0</v>
      </c>
      <c r="X288" s="139">
        <f t="shared" si="156"/>
        <v>0</v>
      </c>
      <c r="Y288" s="139">
        <f t="shared" si="156"/>
        <v>0</v>
      </c>
      <c r="Z288" s="139">
        <f t="shared" si="156"/>
        <v>0</v>
      </c>
      <c r="AA288" s="139">
        <f t="shared" si="156"/>
        <v>0</v>
      </c>
      <c r="AB288" s="139">
        <f t="shared" si="156"/>
        <v>0</v>
      </c>
      <c r="AC288" s="139">
        <f t="shared" si="156"/>
        <v>0</v>
      </c>
      <c r="AD288" s="139">
        <f t="shared" si="156"/>
        <v>0</v>
      </c>
      <c r="AE288" s="139">
        <f t="shared" si="156"/>
        <v>0</v>
      </c>
      <c r="AF288" s="139">
        <f t="shared" si="156"/>
        <v>0</v>
      </c>
    </row>
    <row r="289" ht="15" customHeight="1" spans="1:32">
      <c r="A289" s="2"/>
      <c r="B289" s="6" t="s">
        <v>116</v>
      </c>
      <c r="C289" s="139">
        <f t="shared" si="149"/>
        <v>0</v>
      </c>
      <c r="D289" s="139">
        <f t="shared" ref="D289:AF289" si="157">D207/10000</f>
        <v>0</v>
      </c>
      <c r="E289" s="139">
        <f t="shared" si="157"/>
        <v>0</v>
      </c>
      <c r="F289" s="139">
        <f t="shared" si="157"/>
        <v>0</v>
      </c>
      <c r="G289" s="139">
        <f t="shared" si="157"/>
        <v>0</v>
      </c>
      <c r="H289" s="141">
        <f t="shared" si="157"/>
        <v>0</v>
      </c>
      <c r="I289" s="141">
        <f t="shared" si="157"/>
        <v>0</v>
      </c>
      <c r="J289" s="139">
        <f t="shared" si="157"/>
        <v>0</v>
      </c>
      <c r="K289" s="139">
        <f t="shared" si="157"/>
        <v>0</v>
      </c>
      <c r="L289" s="139">
        <f t="shared" si="157"/>
        <v>0</v>
      </c>
      <c r="M289" s="141">
        <f t="shared" si="157"/>
        <v>0</v>
      </c>
      <c r="N289" s="139">
        <f t="shared" si="157"/>
        <v>0</v>
      </c>
      <c r="O289" s="139">
        <f t="shared" si="157"/>
        <v>0</v>
      </c>
      <c r="P289" s="141">
        <f t="shared" si="157"/>
        <v>0</v>
      </c>
      <c r="Q289" s="139">
        <f t="shared" si="157"/>
        <v>0</v>
      </c>
      <c r="R289" s="139">
        <f t="shared" si="157"/>
        <v>0</v>
      </c>
      <c r="S289" s="141">
        <f t="shared" si="157"/>
        <v>0</v>
      </c>
      <c r="T289" s="139">
        <f t="shared" si="157"/>
        <v>0</v>
      </c>
      <c r="U289" s="139">
        <f t="shared" si="157"/>
        <v>0</v>
      </c>
      <c r="V289" s="139">
        <f t="shared" si="157"/>
        <v>0</v>
      </c>
      <c r="W289" s="139">
        <f t="shared" si="157"/>
        <v>0</v>
      </c>
      <c r="X289" s="139">
        <f t="shared" si="157"/>
        <v>0</v>
      </c>
      <c r="Y289" s="139">
        <f t="shared" si="157"/>
        <v>0</v>
      </c>
      <c r="Z289" s="139">
        <f t="shared" si="157"/>
        <v>0</v>
      </c>
      <c r="AA289" s="139">
        <f t="shared" si="157"/>
        <v>0</v>
      </c>
      <c r="AB289" s="139">
        <f t="shared" si="157"/>
        <v>0</v>
      </c>
      <c r="AC289" s="139">
        <f t="shared" si="157"/>
        <v>0</v>
      </c>
      <c r="AD289" s="139">
        <f t="shared" si="157"/>
        <v>0</v>
      </c>
      <c r="AE289" s="139">
        <f t="shared" si="157"/>
        <v>0</v>
      </c>
      <c r="AF289" s="139">
        <f t="shared" si="157"/>
        <v>0</v>
      </c>
    </row>
    <row r="290" ht="15" customHeight="1" spans="1:32">
      <c r="A290" s="2"/>
      <c r="B290" s="6" t="s">
        <v>117</v>
      </c>
      <c r="C290" s="139">
        <f t="shared" si="149"/>
        <v>0.541452</v>
      </c>
      <c r="D290" s="139">
        <f t="shared" ref="D290:AF290" si="158">D208/10000</f>
        <v>0</v>
      </c>
      <c r="E290" s="139">
        <f t="shared" si="158"/>
        <v>0.444152</v>
      </c>
      <c r="F290" s="139">
        <f t="shared" si="158"/>
        <v>0</v>
      </c>
      <c r="G290" s="139">
        <f t="shared" si="158"/>
        <v>0.0973</v>
      </c>
      <c r="H290" s="141">
        <f t="shared" si="158"/>
        <v>0</v>
      </c>
      <c r="I290" s="141">
        <f t="shared" si="158"/>
        <v>0</v>
      </c>
      <c r="J290" s="139">
        <f t="shared" si="158"/>
        <v>0</v>
      </c>
      <c r="K290" s="139">
        <f t="shared" si="158"/>
        <v>0</v>
      </c>
      <c r="L290" s="139">
        <f t="shared" si="158"/>
        <v>0</v>
      </c>
      <c r="M290" s="141">
        <f t="shared" si="158"/>
        <v>0</v>
      </c>
      <c r="N290" s="139">
        <f t="shared" si="158"/>
        <v>0</v>
      </c>
      <c r="O290" s="139">
        <f t="shared" si="158"/>
        <v>0</v>
      </c>
      <c r="P290" s="141">
        <f t="shared" si="158"/>
        <v>0</v>
      </c>
      <c r="Q290" s="139">
        <f t="shared" si="158"/>
        <v>0</v>
      </c>
      <c r="R290" s="139">
        <f t="shared" si="158"/>
        <v>0</v>
      </c>
      <c r="S290" s="141">
        <f t="shared" si="158"/>
        <v>0</v>
      </c>
      <c r="T290" s="139">
        <f t="shared" si="158"/>
        <v>0</v>
      </c>
      <c r="U290" s="139">
        <f t="shared" si="158"/>
        <v>0</v>
      </c>
      <c r="V290" s="139">
        <f t="shared" si="158"/>
        <v>0</v>
      </c>
      <c r="W290" s="139">
        <f t="shared" si="158"/>
        <v>0</v>
      </c>
      <c r="X290" s="139">
        <f t="shared" si="158"/>
        <v>0</v>
      </c>
      <c r="Y290" s="139">
        <f t="shared" si="158"/>
        <v>0</v>
      </c>
      <c r="Z290" s="139">
        <f t="shared" si="158"/>
        <v>0</v>
      </c>
      <c r="AA290" s="139">
        <f t="shared" si="158"/>
        <v>0</v>
      </c>
      <c r="AB290" s="139">
        <f t="shared" si="158"/>
        <v>0</v>
      </c>
      <c r="AC290" s="139">
        <f t="shared" si="158"/>
        <v>0</v>
      </c>
      <c r="AD290" s="139">
        <f t="shared" si="158"/>
        <v>0</v>
      </c>
      <c r="AE290" s="139">
        <f t="shared" si="158"/>
        <v>0</v>
      </c>
      <c r="AF290" s="139">
        <f t="shared" si="158"/>
        <v>0</v>
      </c>
    </row>
    <row r="291" ht="15" customHeight="1" spans="1:32">
      <c r="A291" s="2"/>
      <c r="B291" s="6" t="s">
        <v>118</v>
      </c>
      <c r="C291" s="139">
        <f t="shared" si="149"/>
        <v>0</v>
      </c>
      <c r="D291" s="139">
        <f t="shared" ref="D291:AF291" si="159">D209/10000</f>
        <v>0</v>
      </c>
      <c r="E291" s="139">
        <f t="shared" si="159"/>
        <v>0</v>
      </c>
      <c r="F291" s="139">
        <f t="shared" si="159"/>
        <v>0</v>
      </c>
      <c r="G291" s="139">
        <f t="shared" si="159"/>
        <v>0</v>
      </c>
      <c r="H291" s="141">
        <f t="shared" si="159"/>
        <v>0</v>
      </c>
      <c r="I291" s="141">
        <f t="shared" si="159"/>
        <v>0</v>
      </c>
      <c r="J291" s="139">
        <f t="shared" si="159"/>
        <v>0</v>
      </c>
      <c r="K291" s="139">
        <f t="shared" si="159"/>
        <v>0</v>
      </c>
      <c r="L291" s="139">
        <f t="shared" si="159"/>
        <v>0</v>
      </c>
      <c r="M291" s="141">
        <f t="shared" si="159"/>
        <v>0</v>
      </c>
      <c r="N291" s="139">
        <f t="shared" si="159"/>
        <v>0</v>
      </c>
      <c r="O291" s="139">
        <f t="shared" si="159"/>
        <v>0</v>
      </c>
      <c r="P291" s="141">
        <f t="shared" si="159"/>
        <v>0</v>
      </c>
      <c r="Q291" s="139">
        <f t="shared" si="159"/>
        <v>0</v>
      </c>
      <c r="R291" s="139">
        <f t="shared" si="159"/>
        <v>0</v>
      </c>
      <c r="S291" s="141">
        <f t="shared" si="159"/>
        <v>0</v>
      </c>
      <c r="T291" s="139">
        <f t="shared" si="159"/>
        <v>0</v>
      </c>
      <c r="U291" s="139">
        <f t="shared" si="159"/>
        <v>0</v>
      </c>
      <c r="V291" s="139">
        <f t="shared" si="159"/>
        <v>0</v>
      </c>
      <c r="W291" s="139">
        <f t="shared" si="159"/>
        <v>0</v>
      </c>
      <c r="X291" s="139">
        <f t="shared" si="159"/>
        <v>0</v>
      </c>
      <c r="Y291" s="139">
        <f t="shared" si="159"/>
        <v>0</v>
      </c>
      <c r="Z291" s="139">
        <f t="shared" si="159"/>
        <v>0</v>
      </c>
      <c r="AA291" s="139">
        <f t="shared" si="159"/>
        <v>0</v>
      </c>
      <c r="AB291" s="139">
        <f t="shared" si="159"/>
        <v>0</v>
      </c>
      <c r="AC291" s="139">
        <f t="shared" si="159"/>
        <v>0</v>
      </c>
      <c r="AD291" s="139">
        <f t="shared" si="159"/>
        <v>0</v>
      </c>
      <c r="AE291" s="139">
        <f t="shared" si="159"/>
        <v>0</v>
      </c>
      <c r="AF291" s="139">
        <f t="shared" si="159"/>
        <v>0</v>
      </c>
    </row>
    <row r="292" ht="15" customHeight="1" spans="1:32">
      <c r="A292" s="2"/>
      <c r="B292" s="6" t="s">
        <v>119</v>
      </c>
      <c r="C292" s="139">
        <f t="shared" si="149"/>
        <v>0.0245</v>
      </c>
      <c r="D292" s="139">
        <f t="shared" ref="D292:AF292" si="160">D210/10000</f>
        <v>0</v>
      </c>
      <c r="E292" s="139">
        <f t="shared" si="160"/>
        <v>0</v>
      </c>
      <c r="F292" s="139">
        <f t="shared" si="160"/>
        <v>0</v>
      </c>
      <c r="G292" s="139">
        <f t="shared" si="160"/>
        <v>0</v>
      </c>
      <c r="H292" s="141">
        <f t="shared" si="160"/>
        <v>0.0245</v>
      </c>
      <c r="I292" s="141">
        <f t="shared" si="160"/>
        <v>0</v>
      </c>
      <c r="J292" s="139">
        <f t="shared" si="160"/>
        <v>0</v>
      </c>
      <c r="K292" s="139">
        <f t="shared" si="160"/>
        <v>0</v>
      </c>
      <c r="L292" s="139">
        <f t="shared" si="160"/>
        <v>0</v>
      </c>
      <c r="M292" s="141">
        <f t="shared" si="160"/>
        <v>0</v>
      </c>
      <c r="N292" s="139">
        <f t="shared" si="160"/>
        <v>0</v>
      </c>
      <c r="O292" s="139">
        <f t="shared" si="160"/>
        <v>0</v>
      </c>
      <c r="P292" s="141">
        <f t="shared" si="160"/>
        <v>0</v>
      </c>
      <c r="Q292" s="139">
        <f t="shared" si="160"/>
        <v>0</v>
      </c>
      <c r="R292" s="139">
        <f t="shared" si="160"/>
        <v>0</v>
      </c>
      <c r="S292" s="141">
        <f t="shared" si="160"/>
        <v>0</v>
      </c>
      <c r="T292" s="139">
        <f t="shared" si="160"/>
        <v>0</v>
      </c>
      <c r="U292" s="139">
        <f t="shared" si="160"/>
        <v>0</v>
      </c>
      <c r="V292" s="139">
        <f t="shared" si="160"/>
        <v>0</v>
      </c>
      <c r="W292" s="139">
        <f t="shared" si="160"/>
        <v>0</v>
      </c>
      <c r="X292" s="139">
        <f t="shared" si="160"/>
        <v>0</v>
      </c>
      <c r="Y292" s="139">
        <f t="shared" si="160"/>
        <v>0</v>
      </c>
      <c r="Z292" s="139">
        <f t="shared" si="160"/>
        <v>0</v>
      </c>
      <c r="AA292" s="139">
        <f t="shared" si="160"/>
        <v>0</v>
      </c>
      <c r="AB292" s="139">
        <f t="shared" si="160"/>
        <v>0</v>
      </c>
      <c r="AC292" s="139">
        <f t="shared" si="160"/>
        <v>0</v>
      </c>
      <c r="AD292" s="139">
        <f t="shared" si="160"/>
        <v>0</v>
      </c>
      <c r="AE292" s="139">
        <f t="shared" si="160"/>
        <v>0</v>
      </c>
      <c r="AF292" s="139">
        <f t="shared" si="160"/>
        <v>0</v>
      </c>
    </row>
    <row r="293" ht="15" customHeight="1" spans="1:32">
      <c r="A293" s="2"/>
      <c r="B293" s="6" t="s">
        <v>120</v>
      </c>
      <c r="C293" s="139">
        <f t="shared" si="149"/>
        <v>22.362252</v>
      </c>
      <c r="D293" s="139">
        <f t="shared" ref="D293:AF293" si="161">D211/10000</f>
        <v>0</v>
      </c>
      <c r="E293" s="139">
        <f t="shared" si="161"/>
        <v>3.76354</v>
      </c>
      <c r="F293" s="139">
        <f t="shared" si="161"/>
        <v>0</v>
      </c>
      <c r="G293" s="139">
        <f t="shared" si="161"/>
        <v>0</v>
      </c>
      <c r="H293" s="141">
        <f t="shared" si="161"/>
        <v>18.598712</v>
      </c>
      <c r="I293" s="141">
        <f t="shared" si="161"/>
        <v>0</v>
      </c>
      <c r="J293" s="139">
        <f t="shared" si="161"/>
        <v>0</v>
      </c>
      <c r="K293" s="139">
        <f t="shared" si="161"/>
        <v>0</v>
      </c>
      <c r="L293" s="139">
        <f t="shared" si="161"/>
        <v>0</v>
      </c>
      <c r="M293" s="141">
        <f t="shared" si="161"/>
        <v>0</v>
      </c>
      <c r="N293" s="139">
        <f t="shared" si="161"/>
        <v>0</v>
      </c>
      <c r="O293" s="139">
        <f t="shared" si="161"/>
        <v>0</v>
      </c>
      <c r="P293" s="141">
        <f t="shared" si="161"/>
        <v>0</v>
      </c>
      <c r="Q293" s="139">
        <f t="shared" si="161"/>
        <v>0</v>
      </c>
      <c r="R293" s="139">
        <f t="shared" si="161"/>
        <v>0</v>
      </c>
      <c r="S293" s="141">
        <f t="shared" si="161"/>
        <v>0</v>
      </c>
      <c r="T293" s="139">
        <f t="shared" si="161"/>
        <v>0</v>
      </c>
      <c r="U293" s="139">
        <f t="shared" si="161"/>
        <v>0</v>
      </c>
      <c r="V293" s="139">
        <f t="shared" si="161"/>
        <v>0</v>
      </c>
      <c r="W293" s="139">
        <f t="shared" si="161"/>
        <v>0</v>
      </c>
      <c r="X293" s="139">
        <f t="shared" si="161"/>
        <v>0</v>
      </c>
      <c r="Y293" s="139">
        <f t="shared" si="161"/>
        <v>0</v>
      </c>
      <c r="Z293" s="139">
        <f t="shared" si="161"/>
        <v>0</v>
      </c>
      <c r="AA293" s="139">
        <f t="shared" si="161"/>
        <v>0</v>
      </c>
      <c r="AB293" s="139">
        <f t="shared" si="161"/>
        <v>0</v>
      </c>
      <c r="AC293" s="139">
        <f t="shared" si="161"/>
        <v>0</v>
      </c>
      <c r="AD293" s="139">
        <f t="shared" si="161"/>
        <v>0</v>
      </c>
      <c r="AE293" s="139">
        <f t="shared" si="161"/>
        <v>0</v>
      </c>
      <c r="AF293" s="139">
        <f t="shared" si="161"/>
        <v>0</v>
      </c>
    </row>
    <row r="294" ht="15" customHeight="1" spans="1:32">
      <c r="A294" s="2"/>
      <c r="B294" s="9" t="s">
        <v>121</v>
      </c>
      <c r="C294" s="139">
        <f t="shared" si="149"/>
        <v>0</v>
      </c>
      <c r="D294" s="139">
        <f t="shared" ref="D294:AF294" si="162">D212/10000</f>
        <v>0</v>
      </c>
      <c r="E294" s="139">
        <f t="shared" si="162"/>
        <v>0</v>
      </c>
      <c r="F294" s="139">
        <f t="shared" si="162"/>
        <v>0</v>
      </c>
      <c r="G294" s="139">
        <f t="shared" si="162"/>
        <v>0</v>
      </c>
      <c r="H294" s="141">
        <f t="shared" si="162"/>
        <v>0</v>
      </c>
      <c r="I294" s="141">
        <f t="shared" si="162"/>
        <v>0</v>
      </c>
      <c r="J294" s="139">
        <f t="shared" si="162"/>
        <v>0</v>
      </c>
      <c r="K294" s="139">
        <f t="shared" si="162"/>
        <v>0</v>
      </c>
      <c r="L294" s="139">
        <f t="shared" si="162"/>
        <v>0</v>
      </c>
      <c r="M294" s="141">
        <f t="shared" si="162"/>
        <v>0</v>
      </c>
      <c r="N294" s="139">
        <f t="shared" si="162"/>
        <v>0</v>
      </c>
      <c r="O294" s="139">
        <f t="shared" si="162"/>
        <v>0</v>
      </c>
      <c r="P294" s="141">
        <f t="shared" si="162"/>
        <v>0</v>
      </c>
      <c r="Q294" s="139">
        <f t="shared" si="162"/>
        <v>0</v>
      </c>
      <c r="R294" s="139">
        <f t="shared" si="162"/>
        <v>0</v>
      </c>
      <c r="S294" s="141">
        <f t="shared" si="162"/>
        <v>0</v>
      </c>
      <c r="T294" s="139">
        <f t="shared" si="162"/>
        <v>0</v>
      </c>
      <c r="U294" s="139">
        <f t="shared" si="162"/>
        <v>0</v>
      </c>
      <c r="V294" s="139">
        <f t="shared" si="162"/>
        <v>0</v>
      </c>
      <c r="W294" s="139">
        <f t="shared" si="162"/>
        <v>0</v>
      </c>
      <c r="X294" s="139">
        <f t="shared" si="162"/>
        <v>0</v>
      </c>
      <c r="Y294" s="139">
        <f t="shared" si="162"/>
        <v>0</v>
      </c>
      <c r="Z294" s="139">
        <f t="shared" si="162"/>
        <v>0</v>
      </c>
      <c r="AA294" s="139">
        <f t="shared" si="162"/>
        <v>0</v>
      </c>
      <c r="AB294" s="139">
        <f t="shared" si="162"/>
        <v>0</v>
      </c>
      <c r="AC294" s="139">
        <f t="shared" si="162"/>
        <v>0</v>
      </c>
      <c r="AD294" s="139">
        <f t="shared" si="162"/>
        <v>0</v>
      </c>
      <c r="AE294" s="139">
        <f t="shared" si="162"/>
        <v>0</v>
      </c>
      <c r="AF294" s="139">
        <f t="shared" si="162"/>
        <v>0</v>
      </c>
    </row>
    <row r="295" ht="15" customHeight="1" spans="1:32">
      <c r="A295" s="2"/>
      <c r="B295" s="9" t="s">
        <v>122</v>
      </c>
      <c r="C295" s="139">
        <f t="shared" si="149"/>
        <v>9.220079</v>
      </c>
      <c r="D295" s="139">
        <f t="shared" ref="D295:AF295" si="163">D213/10000</f>
        <v>0</v>
      </c>
      <c r="E295" s="139">
        <f t="shared" si="163"/>
        <v>4.455014</v>
      </c>
      <c r="F295" s="139">
        <f t="shared" si="163"/>
        <v>0.021972</v>
      </c>
      <c r="G295" s="139">
        <f t="shared" si="163"/>
        <v>2.561642</v>
      </c>
      <c r="H295" s="141">
        <f t="shared" si="163"/>
        <v>2.129451</v>
      </c>
      <c r="I295" s="141">
        <f t="shared" si="163"/>
        <v>0</v>
      </c>
      <c r="J295" s="139">
        <f t="shared" si="163"/>
        <v>0</v>
      </c>
      <c r="K295" s="139">
        <f t="shared" si="163"/>
        <v>0</v>
      </c>
      <c r="L295" s="139">
        <f t="shared" si="163"/>
        <v>0</v>
      </c>
      <c r="M295" s="141">
        <f t="shared" si="163"/>
        <v>0</v>
      </c>
      <c r="N295" s="139">
        <f t="shared" si="163"/>
        <v>0</v>
      </c>
      <c r="O295" s="139">
        <f t="shared" si="163"/>
        <v>0</v>
      </c>
      <c r="P295" s="141">
        <f t="shared" si="163"/>
        <v>0</v>
      </c>
      <c r="Q295" s="139">
        <f t="shared" si="163"/>
        <v>0</v>
      </c>
      <c r="R295" s="139">
        <f t="shared" si="163"/>
        <v>0</v>
      </c>
      <c r="S295" s="141">
        <f t="shared" si="163"/>
        <v>0.052</v>
      </c>
      <c r="T295" s="139">
        <f t="shared" si="163"/>
        <v>0.008</v>
      </c>
      <c r="U295" s="139">
        <f t="shared" si="163"/>
        <v>0</v>
      </c>
      <c r="V295" s="139">
        <f t="shared" si="163"/>
        <v>0</v>
      </c>
      <c r="W295" s="139">
        <f t="shared" si="163"/>
        <v>0.044</v>
      </c>
      <c r="X295" s="139">
        <f t="shared" si="163"/>
        <v>0</v>
      </c>
      <c r="Y295" s="139">
        <f t="shared" si="163"/>
        <v>0</v>
      </c>
      <c r="Z295" s="139">
        <f t="shared" si="163"/>
        <v>0</v>
      </c>
      <c r="AA295" s="139">
        <f t="shared" si="163"/>
        <v>0.044</v>
      </c>
      <c r="AB295" s="139">
        <f t="shared" si="163"/>
        <v>0</v>
      </c>
      <c r="AC295" s="139">
        <f t="shared" si="163"/>
        <v>0</v>
      </c>
      <c r="AD295" s="139">
        <f t="shared" si="163"/>
        <v>0</v>
      </c>
      <c r="AE295" s="139">
        <f t="shared" si="163"/>
        <v>0</v>
      </c>
      <c r="AF295" s="139">
        <f t="shared" si="163"/>
        <v>0</v>
      </c>
    </row>
    <row r="296" ht="15" customHeight="1" spans="1:32">
      <c r="A296" s="2"/>
      <c r="B296" s="14" t="s">
        <v>123</v>
      </c>
      <c r="C296" s="139">
        <f t="shared" si="149"/>
        <v>0</v>
      </c>
      <c r="D296" s="139">
        <f t="shared" ref="D296:AF296" si="164">D214/10000</f>
        <v>0</v>
      </c>
      <c r="E296" s="139">
        <f t="shared" si="164"/>
        <v>0</v>
      </c>
      <c r="F296" s="139">
        <f t="shared" si="164"/>
        <v>0</v>
      </c>
      <c r="G296" s="139">
        <f t="shared" si="164"/>
        <v>0</v>
      </c>
      <c r="H296" s="141">
        <f t="shared" si="164"/>
        <v>0</v>
      </c>
      <c r="I296" s="141">
        <f t="shared" si="164"/>
        <v>0</v>
      </c>
      <c r="J296" s="139">
        <f t="shared" si="164"/>
        <v>0</v>
      </c>
      <c r="K296" s="139">
        <f t="shared" si="164"/>
        <v>0</v>
      </c>
      <c r="L296" s="139">
        <f t="shared" si="164"/>
        <v>0</v>
      </c>
      <c r="M296" s="141">
        <f t="shared" si="164"/>
        <v>0</v>
      </c>
      <c r="N296" s="139">
        <f t="shared" si="164"/>
        <v>0</v>
      </c>
      <c r="O296" s="139">
        <f t="shared" si="164"/>
        <v>0</v>
      </c>
      <c r="P296" s="141">
        <f t="shared" si="164"/>
        <v>0</v>
      </c>
      <c r="Q296" s="139">
        <f t="shared" si="164"/>
        <v>0</v>
      </c>
      <c r="R296" s="139">
        <f t="shared" si="164"/>
        <v>0</v>
      </c>
      <c r="S296" s="141">
        <f t="shared" si="164"/>
        <v>0</v>
      </c>
      <c r="T296" s="139">
        <f t="shared" si="164"/>
        <v>0</v>
      </c>
      <c r="U296" s="139">
        <f t="shared" si="164"/>
        <v>0</v>
      </c>
      <c r="V296" s="139">
        <f t="shared" si="164"/>
        <v>0</v>
      </c>
      <c r="W296" s="139">
        <f t="shared" si="164"/>
        <v>0</v>
      </c>
      <c r="X296" s="139">
        <f t="shared" si="164"/>
        <v>0</v>
      </c>
      <c r="Y296" s="139">
        <f t="shared" si="164"/>
        <v>0</v>
      </c>
      <c r="Z296" s="139">
        <f t="shared" si="164"/>
        <v>0</v>
      </c>
      <c r="AA296" s="139">
        <f t="shared" si="164"/>
        <v>0</v>
      </c>
      <c r="AB296" s="139">
        <f t="shared" si="164"/>
        <v>0</v>
      </c>
      <c r="AC296" s="139">
        <f t="shared" si="164"/>
        <v>0</v>
      </c>
      <c r="AD296" s="139">
        <f t="shared" si="164"/>
        <v>0</v>
      </c>
      <c r="AE296" s="139">
        <f t="shared" si="164"/>
        <v>0</v>
      </c>
      <c r="AF296" s="139">
        <f t="shared" si="164"/>
        <v>0</v>
      </c>
    </row>
    <row r="297" ht="15" customHeight="1" spans="1:32">
      <c r="A297" s="2"/>
      <c r="B297" s="14" t="s">
        <v>124</v>
      </c>
      <c r="C297" s="139">
        <f t="shared" si="149"/>
        <v>0</v>
      </c>
      <c r="D297" s="139">
        <f t="shared" ref="D297:AF297" si="165">D215/10000</f>
        <v>0</v>
      </c>
      <c r="E297" s="139">
        <f t="shared" si="165"/>
        <v>0</v>
      </c>
      <c r="F297" s="139">
        <f t="shared" si="165"/>
        <v>0</v>
      </c>
      <c r="G297" s="139">
        <f t="shared" si="165"/>
        <v>0</v>
      </c>
      <c r="H297" s="141">
        <f t="shared" si="165"/>
        <v>0</v>
      </c>
      <c r="I297" s="141">
        <f t="shared" si="165"/>
        <v>0</v>
      </c>
      <c r="J297" s="139">
        <f t="shared" si="165"/>
        <v>0</v>
      </c>
      <c r="K297" s="139">
        <f t="shared" si="165"/>
        <v>0</v>
      </c>
      <c r="L297" s="139">
        <f t="shared" si="165"/>
        <v>0</v>
      </c>
      <c r="M297" s="141">
        <f t="shared" si="165"/>
        <v>0</v>
      </c>
      <c r="N297" s="139">
        <f t="shared" si="165"/>
        <v>0</v>
      </c>
      <c r="O297" s="139">
        <f t="shared" si="165"/>
        <v>0</v>
      </c>
      <c r="P297" s="141">
        <f t="shared" si="165"/>
        <v>0</v>
      </c>
      <c r="Q297" s="139">
        <f t="shared" si="165"/>
        <v>0</v>
      </c>
      <c r="R297" s="139">
        <f t="shared" si="165"/>
        <v>0</v>
      </c>
      <c r="S297" s="141">
        <f t="shared" si="165"/>
        <v>0</v>
      </c>
      <c r="T297" s="139">
        <f t="shared" si="165"/>
        <v>0</v>
      </c>
      <c r="U297" s="139">
        <f t="shared" si="165"/>
        <v>0</v>
      </c>
      <c r="V297" s="139">
        <f t="shared" si="165"/>
        <v>0</v>
      </c>
      <c r="W297" s="139">
        <f t="shared" si="165"/>
        <v>0</v>
      </c>
      <c r="X297" s="139">
        <f t="shared" si="165"/>
        <v>0</v>
      </c>
      <c r="Y297" s="139">
        <f t="shared" si="165"/>
        <v>0</v>
      </c>
      <c r="Z297" s="139">
        <f t="shared" si="165"/>
        <v>0</v>
      </c>
      <c r="AA297" s="139">
        <f t="shared" si="165"/>
        <v>0</v>
      </c>
      <c r="AB297" s="139">
        <f t="shared" si="165"/>
        <v>0</v>
      </c>
      <c r="AC297" s="139">
        <f t="shared" si="165"/>
        <v>0</v>
      </c>
      <c r="AD297" s="139">
        <f t="shared" si="165"/>
        <v>0</v>
      </c>
      <c r="AE297" s="139">
        <f t="shared" si="165"/>
        <v>0</v>
      </c>
      <c r="AF297" s="139">
        <f t="shared" si="165"/>
        <v>0</v>
      </c>
    </row>
    <row r="298" ht="15" customHeight="1" spans="1:32">
      <c r="A298" s="2"/>
      <c r="B298" s="14" t="s">
        <v>125</v>
      </c>
      <c r="C298" s="139">
        <f t="shared" si="149"/>
        <v>0</v>
      </c>
      <c r="D298" s="139">
        <f t="shared" ref="D298:AF298" si="166">D216/10000</f>
        <v>0</v>
      </c>
      <c r="E298" s="139">
        <f t="shared" si="166"/>
        <v>0</v>
      </c>
      <c r="F298" s="139">
        <f t="shared" si="166"/>
        <v>0</v>
      </c>
      <c r="G298" s="139">
        <f t="shared" si="166"/>
        <v>0</v>
      </c>
      <c r="H298" s="141">
        <f t="shared" si="166"/>
        <v>0</v>
      </c>
      <c r="I298" s="141">
        <f t="shared" si="166"/>
        <v>0</v>
      </c>
      <c r="J298" s="139">
        <f t="shared" si="166"/>
        <v>0</v>
      </c>
      <c r="K298" s="139">
        <f t="shared" si="166"/>
        <v>0</v>
      </c>
      <c r="L298" s="139">
        <f t="shared" si="166"/>
        <v>0</v>
      </c>
      <c r="M298" s="141">
        <f t="shared" si="166"/>
        <v>0</v>
      </c>
      <c r="N298" s="139">
        <f t="shared" si="166"/>
        <v>0</v>
      </c>
      <c r="O298" s="139">
        <f t="shared" si="166"/>
        <v>0</v>
      </c>
      <c r="P298" s="141">
        <f t="shared" si="166"/>
        <v>0</v>
      </c>
      <c r="Q298" s="139">
        <f t="shared" si="166"/>
        <v>0</v>
      </c>
      <c r="R298" s="139">
        <f t="shared" si="166"/>
        <v>0</v>
      </c>
      <c r="S298" s="141">
        <f t="shared" si="166"/>
        <v>0</v>
      </c>
      <c r="T298" s="139">
        <f t="shared" si="166"/>
        <v>0</v>
      </c>
      <c r="U298" s="139">
        <f t="shared" si="166"/>
        <v>0</v>
      </c>
      <c r="V298" s="139">
        <f t="shared" si="166"/>
        <v>0</v>
      </c>
      <c r="W298" s="139">
        <f t="shared" si="166"/>
        <v>0</v>
      </c>
      <c r="X298" s="139">
        <f t="shared" si="166"/>
        <v>0</v>
      </c>
      <c r="Y298" s="139">
        <f t="shared" si="166"/>
        <v>0</v>
      </c>
      <c r="Z298" s="139">
        <f t="shared" si="166"/>
        <v>0</v>
      </c>
      <c r="AA298" s="139">
        <f t="shared" si="166"/>
        <v>0</v>
      </c>
      <c r="AB298" s="139">
        <f t="shared" si="166"/>
        <v>0</v>
      </c>
      <c r="AC298" s="139">
        <f t="shared" si="166"/>
        <v>0</v>
      </c>
      <c r="AD298" s="139">
        <f t="shared" si="166"/>
        <v>0</v>
      </c>
      <c r="AE298" s="139">
        <f t="shared" si="166"/>
        <v>0</v>
      </c>
      <c r="AF298" s="139">
        <f t="shared" si="166"/>
        <v>0</v>
      </c>
    </row>
    <row r="299" ht="15" customHeight="1" spans="1:32">
      <c r="A299" s="2"/>
      <c r="B299" s="14" t="s">
        <v>126</v>
      </c>
      <c r="C299" s="139">
        <f t="shared" si="149"/>
        <v>5.25</v>
      </c>
      <c r="D299" s="139">
        <f t="shared" ref="D299:AF299" si="167">D217/10000</f>
        <v>0</v>
      </c>
      <c r="E299" s="139">
        <f t="shared" si="167"/>
        <v>5.25</v>
      </c>
      <c r="F299" s="139">
        <f t="shared" si="167"/>
        <v>0</v>
      </c>
      <c r="G299" s="139">
        <f t="shared" si="167"/>
        <v>0</v>
      </c>
      <c r="H299" s="141">
        <f t="shared" si="167"/>
        <v>0</v>
      </c>
      <c r="I299" s="141">
        <f t="shared" si="167"/>
        <v>0</v>
      </c>
      <c r="J299" s="139">
        <f t="shared" si="167"/>
        <v>0</v>
      </c>
      <c r="K299" s="139">
        <f t="shared" si="167"/>
        <v>0</v>
      </c>
      <c r="L299" s="139">
        <f t="shared" si="167"/>
        <v>0</v>
      </c>
      <c r="M299" s="141">
        <f t="shared" si="167"/>
        <v>0</v>
      </c>
      <c r="N299" s="139">
        <f t="shared" si="167"/>
        <v>0</v>
      </c>
      <c r="O299" s="139">
        <f t="shared" si="167"/>
        <v>0</v>
      </c>
      <c r="P299" s="141">
        <f t="shared" si="167"/>
        <v>0</v>
      </c>
      <c r="Q299" s="139">
        <f t="shared" si="167"/>
        <v>0</v>
      </c>
      <c r="R299" s="139">
        <f t="shared" si="167"/>
        <v>0</v>
      </c>
      <c r="S299" s="141">
        <f t="shared" si="167"/>
        <v>0</v>
      </c>
      <c r="T299" s="139">
        <f t="shared" si="167"/>
        <v>0</v>
      </c>
      <c r="U299" s="139">
        <f t="shared" si="167"/>
        <v>0</v>
      </c>
      <c r="V299" s="139">
        <f t="shared" si="167"/>
        <v>0</v>
      </c>
      <c r="W299" s="139">
        <f t="shared" si="167"/>
        <v>0</v>
      </c>
      <c r="X299" s="139">
        <f t="shared" si="167"/>
        <v>0</v>
      </c>
      <c r="Y299" s="139">
        <f t="shared" si="167"/>
        <v>0</v>
      </c>
      <c r="Z299" s="139">
        <f t="shared" si="167"/>
        <v>0</v>
      </c>
      <c r="AA299" s="139">
        <f t="shared" si="167"/>
        <v>0</v>
      </c>
      <c r="AB299" s="139">
        <f t="shared" si="167"/>
        <v>0</v>
      </c>
      <c r="AC299" s="139">
        <f t="shared" si="167"/>
        <v>0</v>
      </c>
      <c r="AD299" s="139">
        <f t="shared" si="167"/>
        <v>0</v>
      </c>
      <c r="AE299" s="139">
        <f t="shared" si="167"/>
        <v>0</v>
      </c>
      <c r="AF299" s="139">
        <f t="shared" si="167"/>
        <v>0</v>
      </c>
    </row>
    <row r="300" ht="15" customHeight="1" spans="1:32">
      <c r="A300" s="2"/>
      <c r="B300" s="9" t="s">
        <v>127</v>
      </c>
      <c r="C300" s="139">
        <f t="shared" si="149"/>
        <v>0.372701</v>
      </c>
      <c r="D300" s="139">
        <f t="shared" ref="D300:AF300" si="168">D218/10000</f>
        <v>0</v>
      </c>
      <c r="E300" s="139">
        <f t="shared" si="168"/>
        <v>0</v>
      </c>
      <c r="F300" s="139">
        <f t="shared" si="168"/>
        <v>0</v>
      </c>
      <c r="G300" s="139">
        <f t="shared" si="168"/>
        <v>0</v>
      </c>
      <c r="H300" s="141">
        <f t="shared" si="168"/>
        <v>0.372701</v>
      </c>
      <c r="I300" s="141">
        <f t="shared" si="168"/>
        <v>0</v>
      </c>
      <c r="J300" s="139">
        <f t="shared" si="168"/>
        <v>0</v>
      </c>
      <c r="K300" s="139">
        <f t="shared" si="168"/>
        <v>0</v>
      </c>
      <c r="L300" s="139">
        <f t="shared" si="168"/>
        <v>0</v>
      </c>
      <c r="M300" s="141">
        <f t="shared" si="168"/>
        <v>0</v>
      </c>
      <c r="N300" s="139">
        <f t="shared" si="168"/>
        <v>0</v>
      </c>
      <c r="O300" s="139">
        <f t="shared" si="168"/>
        <v>0</v>
      </c>
      <c r="P300" s="141">
        <f t="shared" si="168"/>
        <v>0</v>
      </c>
      <c r="Q300" s="139">
        <f t="shared" si="168"/>
        <v>0</v>
      </c>
      <c r="R300" s="139">
        <f t="shared" si="168"/>
        <v>0</v>
      </c>
      <c r="S300" s="141">
        <f t="shared" si="168"/>
        <v>0</v>
      </c>
      <c r="T300" s="139">
        <f t="shared" si="168"/>
        <v>0</v>
      </c>
      <c r="U300" s="139">
        <f t="shared" si="168"/>
        <v>0</v>
      </c>
      <c r="V300" s="139">
        <f t="shared" si="168"/>
        <v>0</v>
      </c>
      <c r="W300" s="139">
        <f t="shared" si="168"/>
        <v>0</v>
      </c>
      <c r="X300" s="139">
        <f t="shared" si="168"/>
        <v>0</v>
      </c>
      <c r="Y300" s="139">
        <f t="shared" si="168"/>
        <v>0</v>
      </c>
      <c r="Z300" s="139">
        <f t="shared" si="168"/>
        <v>0</v>
      </c>
      <c r="AA300" s="139">
        <f t="shared" si="168"/>
        <v>0</v>
      </c>
      <c r="AB300" s="139">
        <f t="shared" si="168"/>
        <v>0</v>
      </c>
      <c r="AC300" s="139">
        <f t="shared" si="168"/>
        <v>0</v>
      </c>
      <c r="AD300" s="139">
        <f t="shared" si="168"/>
        <v>0</v>
      </c>
      <c r="AE300" s="139">
        <f t="shared" si="168"/>
        <v>0</v>
      </c>
      <c r="AF300" s="139">
        <f t="shared" si="168"/>
        <v>0</v>
      </c>
    </row>
    <row r="301" ht="15" customHeight="1" spans="1:32">
      <c r="A301" s="2"/>
      <c r="B301" s="9" t="s">
        <v>128</v>
      </c>
      <c r="C301" s="139">
        <f t="shared" si="149"/>
        <v>0</v>
      </c>
      <c r="D301" s="139">
        <f t="shared" ref="D301:AF301" si="169">D219/10000</f>
        <v>0</v>
      </c>
      <c r="E301" s="139">
        <f t="shared" si="169"/>
        <v>0</v>
      </c>
      <c r="F301" s="139">
        <f t="shared" si="169"/>
        <v>0</v>
      </c>
      <c r="G301" s="139">
        <f t="shared" si="169"/>
        <v>0</v>
      </c>
      <c r="H301" s="141">
        <f t="shared" si="169"/>
        <v>0</v>
      </c>
      <c r="I301" s="141">
        <f t="shared" si="169"/>
        <v>0</v>
      </c>
      <c r="J301" s="139">
        <f t="shared" si="169"/>
        <v>0</v>
      </c>
      <c r="K301" s="139">
        <f t="shared" si="169"/>
        <v>0</v>
      </c>
      <c r="L301" s="139">
        <f t="shared" si="169"/>
        <v>0</v>
      </c>
      <c r="M301" s="141">
        <f t="shared" si="169"/>
        <v>0</v>
      </c>
      <c r="N301" s="139">
        <f t="shared" si="169"/>
        <v>0</v>
      </c>
      <c r="O301" s="139">
        <f t="shared" si="169"/>
        <v>0</v>
      </c>
      <c r="P301" s="141">
        <f t="shared" si="169"/>
        <v>0</v>
      </c>
      <c r="Q301" s="139">
        <f t="shared" si="169"/>
        <v>0</v>
      </c>
      <c r="R301" s="139">
        <f t="shared" si="169"/>
        <v>0</v>
      </c>
      <c r="S301" s="141">
        <f t="shared" si="169"/>
        <v>0</v>
      </c>
      <c r="T301" s="139">
        <f t="shared" si="169"/>
        <v>0</v>
      </c>
      <c r="U301" s="139">
        <f t="shared" si="169"/>
        <v>0</v>
      </c>
      <c r="V301" s="139">
        <f t="shared" si="169"/>
        <v>0</v>
      </c>
      <c r="W301" s="139">
        <f t="shared" si="169"/>
        <v>0</v>
      </c>
      <c r="X301" s="139">
        <f t="shared" si="169"/>
        <v>0</v>
      </c>
      <c r="Y301" s="139">
        <f t="shared" si="169"/>
        <v>0</v>
      </c>
      <c r="Z301" s="139">
        <f t="shared" si="169"/>
        <v>0</v>
      </c>
      <c r="AA301" s="139">
        <f t="shared" si="169"/>
        <v>0</v>
      </c>
      <c r="AB301" s="139">
        <f t="shared" si="169"/>
        <v>0</v>
      </c>
      <c r="AC301" s="139">
        <f t="shared" si="169"/>
        <v>0</v>
      </c>
      <c r="AD301" s="139">
        <f t="shared" si="169"/>
        <v>0</v>
      </c>
      <c r="AE301" s="139">
        <f t="shared" si="169"/>
        <v>0</v>
      </c>
      <c r="AF301" s="139">
        <f t="shared" si="169"/>
        <v>0</v>
      </c>
    </row>
    <row r="302" ht="15" customHeight="1" spans="1:32">
      <c r="A302" s="2"/>
      <c r="B302" s="9" t="s">
        <v>129</v>
      </c>
      <c r="C302" s="139">
        <f t="shared" si="149"/>
        <v>-0.22057</v>
      </c>
      <c r="D302" s="139">
        <f t="shared" ref="D302:AF302" si="170">D220/10000</f>
        <v>0</v>
      </c>
      <c r="E302" s="139">
        <f t="shared" si="170"/>
        <v>0</v>
      </c>
      <c r="F302" s="139">
        <f t="shared" si="170"/>
        <v>0</v>
      </c>
      <c r="G302" s="139">
        <f t="shared" si="170"/>
        <v>0</v>
      </c>
      <c r="H302" s="141">
        <f t="shared" si="170"/>
        <v>0</v>
      </c>
      <c r="I302" s="141">
        <f t="shared" si="170"/>
        <v>0</v>
      </c>
      <c r="J302" s="139">
        <f t="shared" si="170"/>
        <v>0</v>
      </c>
      <c r="K302" s="139">
        <f t="shared" si="170"/>
        <v>0</v>
      </c>
      <c r="L302" s="139">
        <f t="shared" si="170"/>
        <v>0</v>
      </c>
      <c r="M302" s="141">
        <f t="shared" si="170"/>
        <v>0</v>
      </c>
      <c r="N302" s="139">
        <f t="shared" si="170"/>
        <v>0</v>
      </c>
      <c r="O302" s="139">
        <f t="shared" si="170"/>
        <v>0</v>
      </c>
      <c r="P302" s="141">
        <f t="shared" si="170"/>
        <v>0</v>
      </c>
      <c r="Q302" s="139">
        <f t="shared" si="170"/>
        <v>0</v>
      </c>
      <c r="R302" s="139">
        <f t="shared" si="170"/>
        <v>0</v>
      </c>
      <c r="S302" s="141">
        <f t="shared" si="170"/>
        <v>-0.22057</v>
      </c>
      <c r="T302" s="139">
        <f t="shared" si="170"/>
        <v>-0.22057</v>
      </c>
      <c r="U302" s="139">
        <f t="shared" si="170"/>
        <v>0</v>
      </c>
      <c r="V302" s="139">
        <f t="shared" si="170"/>
        <v>0</v>
      </c>
      <c r="W302" s="139">
        <f t="shared" si="170"/>
        <v>0</v>
      </c>
      <c r="X302" s="139">
        <f t="shared" si="170"/>
        <v>0</v>
      </c>
      <c r="Y302" s="139">
        <f t="shared" si="170"/>
        <v>0</v>
      </c>
      <c r="Z302" s="139">
        <f t="shared" si="170"/>
        <v>0</v>
      </c>
      <c r="AA302" s="139">
        <f t="shared" si="170"/>
        <v>0</v>
      </c>
      <c r="AB302" s="139">
        <f t="shared" si="170"/>
        <v>0</v>
      </c>
      <c r="AC302" s="139">
        <f t="shared" si="170"/>
        <v>0</v>
      </c>
      <c r="AD302" s="139">
        <f t="shared" si="170"/>
        <v>0</v>
      </c>
      <c r="AE302" s="139">
        <f t="shared" si="170"/>
        <v>0</v>
      </c>
      <c r="AF302" s="139">
        <f t="shared" si="170"/>
        <v>0</v>
      </c>
    </row>
    <row r="303" ht="15" customHeight="1" spans="1:32">
      <c r="A303" s="2"/>
      <c r="B303" s="9" t="s">
        <v>130</v>
      </c>
      <c r="C303" s="139">
        <f t="shared" si="149"/>
        <v>0</v>
      </c>
      <c r="D303" s="139">
        <f t="shared" ref="D303:AF303" si="171">D221/10000</f>
        <v>0</v>
      </c>
      <c r="E303" s="139">
        <f t="shared" si="171"/>
        <v>0</v>
      </c>
      <c r="F303" s="139">
        <f t="shared" si="171"/>
        <v>0</v>
      </c>
      <c r="G303" s="139">
        <f t="shared" si="171"/>
        <v>0</v>
      </c>
      <c r="H303" s="141">
        <f t="shared" si="171"/>
        <v>0</v>
      </c>
      <c r="I303" s="141">
        <f t="shared" si="171"/>
        <v>0</v>
      </c>
      <c r="J303" s="139">
        <f t="shared" si="171"/>
        <v>0</v>
      </c>
      <c r="K303" s="139">
        <f t="shared" si="171"/>
        <v>0</v>
      </c>
      <c r="L303" s="139">
        <f t="shared" si="171"/>
        <v>0</v>
      </c>
      <c r="M303" s="141">
        <f t="shared" si="171"/>
        <v>0</v>
      </c>
      <c r="N303" s="139">
        <f t="shared" si="171"/>
        <v>0</v>
      </c>
      <c r="O303" s="139">
        <f t="shared" si="171"/>
        <v>0</v>
      </c>
      <c r="P303" s="141">
        <f t="shared" si="171"/>
        <v>0</v>
      </c>
      <c r="Q303" s="139">
        <f t="shared" si="171"/>
        <v>0</v>
      </c>
      <c r="R303" s="139">
        <f t="shared" si="171"/>
        <v>0</v>
      </c>
      <c r="S303" s="141">
        <f t="shared" si="171"/>
        <v>0</v>
      </c>
      <c r="T303" s="139">
        <f t="shared" si="171"/>
        <v>0</v>
      </c>
      <c r="U303" s="139">
        <f t="shared" si="171"/>
        <v>0</v>
      </c>
      <c r="V303" s="139">
        <f t="shared" si="171"/>
        <v>0</v>
      </c>
      <c r="W303" s="139">
        <f t="shared" si="171"/>
        <v>0</v>
      </c>
      <c r="X303" s="139">
        <f t="shared" si="171"/>
        <v>0</v>
      </c>
      <c r="Y303" s="139">
        <f t="shared" si="171"/>
        <v>0</v>
      </c>
      <c r="Z303" s="139">
        <f t="shared" si="171"/>
        <v>0</v>
      </c>
      <c r="AA303" s="139">
        <f t="shared" si="171"/>
        <v>0</v>
      </c>
      <c r="AB303" s="139">
        <f t="shared" si="171"/>
        <v>0</v>
      </c>
      <c r="AC303" s="139">
        <f t="shared" si="171"/>
        <v>0</v>
      </c>
      <c r="AD303" s="139">
        <f t="shared" si="171"/>
        <v>0</v>
      </c>
      <c r="AE303" s="139">
        <f t="shared" si="171"/>
        <v>0</v>
      </c>
      <c r="AF303" s="139">
        <f t="shared" si="171"/>
        <v>0</v>
      </c>
    </row>
    <row r="304" ht="15" customHeight="1" spans="1:32">
      <c r="A304" s="2"/>
      <c r="B304" s="9" t="s">
        <v>131</v>
      </c>
      <c r="C304" s="139">
        <f t="shared" si="149"/>
        <v>0</v>
      </c>
      <c r="D304" s="139">
        <f t="shared" ref="D304:AF304" si="172">D222/10000</f>
        <v>0</v>
      </c>
      <c r="E304" s="139">
        <f t="shared" si="172"/>
        <v>0</v>
      </c>
      <c r="F304" s="139">
        <f t="shared" si="172"/>
        <v>0</v>
      </c>
      <c r="G304" s="139">
        <f t="shared" si="172"/>
        <v>0</v>
      </c>
      <c r="H304" s="141">
        <f t="shared" si="172"/>
        <v>0</v>
      </c>
      <c r="I304" s="141">
        <f t="shared" si="172"/>
        <v>0</v>
      </c>
      <c r="J304" s="139">
        <f t="shared" si="172"/>
        <v>0</v>
      </c>
      <c r="K304" s="139">
        <f t="shared" si="172"/>
        <v>0</v>
      </c>
      <c r="L304" s="139">
        <f t="shared" si="172"/>
        <v>0</v>
      </c>
      <c r="M304" s="141">
        <f t="shared" si="172"/>
        <v>0</v>
      </c>
      <c r="N304" s="139">
        <f t="shared" si="172"/>
        <v>0</v>
      </c>
      <c r="O304" s="139">
        <f t="shared" si="172"/>
        <v>0</v>
      </c>
      <c r="P304" s="141">
        <f t="shared" si="172"/>
        <v>0</v>
      </c>
      <c r="Q304" s="139">
        <f t="shared" si="172"/>
        <v>0</v>
      </c>
      <c r="R304" s="139">
        <f t="shared" si="172"/>
        <v>0</v>
      </c>
      <c r="S304" s="141">
        <f t="shared" si="172"/>
        <v>0</v>
      </c>
      <c r="T304" s="139">
        <f t="shared" si="172"/>
        <v>0</v>
      </c>
      <c r="U304" s="139">
        <f t="shared" si="172"/>
        <v>0</v>
      </c>
      <c r="V304" s="139">
        <f t="shared" si="172"/>
        <v>0</v>
      </c>
      <c r="W304" s="139">
        <f t="shared" si="172"/>
        <v>0</v>
      </c>
      <c r="X304" s="139">
        <f t="shared" si="172"/>
        <v>0</v>
      </c>
      <c r="Y304" s="139">
        <f t="shared" si="172"/>
        <v>0</v>
      </c>
      <c r="Z304" s="139">
        <f t="shared" si="172"/>
        <v>0</v>
      </c>
      <c r="AA304" s="139">
        <f t="shared" si="172"/>
        <v>0</v>
      </c>
      <c r="AB304" s="139">
        <f t="shared" si="172"/>
        <v>0</v>
      </c>
      <c r="AC304" s="139">
        <f t="shared" si="172"/>
        <v>0</v>
      </c>
      <c r="AD304" s="139">
        <f t="shared" si="172"/>
        <v>0</v>
      </c>
      <c r="AE304" s="139">
        <f t="shared" si="172"/>
        <v>0</v>
      </c>
      <c r="AF304" s="139">
        <f t="shared" si="172"/>
        <v>0</v>
      </c>
    </row>
    <row r="305" ht="15" customHeight="1" spans="1:32">
      <c r="A305" s="2"/>
      <c r="B305" s="9" t="s">
        <v>132</v>
      </c>
      <c r="C305" s="139">
        <f t="shared" si="149"/>
        <v>0</v>
      </c>
      <c r="D305" s="139">
        <f t="shared" ref="D305:AF305" si="173">D223/10000</f>
        <v>0</v>
      </c>
      <c r="E305" s="139">
        <f t="shared" si="173"/>
        <v>0</v>
      </c>
      <c r="F305" s="139">
        <f t="shared" si="173"/>
        <v>0</v>
      </c>
      <c r="G305" s="139">
        <f t="shared" si="173"/>
        <v>0</v>
      </c>
      <c r="H305" s="141">
        <f t="shared" si="173"/>
        <v>0</v>
      </c>
      <c r="I305" s="141">
        <f t="shared" si="173"/>
        <v>0</v>
      </c>
      <c r="J305" s="139">
        <f t="shared" si="173"/>
        <v>0</v>
      </c>
      <c r="K305" s="139">
        <f t="shared" si="173"/>
        <v>0</v>
      </c>
      <c r="L305" s="139">
        <f t="shared" si="173"/>
        <v>0</v>
      </c>
      <c r="M305" s="141">
        <f t="shared" si="173"/>
        <v>0</v>
      </c>
      <c r="N305" s="139">
        <f t="shared" si="173"/>
        <v>0</v>
      </c>
      <c r="O305" s="139">
        <f t="shared" si="173"/>
        <v>0</v>
      </c>
      <c r="P305" s="141">
        <f t="shared" si="173"/>
        <v>0</v>
      </c>
      <c r="Q305" s="139">
        <f t="shared" si="173"/>
        <v>0</v>
      </c>
      <c r="R305" s="139">
        <f t="shared" si="173"/>
        <v>0</v>
      </c>
      <c r="S305" s="141">
        <f t="shared" si="173"/>
        <v>0</v>
      </c>
      <c r="T305" s="139">
        <f t="shared" si="173"/>
        <v>0</v>
      </c>
      <c r="U305" s="139">
        <f t="shared" si="173"/>
        <v>0</v>
      </c>
      <c r="V305" s="139">
        <f t="shared" si="173"/>
        <v>0</v>
      </c>
      <c r="W305" s="139">
        <f t="shared" si="173"/>
        <v>0</v>
      </c>
      <c r="X305" s="139">
        <f t="shared" si="173"/>
        <v>0</v>
      </c>
      <c r="Y305" s="139">
        <f t="shared" si="173"/>
        <v>0</v>
      </c>
      <c r="Z305" s="139">
        <f t="shared" si="173"/>
        <v>0</v>
      </c>
      <c r="AA305" s="139">
        <f t="shared" si="173"/>
        <v>0</v>
      </c>
      <c r="AB305" s="139">
        <f t="shared" si="173"/>
        <v>0</v>
      </c>
      <c r="AC305" s="139">
        <f t="shared" si="173"/>
        <v>0</v>
      </c>
      <c r="AD305" s="139">
        <f t="shared" si="173"/>
        <v>0</v>
      </c>
      <c r="AE305" s="139">
        <f t="shared" si="173"/>
        <v>0</v>
      </c>
      <c r="AF305" s="139">
        <f t="shared" si="173"/>
        <v>0</v>
      </c>
    </row>
    <row r="306" ht="15" customHeight="1" spans="1:32">
      <c r="A306" s="2"/>
      <c r="B306" s="15" t="s">
        <v>95</v>
      </c>
      <c r="C306" s="147">
        <f t="shared" si="149"/>
        <v>46.766537</v>
      </c>
      <c r="D306" s="147">
        <f t="shared" ref="D306:AF306" si="174">D224/10000</f>
        <v>0</v>
      </c>
      <c r="E306" s="147">
        <f t="shared" si="174"/>
        <v>21.841975</v>
      </c>
      <c r="F306" s="147">
        <f t="shared" si="174"/>
        <v>0.021972</v>
      </c>
      <c r="G306" s="147">
        <f t="shared" si="174"/>
        <v>3.945796</v>
      </c>
      <c r="H306" s="141">
        <f t="shared" si="174"/>
        <v>21.125364</v>
      </c>
      <c r="I306" s="141">
        <f t="shared" si="174"/>
        <v>0</v>
      </c>
      <c r="J306" s="147">
        <f t="shared" si="174"/>
        <v>0</v>
      </c>
      <c r="K306" s="147">
        <f t="shared" si="174"/>
        <v>0</v>
      </c>
      <c r="L306" s="147">
        <f t="shared" si="174"/>
        <v>0</v>
      </c>
      <c r="M306" s="141">
        <f t="shared" si="174"/>
        <v>0</v>
      </c>
      <c r="N306" s="147">
        <f t="shared" si="174"/>
        <v>0</v>
      </c>
      <c r="O306" s="147">
        <f t="shared" si="174"/>
        <v>0</v>
      </c>
      <c r="P306" s="141">
        <f t="shared" si="174"/>
        <v>0</v>
      </c>
      <c r="Q306" s="147">
        <f t="shared" si="174"/>
        <v>0</v>
      </c>
      <c r="R306" s="147">
        <f t="shared" si="174"/>
        <v>0</v>
      </c>
      <c r="S306" s="141">
        <f t="shared" si="174"/>
        <v>-0.16857</v>
      </c>
      <c r="T306" s="147">
        <f t="shared" si="174"/>
        <v>-0.21257</v>
      </c>
      <c r="U306" s="147">
        <f t="shared" si="174"/>
        <v>0</v>
      </c>
      <c r="V306" s="147">
        <f t="shared" si="174"/>
        <v>0</v>
      </c>
      <c r="W306" s="147">
        <f t="shared" si="174"/>
        <v>0.044</v>
      </c>
      <c r="X306" s="147">
        <f t="shared" si="174"/>
        <v>0</v>
      </c>
      <c r="Y306" s="147">
        <f t="shared" si="174"/>
        <v>0</v>
      </c>
      <c r="Z306" s="147">
        <f t="shared" si="174"/>
        <v>0</v>
      </c>
      <c r="AA306" s="147">
        <f t="shared" si="174"/>
        <v>0.044</v>
      </c>
      <c r="AB306" s="147">
        <f t="shared" si="174"/>
        <v>0</v>
      </c>
      <c r="AC306" s="147">
        <f t="shared" si="174"/>
        <v>0</v>
      </c>
      <c r="AD306" s="147">
        <f t="shared" si="174"/>
        <v>0</v>
      </c>
      <c r="AE306" s="147">
        <f t="shared" si="174"/>
        <v>0</v>
      </c>
      <c r="AF306" s="147">
        <f t="shared" si="174"/>
        <v>0</v>
      </c>
    </row>
    <row r="307" ht="15" customHeight="1" spans="1:32">
      <c r="A307" s="2" t="s">
        <v>133</v>
      </c>
      <c r="B307" s="6" t="s">
        <v>134</v>
      </c>
      <c r="C307" s="139">
        <f t="shared" si="149"/>
        <v>0</v>
      </c>
      <c r="D307" s="139">
        <f t="shared" ref="D307:AF307" si="175">D225/10000</f>
        <v>0</v>
      </c>
      <c r="E307" s="139">
        <f t="shared" si="175"/>
        <v>0</v>
      </c>
      <c r="F307" s="139">
        <f t="shared" si="175"/>
        <v>0</v>
      </c>
      <c r="G307" s="139">
        <f t="shared" si="175"/>
        <v>0</v>
      </c>
      <c r="H307" s="141">
        <f t="shared" si="175"/>
        <v>0</v>
      </c>
      <c r="I307" s="141">
        <f t="shared" si="175"/>
        <v>0</v>
      </c>
      <c r="J307" s="139">
        <f t="shared" si="175"/>
        <v>0</v>
      </c>
      <c r="K307" s="139">
        <f t="shared" si="175"/>
        <v>0</v>
      </c>
      <c r="L307" s="139">
        <f t="shared" si="175"/>
        <v>0</v>
      </c>
      <c r="M307" s="141">
        <f t="shared" si="175"/>
        <v>0</v>
      </c>
      <c r="N307" s="139">
        <f t="shared" si="175"/>
        <v>0</v>
      </c>
      <c r="O307" s="139">
        <f t="shared" si="175"/>
        <v>0</v>
      </c>
      <c r="P307" s="141">
        <f t="shared" si="175"/>
        <v>0</v>
      </c>
      <c r="Q307" s="139">
        <f t="shared" si="175"/>
        <v>0</v>
      </c>
      <c r="R307" s="139">
        <f t="shared" si="175"/>
        <v>0</v>
      </c>
      <c r="S307" s="141">
        <f t="shared" si="175"/>
        <v>0</v>
      </c>
      <c r="T307" s="139">
        <f t="shared" si="175"/>
        <v>0</v>
      </c>
      <c r="U307" s="139">
        <f t="shared" si="175"/>
        <v>0</v>
      </c>
      <c r="V307" s="139">
        <f t="shared" si="175"/>
        <v>0</v>
      </c>
      <c r="W307" s="139">
        <f t="shared" si="175"/>
        <v>0</v>
      </c>
      <c r="X307" s="139">
        <f t="shared" si="175"/>
        <v>0</v>
      </c>
      <c r="Y307" s="139">
        <f t="shared" si="175"/>
        <v>0</v>
      </c>
      <c r="Z307" s="139">
        <f t="shared" si="175"/>
        <v>0</v>
      </c>
      <c r="AA307" s="139">
        <f t="shared" si="175"/>
        <v>0</v>
      </c>
      <c r="AB307" s="139">
        <f t="shared" si="175"/>
        <v>0</v>
      </c>
      <c r="AC307" s="139">
        <f t="shared" si="175"/>
        <v>0</v>
      </c>
      <c r="AD307" s="139">
        <f t="shared" si="175"/>
        <v>0</v>
      </c>
      <c r="AE307" s="139">
        <f t="shared" si="175"/>
        <v>0</v>
      </c>
      <c r="AF307" s="139">
        <f t="shared" si="175"/>
        <v>0</v>
      </c>
    </row>
    <row r="308" ht="15" customHeight="1" spans="1:32">
      <c r="A308" s="2"/>
      <c r="B308" s="9" t="s">
        <v>135</v>
      </c>
      <c r="C308" s="139">
        <f t="shared" si="149"/>
        <v>15.541681</v>
      </c>
      <c r="D308" s="139">
        <f t="shared" ref="D308:AF308" si="176">D226/10000</f>
        <v>0</v>
      </c>
      <c r="E308" s="139">
        <f t="shared" si="176"/>
        <v>9.596284</v>
      </c>
      <c r="F308" s="139">
        <f t="shared" si="176"/>
        <v>0</v>
      </c>
      <c r="G308" s="139">
        <f t="shared" si="176"/>
        <v>0</v>
      </c>
      <c r="H308" s="141">
        <f t="shared" si="176"/>
        <v>5.945397</v>
      </c>
      <c r="I308" s="141">
        <f t="shared" si="176"/>
        <v>0</v>
      </c>
      <c r="J308" s="139">
        <f t="shared" si="176"/>
        <v>0</v>
      </c>
      <c r="K308" s="139">
        <f t="shared" si="176"/>
        <v>0</v>
      </c>
      <c r="L308" s="139">
        <f t="shared" si="176"/>
        <v>0</v>
      </c>
      <c r="M308" s="141">
        <f t="shared" si="176"/>
        <v>0</v>
      </c>
      <c r="N308" s="139">
        <f t="shared" si="176"/>
        <v>0</v>
      </c>
      <c r="O308" s="139">
        <f t="shared" si="176"/>
        <v>0</v>
      </c>
      <c r="P308" s="141">
        <f t="shared" si="176"/>
        <v>0</v>
      </c>
      <c r="Q308" s="139">
        <f t="shared" si="176"/>
        <v>0</v>
      </c>
      <c r="R308" s="139">
        <f t="shared" si="176"/>
        <v>0</v>
      </c>
      <c r="S308" s="141">
        <f t="shared" si="176"/>
        <v>0</v>
      </c>
      <c r="T308" s="139">
        <f t="shared" si="176"/>
        <v>0</v>
      </c>
      <c r="U308" s="139">
        <f t="shared" si="176"/>
        <v>0</v>
      </c>
      <c r="V308" s="139">
        <f t="shared" si="176"/>
        <v>0</v>
      </c>
      <c r="W308" s="139">
        <f t="shared" si="176"/>
        <v>0</v>
      </c>
      <c r="X308" s="139">
        <f t="shared" si="176"/>
        <v>0</v>
      </c>
      <c r="Y308" s="139">
        <f t="shared" si="176"/>
        <v>0</v>
      </c>
      <c r="Z308" s="139">
        <f t="shared" si="176"/>
        <v>0</v>
      </c>
      <c r="AA308" s="139">
        <f t="shared" si="176"/>
        <v>0</v>
      </c>
      <c r="AB308" s="139">
        <f t="shared" si="176"/>
        <v>0</v>
      </c>
      <c r="AC308" s="139">
        <f t="shared" si="176"/>
        <v>0</v>
      </c>
      <c r="AD308" s="139">
        <f t="shared" si="176"/>
        <v>0</v>
      </c>
      <c r="AE308" s="139">
        <f t="shared" si="176"/>
        <v>0</v>
      </c>
      <c r="AF308" s="139">
        <f t="shared" si="176"/>
        <v>0</v>
      </c>
    </row>
    <row r="309" ht="15" customHeight="1" spans="1:32">
      <c r="A309" s="2"/>
      <c r="B309" s="9" t="s">
        <v>136</v>
      </c>
      <c r="C309" s="139">
        <f t="shared" si="149"/>
        <v>224.018541</v>
      </c>
      <c r="D309" s="139">
        <f t="shared" ref="D309:AF309" si="177">D227/10000</f>
        <v>0</v>
      </c>
      <c r="E309" s="139">
        <f t="shared" si="177"/>
        <v>0</v>
      </c>
      <c r="F309" s="139">
        <f t="shared" si="177"/>
        <v>0</v>
      </c>
      <c r="G309" s="139">
        <f t="shared" si="177"/>
        <v>0</v>
      </c>
      <c r="H309" s="141">
        <f t="shared" si="177"/>
        <v>219.689241</v>
      </c>
      <c r="I309" s="141">
        <f t="shared" si="177"/>
        <v>0</v>
      </c>
      <c r="J309" s="139">
        <f t="shared" si="177"/>
        <v>0</v>
      </c>
      <c r="K309" s="139">
        <f t="shared" si="177"/>
        <v>0</v>
      </c>
      <c r="L309" s="139">
        <f t="shared" si="177"/>
        <v>0</v>
      </c>
      <c r="M309" s="141">
        <f t="shared" si="177"/>
        <v>0</v>
      </c>
      <c r="N309" s="139">
        <f t="shared" si="177"/>
        <v>0</v>
      </c>
      <c r="O309" s="139">
        <f t="shared" si="177"/>
        <v>0</v>
      </c>
      <c r="P309" s="141">
        <f t="shared" si="177"/>
        <v>0</v>
      </c>
      <c r="Q309" s="139">
        <f t="shared" si="177"/>
        <v>0</v>
      </c>
      <c r="R309" s="139">
        <f t="shared" si="177"/>
        <v>0</v>
      </c>
      <c r="S309" s="141">
        <f t="shared" si="177"/>
        <v>4.3293</v>
      </c>
      <c r="T309" s="139">
        <f t="shared" si="177"/>
        <v>2.5976</v>
      </c>
      <c r="U309" s="139">
        <f t="shared" si="177"/>
        <v>1.7317</v>
      </c>
      <c r="V309" s="139">
        <f t="shared" si="177"/>
        <v>0</v>
      </c>
      <c r="W309" s="139">
        <f t="shared" si="177"/>
        <v>0</v>
      </c>
      <c r="X309" s="139">
        <f t="shared" si="177"/>
        <v>0</v>
      </c>
      <c r="Y309" s="139">
        <f t="shared" si="177"/>
        <v>0</v>
      </c>
      <c r="Z309" s="139">
        <f t="shared" si="177"/>
        <v>0</v>
      </c>
      <c r="AA309" s="139">
        <f t="shared" si="177"/>
        <v>0</v>
      </c>
      <c r="AB309" s="139">
        <f t="shared" si="177"/>
        <v>1.7317</v>
      </c>
      <c r="AC309" s="139">
        <f t="shared" si="177"/>
        <v>0</v>
      </c>
      <c r="AD309" s="139">
        <f t="shared" si="177"/>
        <v>0</v>
      </c>
      <c r="AE309" s="139">
        <f t="shared" si="177"/>
        <v>0</v>
      </c>
      <c r="AF309" s="139">
        <f t="shared" si="177"/>
        <v>0</v>
      </c>
    </row>
    <row r="310" ht="15" customHeight="1" spans="1:32">
      <c r="A310" s="2"/>
      <c r="B310" s="9" t="s">
        <v>83</v>
      </c>
      <c r="C310" s="139">
        <f t="shared" si="149"/>
        <v>18.932751</v>
      </c>
      <c r="D310" s="139">
        <f t="shared" ref="D310:AF310" si="178">D228/10000</f>
        <v>0</v>
      </c>
      <c r="E310" s="139">
        <f t="shared" si="178"/>
        <v>3.446811</v>
      </c>
      <c r="F310" s="139">
        <f t="shared" si="178"/>
        <v>0</v>
      </c>
      <c r="G310" s="139">
        <f t="shared" si="178"/>
        <v>0</v>
      </c>
      <c r="H310" s="141">
        <f t="shared" si="178"/>
        <v>15.48594</v>
      </c>
      <c r="I310" s="141">
        <f t="shared" si="178"/>
        <v>0</v>
      </c>
      <c r="J310" s="139">
        <f t="shared" si="178"/>
        <v>0</v>
      </c>
      <c r="K310" s="139">
        <f t="shared" si="178"/>
        <v>0</v>
      </c>
      <c r="L310" s="139">
        <f t="shared" si="178"/>
        <v>0</v>
      </c>
      <c r="M310" s="141">
        <f t="shared" si="178"/>
        <v>0</v>
      </c>
      <c r="N310" s="139">
        <f t="shared" si="178"/>
        <v>0</v>
      </c>
      <c r="O310" s="139">
        <f t="shared" si="178"/>
        <v>0</v>
      </c>
      <c r="P310" s="141">
        <f t="shared" si="178"/>
        <v>0</v>
      </c>
      <c r="Q310" s="139">
        <f t="shared" si="178"/>
        <v>0</v>
      </c>
      <c r="R310" s="139">
        <f t="shared" si="178"/>
        <v>0</v>
      </c>
      <c r="S310" s="141">
        <f t="shared" si="178"/>
        <v>0</v>
      </c>
      <c r="T310" s="139">
        <f t="shared" si="178"/>
        <v>0</v>
      </c>
      <c r="U310" s="139">
        <f t="shared" si="178"/>
        <v>0</v>
      </c>
      <c r="V310" s="139">
        <f t="shared" si="178"/>
        <v>0</v>
      </c>
      <c r="W310" s="139">
        <f t="shared" si="178"/>
        <v>0</v>
      </c>
      <c r="X310" s="139">
        <f t="shared" si="178"/>
        <v>0</v>
      </c>
      <c r="Y310" s="139">
        <f t="shared" si="178"/>
        <v>0</v>
      </c>
      <c r="Z310" s="139">
        <f t="shared" si="178"/>
        <v>0</v>
      </c>
      <c r="AA310" s="139">
        <f t="shared" si="178"/>
        <v>0</v>
      </c>
      <c r="AB310" s="139">
        <f t="shared" si="178"/>
        <v>0</v>
      </c>
      <c r="AC310" s="139">
        <f t="shared" si="178"/>
        <v>0</v>
      </c>
      <c r="AD310" s="139">
        <f t="shared" si="178"/>
        <v>0</v>
      </c>
      <c r="AE310" s="139">
        <f t="shared" si="178"/>
        <v>0</v>
      </c>
      <c r="AF310" s="139">
        <f t="shared" si="178"/>
        <v>0</v>
      </c>
    </row>
    <row r="311" ht="15" customHeight="1" spans="1:32">
      <c r="A311" s="2"/>
      <c r="B311" s="9" t="s">
        <v>137</v>
      </c>
      <c r="C311" s="139">
        <f t="shared" si="149"/>
        <v>5.256249</v>
      </c>
      <c r="D311" s="139">
        <f t="shared" ref="D311:AF311" si="179">D229/10000</f>
        <v>0</v>
      </c>
      <c r="E311" s="139">
        <f t="shared" si="179"/>
        <v>0.62</v>
      </c>
      <c r="F311" s="139">
        <f t="shared" si="179"/>
        <v>0</v>
      </c>
      <c r="G311" s="139">
        <f t="shared" si="179"/>
        <v>0</v>
      </c>
      <c r="H311" s="141">
        <f t="shared" si="179"/>
        <v>4.636249</v>
      </c>
      <c r="I311" s="141">
        <f t="shared" si="179"/>
        <v>0</v>
      </c>
      <c r="J311" s="139">
        <f t="shared" si="179"/>
        <v>0</v>
      </c>
      <c r="K311" s="139">
        <f t="shared" si="179"/>
        <v>0</v>
      </c>
      <c r="L311" s="139">
        <f t="shared" si="179"/>
        <v>0</v>
      </c>
      <c r="M311" s="141">
        <f t="shared" si="179"/>
        <v>0</v>
      </c>
      <c r="N311" s="139">
        <f t="shared" si="179"/>
        <v>0</v>
      </c>
      <c r="O311" s="139">
        <f t="shared" si="179"/>
        <v>0</v>
      </c>
      <c r="P311" s="141">
        <f t="shared" si="179"/>
        <v>0</v>
      </c>
      <c r="Q311" s="139">
        <f t="shared" si="179"/>
        <v>0</v>
      </c>
      <c r="R311" s="139">
        <f t="shared" si="179"/>
        <v>0</v>
      </c>
      <c r="S311" s="141">
        <f t="shared" si="179"/>
        <v>0</v>
      </c>
      <c r="T311" s="139">
        <f t="shared" si="179"/>
        <v>0</v>
      </c>
      <c r="U311" s="139">
        <f t="shared" si="179"/>
        <v>0</v>
      </c>
      <c r="V311" s="139">
        <f t="shared" si="179"/>
        <v>0</v>
      </c>
      <c r="W311" s="139">
        <f t="shared" si="179"/>
        <v>0</v>
      </c>
      <c r="X311" s="139">
        <f t="shared" si="179"/>
        <v>0</v>
      </c>
      <c r="Y311" s="139">
        <f t="shared" si="179"/>
        <v>0</v>
      </c>
      <c r="Z311" s="139">
        <f t="shared" si="179"/>
        <v>0</v>
      </c>
      <c r="AA311" s="139">
        <f t="shared" si="179"/>
        <v>0</v>
      </c>
      <c r="AB311" s="139">
        <f t="shared" si="179"/>
        <v>0</v>
      </c>
      <c r="AC311" s="139">
        <f t="shared" si="179"/>
        <v>0</v>
      </c>
      <c r="AD311" s="139">
        <f t="shared" si="179"/>
        <v>0</v>
      </c>
      <c r="AE311" s="139">
        <f t="shared" si="179"/>
        <v>0</v>
      </c>
      <c r="AF311" s="139">
        <f t="shared" si="179"/>
        <v>0</v>
      </c>
    </row>
    <row r="312" ht="15" customHeight="1" spans="1:32">
      <c r="A312" s="2"/>
      <c r="B312" s="9" t="s">
        <v>138</v>
      </c>
      <c r="C312" s="139">
        <f t="shared" si="149"/>
        <v>0.486433</v>
      </c>
      <c r="D312" s="139">
        <f t="shared" ref="D312:AF312" si="180">D230/10000</f>
        <v>0</v>
      </c>
      <c r="E312" s="139">
        <f t="shared" si="180"/>
        <v>0.484075</v>
      </c>
      <c r="F312" s="139">
        <f t="shared" si="180"/>
        <v>0</v>
      </c>
      <c r="G312" s="139">
        <f t="shared" si="180"/>
        <v>0</v>
      </c>
      <c r="H312" s="141">
        <f t="shared" si="180"/>
        <v>0.002358</v>
      </c>
      <c r="I312" s="141">
        <f t="shared" si="180"/>
        <v>0</v>
      </c>
      <c r="J312" s="139">
        <f t="shared" si="180"/>
        <v>0</v>
      </c>
      <c r="K312" s="139">
        <f t="shared" si="180"/>
        <v>0</v>
      </c>
      <c r="L312" s="139">
        <f t="shared" si="180"/>
        <v>0</v>
      </c>
      <c r="M312" s="141">
        <f t="shared" si="180"/>
        <v>0</v>
      </c>
      <c r="N312" s="139">
        <f t="shared" si="180"/>
        <v>0</v>
      </c>
      <c r="O312" s="139">
        <f t="shared" si="180"/>
        <v>0</v>
      </c>
      <c r="P312" s="141">
        <f t="shared" si="180"/>
        <v>0</v>
      </c>
      <c r="Q312" s="139">
        <f t="shared" si="180"/>
        <v>0</v>
      </c>
      <c r="R312" s="139">
        <f t="shared" si="180"/>
        <v>0</v>
      </c>
      <c r="S312" s="141">
        <f t="shared" si="180"/>
        <v>0</v>
      </c>
      <c r="T312" s="139">
        <f t="shared" si="180"/>
        <v>0</v>
      </c>
      <c r="U312" s="139">
        <f t="shared" si="180"/>
        <v>0</v>
      </c>
      <c r="V312" s="139">
        <f t="shared" si="180"/>
        <v>0</v>
      </c>
      <c r="W312" s="139">
        <f t="shared" si="180"/>
        <v>0</v>
      </c>
      <c r="X312" s="139">
        <f t="shared" si="180"/>
        <v>0</v>
      </c>
      <c r="Y312" s="139">
        <f t="shared" si="180"/>
        <v>0</v>
      </c>
      <c r="Z312" s="139">
        <f t="shared" si="180"/>
        <v>0</v>
      </c>
      <c r="AA312" s="139">
        <f t="shared" si="180"/>
        <v>0</v>
      </c>
      <c r="AB312" s="139">
        <f t="shared" si="180"/>
        <v>0</v>
      </c>
      <c r="AC312" s="139">
        <f t="shared" si="180"/>
        <v>0</v>
      </c>
      <c r="AD312" s="139">
        <f t="shared" si="180"/>
        <v>0</v>
      </c>
      <c r="AE312" s="139">
        <f t="shared" si="180"/>
        <v>0</v>
      </c>
      <c r="AF312" s="139">
        <f t="shared" si="180"/>
        <v>0</v>
      </c>
    </row>
    <row r="313" ht="15" customHeight="1" spans="1:32">
      <c r="A313" s="2"/>
      <c r="B313" s="9" t="s">
        <v>139</v>
      </c>
      <c r="C313" s="139">
        <f t="shared" si="149"/>
        <v>-0.022081</v>
      </c>
      <c r="D313" s="139">
        <f t="shared" ref="D313:AF313" si="181">D231/10000</f>
        <v>0</v>
      </c>
      <c r="E313" s="139">
        <f t="shared" si="181"/>
        <v>0</v>
      </c>
      <c r="F313" s="139">
        <f t="shared" si="181"/>
        <v>0</v>
      </c>
      <c r="G313" s="139">
        <f t="shared" si="181"/>
        <v>0</v>
      </c>
      <c r="H313" s="141">
        <f t="shared" si="181"/>
        <v>0</v>
      </c>
      <c r="I313" s="141">
        <f t="shared" si="181"/>
        <v>0</v>
      </c>
      <c r="J313" s="139">
        <f t="shared" si="181"/>
        <v>0</v>
      </c>
      <c r="K313" s="139">
        <f t="shared" si="181"/>
        <v>0</v>
      </c>
      <c r="L313" s="139">
        <f t="shared" si="181"/>
        <v>0</v>
      </c>
      <c r="M313" s="141">
        <f t="shared" si="181"/>
        <v>0</v>
      </c>
      <c r="N313" s="139">
        <f t="shared" si="181"/>
        <v>0</v>
      </c>
      <c r="O313" s="139">
        <f t="shared" si="181"/>
        <v>0</v>
      </c>
      <c r="P313" s="141">
        <f t="shared" si="181"/>
        <v>0</v>
      </c>
      <c r="Q313" s="139">
        <f t="shared" si="181"/>
        <v>0</v>
      </c>
      <c r="R313" s="139">
        <f t="shared" si="181"/>
        <v>0</v>
      </c>
      <c r="S313" s="141">
        <f t="shared" si="181"/>
        <v>-0.022081</v>
      </c>
      <c r="T313" s="139">
        <f t="shared" si="181"/>
        <v>0</v>
      </c>
      <c r="U313" s="139">
        <f t="shared" si="181"/>
        <v>0</v>
      </c>
      <c r="V313" s="139">
        <f t="shared" si="181"/>
        <v>0</v>
      </c>
      <c r="W313" s="139">
        <f t="shared" si="181"/>
        <v>-0.022081</v>
      </c>
      <c r="X313" s="139">
        <f t="shared" si="181"/>
        <v>0</v>
      </c>
      <c r="Y313" s="139">
        <f t="shared" si="181"/>
        <v>0</v>
      </c>
      <c r="Z313" s="139">
        <f t="shared" si="181"/>
        <v>-0.022081</v>
      </c>
      <c r="AA313" s="139">
        <f t="shared" si="181"/>
        <v>0</v>
      </c>
      <c r="AB313" s="139">
        <f t="shared" si="181"/>
        <v>0</v>
      </c>
      <c r="AC313" s="139">
        <f t="shared" si="181"/>
        <v>0</v>
      </c>
      <c r="AD313" s="139">
        <f t="shared" si="181"/>
        <v>0</v>
      </c>
      <c r="AE313" s="139">
        <f t="shared" si="181"/>
        <v>0</v>
      </c>
      <c r="AF313" s="139">
        <f t="shared" si="181"/>
        <v>0</v>
      </c>
    </row>
    <row r="314" ht="15" customHeight="1" spans="1:32">
      <c r="A314" s="2"/>
      <c r="B314" s="9" t="s">
        <v>140</v>
      </c>
      <c r="C314" s="139">
        <f t="shared" si="149"/>
        <v>17.722325</v>
      </c>
      <c r="D314" s="139">
        <f t="shared" ref="D314:AF314" si="182">D232/10000</f>
        <v>0</v>
      </c>
      <c r="E314" s="139">
        <f t="shared" si="182"/>
        <v>11.418546</v>
      </c>
      <c r="F314" s="139">
        <f t="shared" si="182"/>
        <v>0</v>
      </c>
      <c r="G314" s="139">
        <f t="shared" si="182"/>
        <v>0.9</v>
      </c>
      <c r="H314" s="141">
        <f t="shared" si="182"/>
        <v>5.016812</v>
      </c>
      <c r="I314" s="141">
        <f t="shared" si="182"/>
        <v>0.193483</v>
      </c>
      <c r="J314" s="139">
        <f t="shared" si="182"/>
        <v>0</v>
      </c>
      <c r="K314" s="139">
        <f t="shared" si="182"/>
        <v>0.193483</v>
      </c>
      <c r="L314" s="139">
        <f t="shared" si="182"/>
        <v>0</v>
      </c>
      <c r="M314" s="141">
        <f t="shared" si="182"/>
        <v>0.193484</v>
      </c>
      <c r="N314" s="139">
        <f t="shared" si="182"/>
        <v>0.193484</v>
      </c>
      <c r="O314" s="139">
        <f t="shared" si="182"/>
        <v>0</v>
      </c>
      <c r="P314" s="141">
        <f t="shared" si="182"/>
        <v>0</v>
      </c>
      <c r="Q314" s="139">
        <f t="shared" si="182"/>
        <v>0</v>
      </c>
      <c r="R314" s="139">
        <f t="shared" si="182"/>
        <v>0</v>
      </c>
      <c r="S314" s="141">
        <f t="shared" si="182"/>
        <v>0</v>
      </c>
      <c r="T314" s="139">
        <f t="shared" si="182"/>
        <v>0</v>
      </c>
      <c r="U314" s="139">
        <f t="shared" si="182"/>
        <v>0</v>
      </c>
      <c r="V314" s="139">
        <f t="shared" si="182"/>
        <v>0</v>
      </c>
      <c r="W314" s="139">
        <f t="shared" si="182"/>
        <v>0</v>
      </c>
      <c r="X314" s="139">
        <f t="shared" si="182"/>
        <v>0</v>
      </c>
      <c r="Y314" s="139">
        <f t="shared" si="182"/>
        <v>0</v>
      </c>
      <c r="Z314" s="139">
        <f t="shared" si="182"/>
        <v>0</v>
      </c>
      <c r="AA314" s="139">
        <f t="shared" si="182"/>
        <v>0</v>
      </c>
      <c r="AB314" s="139">
        <f t="shared" si="182"/>
        <v>0</v>
      </c>
      <c r="AC314" s="139">
        <f t="shared" si="182"/>
        <v>0</v>
      </c>
      <c r="AD314" s="139">
        <f t="shared" si="182"/>
        <v>0</v>
      </c>
      <c r="AE314" s="139">
        <f t="shared" si="182"/>
        <v>0</v>
      </c>
      <c r="AF314" s="139">
        <f t="shared" si="182"/>
        <v>0</v>
      </c>
    </row>
    <row r="315" ht="15" customHeight="1" spans="1:32">
      <c r="A315" s="2"/>
      <c r="B315" s="9" t="s">
        <v>141</v>
      </c>
      <c r="C315" s="139">
        <f t="shared" si="149"/>
        <v>13.138803</v>
      </c>
      <c r="D315" s="139">
        <f t="shared" ref="D315:AF315" si="183">D233/10000</f>
        <v>0</v>
      </c>
      <c r="E315" s="139">
        <f t="shared" si="183"/>
        <v>0</v>
      </c>
      <c r="F315" s="139">
        <f t="shared" si="183"/>
        <v>0</v>
      </c>
      <c r="G315" s="139">
        <f t="shared" si="183"/>
        <v>0</v>
      </c>
      <c r="H315" s="141">
        <f t="shared" si="183"/>
        <v>13.138803</v>
      </c>
      <c r="I315" s="141">
        <f t="shared" si="183"/>
        <v>0</v>
      </c>
      <c r="J315" s="139">
        <f t="shared" si="183"/>
        <v>0</v>
      </c>
      <c r="K315" s="139">
        <f t="shared" si="183"/>
        <v>0</v>
      </c>
      <c r="L315" s="139">
        <f t="shared" si="183"/>
        <v>0</v>
      </c>
      <c r="M315" s="141">
        <f t="shared" si="183"/>
        <v>0</v>
      </c>
      <c r="N315" s="139">
        <f t="shared" si="183"/>
        <v>0</v>
      </c>
      <c r="O315" s="139">
        <f t="shared" si="183"/>
        <v>0</v>
      </c>
      <c r="P315" s="141">
        <f t="shared" si="183"/>
        <v>0</v>
      </c>
      <c r="Q315" s="139">
        <f t="shared" si="183"/>
        <v>0</v>
      </c>
      <c r="R315" s="139">
        <f t="shared" si="183"/>
        <v>0</v>
      </c>
      <c r="S315" s="141">
        <f t="shared" si="183"/>
        <v>0</v>
      </c>
      <c r="T315" s="139">
        <f t="shared" si="183"/>
        <v>0</v>
      </c>
      <c r="U315" s="139">
        <f t="shared" si="183"/>
        <v>0</v>
      </c>
      <c r="V315" s="139">
        <f t="shared" si="183"/>
        <v>0</v>
      </c>
      <c r="W315" s="139">
        <f t="shared" si="183"/>
        <v>0</v>
      </c>
      <c r="X315" s="139">
        <f t="shared" si="183"/>
        <v>0</v>
      </c>
      <c r="Y315" s="139">
        <f t="shared" si="183"/>
        <v>0</v>
      </c>
      <c r="Z315" s="139">
        <f t="shared" si="183"/>
        <v>0</v>
      </c>
      <c r="AA315" s="139">
        <f t="shared" si="183"/>
        <v>0</v>
      </c>
      <c r="AB315" s="139">
        <f t="shared" si="183"/>
        <v>0</v>
      </c>
      <c r="AC315" s="139">
        <f t="shared" si="183"/>
        <v>0</v>
      </c>
      <c r="AD315" s="139">
        <f t="shared" si="183"/>
        <v>0</v>
      </c>
      <c r="AE315" s="139">
        <f t="shared" si="183"/>
        <v>0</v>
      </c>
      <c r="AF315" s="139">
        <f t="shared" si="183"/>
        <v>0</v>
      </c>
    </row>
    <row r="316" ht="15" customHeight="1" spans="1:32">
      <c r="A316" s="2"/>
      <c r="B316" s="9" t="s">
        <v>142</v>
      </c>
      <c r="C316" s="139">
        <f t="shared" si="149"/>
        <v>0</v>
      </c>
      <c r="D316" s="139">
        <f t="shared" ref="D316:AF316" si="184">D234/10000</f>
        <v>0</v>
      </c>
      <c r="E316" s="139">
        <f t="shared" si="184"/>
        <v>0</v>
      </c>
      <c r="F316" s="139">
        <f t="shared" si="184"/>
        <v>0</v>
      </c>
      <c r="G316" s="139">
        <f t="shared" si="184"/>
        <v>0</v>
      </c>
      <c r="H316" s="141">
        <f t="shared" si="184"/>
        <v>0</v>
      </c>
      <c r="I316" s="141">
        <f t="shared" si="184"/>
        <v>0</v>
      </c>
      <c r="J316" s="139">
        <f t="shared" si="184"/>
        <v>0</v>
      </c>
      <c r="K316" s="139">
        <f t="shared" si="184"/>
        <v>0</v>
      </c>
      <c r="L316" s="139">
        <f t="shared" si="184"/>
        <v>0</v>
      </c>
      <c r="M316" s="141">
        <f t="shared" si="184"/>
        <v>0</v>
      </c>
      <c r="N316" s="139">
        <f t="shared" si="184"/>
        <v>0</v>
      </c>
      <c r="O316" s="139">
        <f t="shared" si="184"/>
        <v>0</v>
      </c>
      <c r="P316" s="141">
        <f t="shared" si="184"/>
        <v>0</v>
      </c>
      <c r="Q316" s="139">
        <f t="shared" si="184"/>
        <v>0</v>
      </c>
      <c r="R316" s="139">
        <f t="shared" si="184"/>
        <v>0</v>
      </c>
      <c r="S316" s="141">
        <f t="shared" si="184"/>
        <v>0</v>
      </c>
      <c r="T316" s="139">
        <f t="shared" si="184"/>
        <v>0</v>
      </c>
      <c r="U316" s="139">
        <f t="shared" si="184"/>
        <v>0</v>
      </c>
      <c r="V316" s="139">
        <f t="shared" si="184"/>
        <v>0</v>
      </c>
      <c r="W316" s="139">
        <f t="shared" si="184"/>
        <v>0</v>
      </c>
      <c r="X316" s="139">
        <f t="shared" si="184"/>
        <v>0</v>
      </c>
      <c r="Y316" s="139">
        <f t="shared" si="184"/>
        <v>0</v>
      </c>
      <c r="Z316" s="139">
        <f t="shared" si="184"/>
        <v>0</v>
      </c>
      <c r="AA316" s="139">
        <f t="shared" si="184"/>
        <v>0</v>
      </c>
      <c r="AB316" s="139">
        <f t="shared" si="184"/>
        <v>0</v>
      </c>
      <c r="AC316" s="139">
        <f t="shared" si="184"/>
        <v>0</v>
      </c>
      <c r="AD316" s="139">
        <f t="shared" si="184"/>
        <v>0</v>
      </c>
      <c r="AE316" s="139">
        <f t="shared" si="184"/>
        <v>0</v>
      </c>
      <c r="AF316" s="139">
        <f t="shared" si="184"/>
        <v>0</v>
      </c>
    </row>
    <row r="317" ht="15" customHeight="1" spans="1:32">
      <c r="A317" s="2"/>
      <c r="B317" s="9" t="s">
        <v>143</v>
      </c>
      <c r="C317" s="139">
        <f t="shared" si="149"/>
        <v>113.287979</v>
      </c>
      <c r="D317" s="139">
        <f t="shared" ref="D317:AF317" si="185">D235/10000</f>
        <v>0</v>
      </c>
      <c r="E317" s="139">
        <f t="shared" si="185"/>
        <v>77.206718</v>
      </c>
      <c r="F317" s="139">
        <f t="shared" si="185"/>
        <v>0</v>
      </c>
      <c r="G317" s="139">
        <f t="shared" si="185"/>
        <v>4.965016</v>
      </c>
      <c r="H317" s="141">
        <f t="shared" si="185"/>
        <v>31.116245</v>
      </c>
      <c r="I317" s="141">
        <f t="shared" si="185"/>
        <v>0</v>
      </c>
      <c r="J317" s="139">
        <f t="shared" si="185"/>
        <v>0</v>
      </c>
      <c r="K317" s="139">
        <f t="shared" si="185"/>
        <v>0</v>
      </c>
      <c r="L317" s="139">
        <f t="shared" si="185"/>
        <v>0</v>
      </c>
      <c r="M317" s="141">
        <f t="shared" si="185"/>
        <v>0</v>
      </c>
      <c r="N317" s="139">
        <f t="shared" si="185"/>
        <v>0</v>
      </c>
      <c r="O317" s="139">
        <f t="shared" si="185"/>
        <v>0</v>
      </c>
      <c r="P317" s="141">
        <f t="shared" si="185"/>
        <v>0</v>
      </c>
      <c r="Q317" s="139">
        <f t="shared" si="185"/>
        <v>0</v>
      </c>
      <c r="R317" s="139">
        <f t="shared" si="185"/>
        <v>0</v>
      </c>
      <c r="S317" s="141">
        <f t="shared" si="185"/>
        <v>0</v>
      </c>
      <c r="T317" s="139">
        <f t="shared" si="185"/>
        <v>0</v>
      </c>
      <c r="U317" s="139">
        <f t="shared" si="185"/>
        <v>0</v>
      </c>
      <c r="V317" s="139">
        <f t="shared" si="185"/>
        <v>0</v>
      </c>
      <c r="W317" s="139">
        <f t="shared" si="185"/>
        <v>0</v>
      </c>
      <c r="X317" s="139">
        <f t="shared" si="185"/>
        <v>0</v>
      </c>
      <c r="Y317" s="139">
        <f t="shared" si="185"/>
        <v>0</v>
      </c>
      <c r="Z317" s="139">
        <f t="shared" si="185"/>
        <v>0</v>
      </c>
      <c r="AA317" s="139">
        <f t="shared" si="185"/>
        <v>0</v>
      </c>
      <c r="AB317" s="139">
        <f t="shared" si="185"/>
        <v>0</v>
      </c>
      <c r="AC317" s="139">
        <f t="shared" si="185"/>
        <v>0</v>
      </c>
      <c r="AD317" s="139">
        <f t="shared" si="185"/>
        <v>0</v>
      </c>
      <c r="AE317" s="139">
        <f t="shared" si="185"/>
        <v>0</v>
      </c>
      <c r="AF317" s="139">
        <f t="shared" si="185"/>
        <v>0</v>
      </c>
    </row>
    <row r="318" ht="15" customHeight="1" spans="1:32">
      <c r="A318" s="2"/>
      <c r="B318" s="9" t="s">
        <v>144</v>
      </c>
      <c r="C318" s="139">
        <f t="shared" si="149"/>
        <v>179.387545</v>
      </c>
      <c r="D318" s="139">
        <f t="shared" ref="D318:AF318" si="186">D236/10000</f>
        <v>0</v>
      </c>
      <c r="E318" s="139">
        <f t="shared" si="186"/>
        <v>173.482432</v>
      </c>
      <c r="F318" s="139">
        <f t="shared" si="186"/>
        <v>0</v>
      </c>
      <c r="G318" s="139">
        <f t="shared" si="186"/>
        <v>0</v>
      </c>
      <c r="H318" s="141">
        <f t="shared" si="186"/>
        <v>4.788922</v>
      </c>
      <c r="I318" s="141">
        <f t="shared" si="186"/>
        <v>0</v>
      </c>
      <c r="J318" s="139">
        <f t="shared" si="186"/>
        <v>0</v>
      </c>
      <c r="K318" s="139">
        <f t="shared" si="186"/>
        <v>0</v>
      </c>
      <c r="L318" s="139">
        <f t="shared" si="186"/>
        <v>0</v>
      </c>
      <c r="M318" s="141">
        <f t="shared" si="186"/>
        <v>1.116191</v>
      </c>
      <c r="N318" s="139">
        <f t="shared" si="186"/>
        <v>1.116191</v>
      </c>
      <c r="O318" s="139">
        <f t="shared" si="186"/>
        <v>0</v>
      </c>
      <c r="P318" s="141">
        <f t="shared" si="186"/>
        <v>0</v>
      </c>
      <c r="Q318" s="139">
        <f t="shared" si="186"/>
        <v>0</v>
      </c>
      <c r="R318" s="139">
        <f t="shared" si="186"/>
        <v>0</v>
      </c>
      <c r="S318" s="141">
        <f t="shared" si="186"/>
        <v>0</v>
      </c>
      <c r="T318" s="139">
        <f t="shared" si="186"/>
        <v>0</v>
      </c>
      <c r="U318" s="139">
        <f t="shared" si="186"/>
        <v>0</v>
      </c>
      <c r="V318" s="139">
        <f t="shared" si="186"/>
        <v>0</v>
      </c>
      <c r="W318" s="139">
        <f t="shared" si="186"/>
        <v>0</v>
      </c>
      <c r="X318" s="139">
        <f t="shared" si="186"/>
        <v>0</v>
      </c>
      <c r="Y318" s="139">
        <f t="shared" si="186"/>
        <v>0</v>
      </c>
      <c r="Z318" s="139">
        <f t="shared" si="186"/>
        <v>0</v>
      </c>
      <c r="AA318" s="139">
        <f t="shared" si="186"/>
        <v>0</v>
      </c>
      <c r="AB318" s="139">
        <f t="shared" si="186"/>
        <v>0</v>
      </c>
      <c r="AC318" s="139">
        <f t="shared" si="186"/>
        <v>0</v>
      </c>
      <c r="AD318" s="139">
        <f t="shared" si="186"/>
        <v>0</v>
      </c>
      <c r="AE318" s="139">
        <f t="shared" si="186"/>
        <v>0</v>
      </c>
      <c r="AF318" s="139">
        <f t="shared" si="186"/>
        <v>0</v>
      </c>
    </row>
    <row r="319" ht="15" customHeight="1" spans="1:32">
      <c r="A319" s="2"/>
      <c r="B319" s="9" t="s">
        <v>145</v>
      </c>
      <c r="C319" s="139">
        <f t="shared" si="149"/>
        <v>74.431435</v>
      </c>
      <c r="D319" s="139">
        <f t="shared" ref="D319:AF319" si="187">D237/10000</f>
        <v>-83.3333333333333</v>
      </c>
      <c r="E319" s="139">
        <f t="shared" si="187"/>
        <v>14.665061</v>
      </c>
      <c r="F319" s="139">
        <f t="shared" si="187"/>
        <v>0</v>
      </c>
      <c r="G319" s="139">
        <f t="shared" si="187"/>
        <v>16.479592</v>
      </c>
      <c r="H319" s="141">
        <f t="shared" si="187"/>
        <v>121.505156333333</v>
      </c>
      <c r="I319" s="141">
        <f t="shared" si="187"/>
        <v>0</v>
      </c>
      <c r="J319" s="139">
        <f t="shared" si="187"/>
        <v>0</v>
      </c>
      <c r="K319" s="139">
        <f t="shared" si="187"/>
        <v>0</v>
      </c>
      <c r="L319" s="139">
        <f t="shared" si="187"/>
        <v>0</v>
      </c>
      <c r="M319" s="141">
        <f t="shared" si="187"/>
        <v>0.011067</v>
      </c>
      <c r="N319" s="139">
        <f t="shared" si="187"/>
        <v>0.011067</v>
      </c>
      <c r="O319" s="139">
        <f t="shared" si="187"/>
        <v>0</v>
      </c>
      <c r="P319" s="141">
        <f t="shared" si="187"/>
        <v>0</v>
      </c>
      <c r="Q319" s="139">
        <f t="shared" si="187"/>
        <v>0</v>
      </c>
      <c r="R319" s="139">
        <f t="shared" si="187"/>
        <v>0</v>
      </c>
      <c r="S319" s="141">
        <f t="shared" si="187"/>
        <v>5.103892</v>
      </c>
      <c r="T319" s="139">
        <f t="shared" si="187"/>
        <v>0.707909</v>
      </c>
      <c r="U319" s="139">
        <f t="shared" si="187"/>
        <v>0.863578</v>
      </c>
      <c r="V319" s="139">
        <f t="shared" si="187"/>
        <v>0</v>
      </c>
      <c r="W319" s="139">
        <f t="shared" si="187"/>
        <v>2.942394</v>
      </c>
      <c r="X319" s="139">
        <f t="shared" si="187"/>
        <v>0.2358</v>
      </c>
      <c r="Y319" s="139">
        <f t="shared" si="187"/>
        <v>0.354211</v>
      </c>
      <c r="Z319" s="139">
        <f t="shared" si="187"/>
        <v>1.313742</v>
      </c>
      <c r="AA319" s="139">
        <f t="shared" si="187"/>
        <v>1.628652</v>
      </c>
      <c r="AB319" s="139">
        <f t="shared" si="187"/>
        <v>0.124534</v>
      </c>
      <c r="AC319" s="139">
        <f t="shared" si="187"/>
        <v>0.369522</v>
      </c>
      <c r="AD319" s="139">
        <f t="shared" si="187"/>
        <v>0.369522</v>
      </c>
      <c r="AE319" s="139">
        <f t="shared" si="187"/>
        <v>0</v>
      </c>
      <c r="AF319" s="139">
        <f t="shared" si="187"/>
        <v>0</v>
      </c>
    </row>
    <row r="320" ht="15" customHeight="1" spans="1:32">
      <c r="A320" s="2"/>
      <c r="B320" s="9" t="s">
        <v>146</v>
      </c>
      <c r="C320" s="139">
        <f t="shared" si="149"/>
        <v>0</v>
      </c>
      <c r="D320" s="139">
        <f t="shared" ref="D320:AF320" si="188">D238/10000</f>
        <v>0</v>
      </c>
      <c r="E320" s="139">
        <f t="shared" si="188"/>
        <v>0</v>
      </c>
      <c r="F320" s="139">
        <f t="shared" si="188"/>
        <v>0</v>
      </c>
      <c r="G320" s="139">
        <f t="shared" si="188"/>
        <v>0</v>
      </c>
      <c r="H320" s="141">
        <f t="shared" si="188"/>
        <v>0</v>
      </c>
      <c r="I320" s="141">
        <f t="shared" si="188"/>
        <v>0</v>
      </c>
      <c r="J320" s="139">
        <f t="shared" si="188"/>
        <v>0</v>
      </c>
      <c r="K320" s="139">
        <f t="shared" si="188"/>
        <v>0</v>
      </c>
      <c r="L320" s="139">
        <f t="shared" si="188"/>
        <v>0</v>
      </c>
      <c r="M320" s="141">
        <f t="shared" si="188"/>
        <v>0</v>
      </c>
      <c r="N320" s="139">
        <f t="shared" si="188"/>
        <v>0</v>
      </c>
      <c r="O320" s="139">
        <f t="shared" si="188"/>
        <v>0</v>
      </c>
      <c r="P320" s="141">
        <f t="shared" si="188"/>
        <v>0</v>
      </c>
      <c r="Q320" s="139">
        <f t="shared" si="188"/>
        <v>0</v>
      </c>
      <c r="R320" s="139">
        <f t="shared" si="188"/>
        <v>0</v>
      </c>
      <c r="S320" s="141">
        <f t="shared" si="188"/>
        <v>0</v>
      </c>
      <c r="T320" s="139">
        <f t="shared" si="188"/>
        <v>0</v>
      </c>
      <c r="U320" s="139">
        <f t="shared" si="188"/>
        <v>0</v>
      </c>
      <c r="V320" s="139">
        <f t="shared" si="188"/>
        <v>0</v>
      </c>
      <c r="W320" s="139">
        <f t="shared" si="188"/>
        <v>0</v>
      </c>
      <c r="X320" s="139">
        <f t="shared" si="188"/>
        <v>0</v>
      </c>
      <c r="Y320" s="139">
        <f t="shared" si="188"/>
        <v>0</v>
      </c>
      <c r="Z320" s="139">
        <f t="shared" si="188"/>
        <v>0</v>
      </c>
      <c r="AA320" s="139">
        <f t="shared" si="188"/>
        <v>0</v>
      </c>
      <c r="AB320" s="139">
        <f t="shared" si="188"/>
        <v>0</v>
      </c>
      <c r="AC320" s="139">
        <f t="shared" si="188"/>
        <v>0</v>
      </c>
      <c r="AD320" s="139">
        <f t="shared" si="188"/>
        <v>0</v>
      </c>
      <c r="AE320" s="139">
        <f t="shared" si="188"/>
        <v>0</v>
      </c>
      <c r="AF320" s="139">
        <f t="shared" si="188"/>
        <v>0</v>
      </c>
    </row>
    <row r="321" ht="15" customHeight="1" spans="1:32">
      <c r="A321" s="2"/>
      <c r="B321" s="15" t="s">
        <v>95</v>
      </c>
      <c r="C321" s="147">
        <f t="shared" si="149"/>
        <v>662.181661</v>
      </c>
      <c r="D321" s="147">
        <f t="shared" ref="D321:AF321" si="189">D239/10000</f>
        <v>-83.3333333333333</v>
      </c>
      <c r="E321" s="147">
        <f t="shared" si="189"/>
        <v>290.919927</v>
      </c>
      <c r="F321" s="147">
        <f t="shared" si="189"/>
        <v>0</v>
      </c>
      <c r="G321" s="147">
        <f t="shared" si="189"/>
        <v>22.344608</v>
      </c>
      <c r="H321" s="141">
        <f t="shared" si="189"/>
        <v>421.325123333333</v>
      </c>
      <c r="I321" s="141">
        <f t="shared" si="189"/>
        <v>0.193483</v>
      </c>
      <c r="J321" s="147">
        <f t="shared" si="189"/>
        <v>0</v>
      </c>
      <c r="K321" s="147">
        <f t="shared" si="189"/>
        <v>0.193483</v>
      </c>
      <c r="L321" s="147">
        <f t="shared" si="189"/>
        <v>0</v>
      </c>
      <c r="M321" s="141">
        <f t="shared" si="189"/>
        <v>1.320742</v>
      </c>
      <c r="N321" s="147">
        <f t="shared" si="189"/>
        <v>1.320742</v>
      </c>
      <c r="O321" s="147">
        <f t="shared" si="189"/>
        <v>0</v>
      </c>
      <c r="P321" s="141">
        <f t="shared" si="189"/>
        <v>0</v>
      </c>
      <c r="Q321" s="147">
        <f t="shared" si="189"/>
        <v>0</v>
      </c>
      <c r="R321" s="147">
        <f t="shared" si="189"/>
        <v>0</v>
      </c>
      <c r="S321" s="141">
        <f t="shared" si="189"/>
        <v>9.411111</v>
      </c>
      <c r="T321" s="147">
        <f t="shared" si="189"/>
        <v>3.305509</v>
      </c>
      <c r="U321" s="147">
        <f t="shared" si="189"/>
        <v>2.595278</v>
      </c>
      <c r="V321" s="147">
        <f t="shared" si="189"/>
        <v>0</v>
      </c>
      <c r="W321" s="147">
        <f t="shared" si="189"/>
        <v>2.920313</v>
      </c>
      <c r="X321" s="147">
        <f t="shared" si="189"/>
        <v>0.2358</v>
      </c>
      <c r="Y321" s="147">
        <f t="shared" si="189"/>
        <v>0.354211</v>
      </c>
      <c r="Z321" s="147">
        <f t="shared" si="189"/>
        <v>1.291661</v>
      </c>
      <c r="AA321" s="147">
        <f t="shared" si="189"/>
        <v>1.628652</v>
      </c>
      <c r="AB321" s="147">
        <f t="shared" si="189"/>
        <v>1.856234</v>
      </c>
      <c r="AC321" s="147">
        <f t="shared" si="189"/>
        <v>0.369522</v>
      </c>
      <c r="AD321" s="147">
        <f t="shared" si="189"/>
        <v>0.369522</v>
      </c>
      <c r="AE321" s="147">
        <f t="shared" si="189"/>
        <v>0</v>
      </c>
      <c r="AF321" s="147">
        <f t="shared" si="189"/>
        <v>0</v>
      </c>
    </row>
    <row r="322" ht="15" customHeight="1" spans="1:32">
      <c r="A322" s="2" t="s">
        <v>147</v>
      </c>
      <c r="B322" s="6" t="s">
        <v>148</v>
      </c>
      <c r="C322" s="139">
        <f t="shared" si="149"/>
        <v>0</v>
      </c>
      <c r="D322" s="139">
        <f t="shared" ref="D322:AF322" si="190">D240/10000</f>
        <v>0</v>
      </c>
      <c r="E322" s="139">
        <f t="shared" si="190"/>
        <v>0</v>
      </c>
      <c r="F322" s="139">
        <f t="shared" si="190"/>
        <v>0</v>
      </c>
      <c r="G322" s="139">
        <f t="shared" si="190"/>
        <v>0</v>
      </c>
      <c r="H322" s="141">
        <f t="shared" si="190"/>
        <v>0</v>
      </c>
      <c r="I322" s="141">
        <f t="shared" si="190"/>
        <v>0</v>
      </c>
      <c r="J322" s="139">
        <f t="shared" si="190"/>
        <v>0</v>
      </c>
      <c r="K322" s="139">
        <f t="shared" si="190"/>
        <v>0</v>
      </c>
      <c r="L322" s="139">
        <f t="shared" si="190"/>
        <v>0</v>
      </c>
      <c r="M322" s="141">
        <f t="shared" si="190"/>
        <v>0</v>
      </c>
      <c r="N322" s="139">
        <f t="shared" si="190"/>
        <v>0</v>
      </c>
      <c r="O322" s="139">
        <f t="shared" si="190"/>
        <v>0</v>
      </c>
      <c r="P322" s="141">
        <f t="shared" si="190"/>
        <v>0</v>
      </c>
      <c r="Q322" s="139">
        <f t="shared" si="190"/>
        <v>0</v>
      </c>
      <c r="R322" s="139">
        <f t="shared" si="190"/>
        <v>0</v>
      </c>
      <c r="S322" s="141">
        <f t="shared" si="190"/>
        <v>0</v>
      </c>
      <c r="T322" s="139">
        <f t="shared" si="190"/>
        <v>0</v>
      </c>
      <c r="U322" s="139">
        <f t="shared" si="190"/>
        <v>0</v>
      </c>
      <c r="V322" s="139">
        <f t="shared" si="190"/>
        <v>0</v>
      </c>
      <c r="W322" s="139">
        <f t="shared" si="190"/>
        <v>0</v>
      </c>
      <c r="X322" s="139">
        <f t="shared" si="190"/>
        <v>0</v>
      </c>
      <c r="Y322" s="139">
        <f t="shared" si="190"/>
        <v>0</v>
      </c>
      <c r="Z322" s="139">
        <f t="shared" si="190"/>
        <v>0</v>
      </c>
      <c r="AA322" s="139">
        <f t="shared" si="190"/>
        <v>0</v>
      </c>
      <c r="AB322" s="139">
        <f t="shared" si="190"/>
        <v>0</v>
      </c>
      <c r="AC322" s="139">
        <f t="shared" si="190"/>
        <v>0</v>
      </c>
      <c r="AD322" s="139">
        <f t="shared" si="190"/>
        <v>0</v>
      </c>
      <c r="AE322" s="139">
        <f t="shared" si="190"/>
        <v>0</v>
      </c>
      <c r="AF322" s="139">
        <f t="shared" si="190"/>
        <v>0</v>
      </c>
    </row>
    <row r="323" ht="15" customHeight="1" spans="1:32">
      <c r="A323" s="2"/>
      <c r="B323" s="6" t="s">
        <v>149</v>
      </c>
      <c r="C323" s="139">
        <f t="shared" si="149"/>
        <v>0</v>
      </c>
      <c r="D323" s="139">
        <f t="shared" ref="D323:AF323" si="191">D241/10000</f>
        <v>0</v>
      </c>
      <c r="E323" s="139">
        <f t="shared" si="191"/>
        <v>0</v>
      </c>
      <c r="F323" s="139">
        <f t="shared" si="191"/>
        <v>0</v>
      </c>
      <c r="G323" s="139">
        <f t="shared" si="191"/>
        <v>0</v>
      </c>
      <c r="H323" s="141">
        <f t="shared" si="191"/>
        <v>0</v>
      </c>
      <c r="I323" s="141">
        <f t="shared" si="191"/>
        <v>0</v>
      </c>
      <c r="J323" s="139">
        <f t="shared" si="191"/>
        <v>0</v>
      </c>
      <c r="K323" s="139">
        <f t="shared" si="191"/>
        <v>0</v>
      </c>
      <c r="L323" s="139">
        <f t="shared" si="191"/>
        <v>0</v>
      </c>
      <c r="M323" s="141">
        <f t="shared" si="191"/>
        <v>0</v>
      </c>
      <c r="N323" s="139">
        <f t="shared" si="191"/>
        <v>0</v>
      </c>
      <c r="O323" s="139">
        <f t="shared" si="191"/>
        <v>0</v>
      </c>
      <c r="P323" s="141">
        <f t="shared" si="191"/>
        <v>0</v>
      </c>
      <c r="Q323" s="139">
        <f t="shared" si="191"/>
        <v>0</v>
      </c>
      <c r="R323" s="139">
        <f t="shared" si="191"/>
        <v>0</v>
      </c>
      <c r="S323" s="141">
        <f t="shared" si="191"/>
        <v>0</v>
      </c>
      <c r="T323" s="139">
        <f t="shared" si="191"/>
        <v>0</v>
      </c>
      <c r="U323" s="139">
        <f t="shared" si="191"/>
        <v>0</v>
      </c>
      <c r="V323" s="139">
        <f t="shared" si="191"/>
        <v>0</v>
      </c>
      <c r="W323" s="139">
        <f t="shared" si="191"/>
        <v>0</v>
      </c>
      <c r="X323" s="139">
        <f t="shared" si="191"/>
        <v>0</v>
      </c>
      <c r="Y323" s="139">
        <f t="shared" si="191"/>
        <v>0</v>
      </c>
      <c r="Z323" s="139">
        <f t="shared" si="191"/>
        <v>0</v>
      </c>
      <c r="AA323" s="139">
        <f t="shared" si="191"/>
        <v>0</v>
      </c>
      <c r="AB323" s="139">
        <f t="shared" si="191"/>
        <v>0</v>
      </c>
      <c r="AC323" s="139">
        <f t="shared" si="191"/>
        <v>0</v>
      </c>
      <c r="AD323" s="139">
        <f t="shared" si="191"/>
        <v>0</v>
      </c>
      <c r="AE323" s="139">
        <f t="shared" si="191"/>
        <v>0</v>
      </c>
      <c r="AF323" s="139">
        <f t="shared" si="191"/>
        <v>0</v>
      </c>
    </row>
    <row r="324" ht="15" customHeight="1" spans="1:32">
      <c r="A324" s="2"/>
      <c r="B324" s="6" t="s">
        <v>150</v>
      </c>
      <c r="C324" s="139">
        <f t="shared" si="149"/>
        <v>0</v>
      </c>
      <c r="D324" s="139">
        <f t="shared" ref="D324:AF324" si="192">D242/10000</f>
        <v>0</v>
      </c>
      <c r="E324" s="139">
        <f t="shared" si="192"/>
        <v>0</v>
      </c>
      <c r="F324" s="139">
        <f t="shared" si="192"/>
        <v>0</v>
      </c>
      <c r="G324" s="139">
        <f t="shared" si="192"/>
        <v>0</v>
      </c>
      <c r="H324" s="141">
        <f t="shared" si="192"/>
        <v>0</v>
      </c>
      <c r="I324" s="141">
        <f t="shared" si="192"/>
        <v>0</v>
      </c>
      <c r="J324" s="139">
        <f t="shared" si="192"/>
        <v>0</v>
      </c>
      <c r="K324" s="139">
        <f t="shared" si="192"/>
        <v>0</v>
      </c>
      <c r="L324" s="139">
        <f t="shared" si="192"/>
        <v>0</v>
      </c>
      <c r="M324" s="141">
        <f t="shared" si="192"/>
        <v>0</v>
      </c>
      <c r="N324" s="139">
        <f t="shared" si="192"/>
        <v>0</v>
      </c>
      <c r="O324" s="139">
        <f t="shared" si="192"/>
        <v>0</v>
      </c>
      <c r="P324" s="141">
        <f t="shared" si="192"/>
        <v>0</v>
      </c>
      <c r="Q324" s="139">
        <f t="shared" si="192"/>
        <v>0</v>
      </c>
      <c r="R324" s="139">
        <f t="shared" si="192"/>
        <v>0</v>
      </c>
      <c r="S324" s="141">
        <f t="shared" si="192"/>
        <v>0</v>
      </c>
      <c r="T324" s="139">
        <f t="shared" si="192"/>
        <v>0</v>
      </c>
      <c r="U324" s="139">
        <f t="shared" si="192"/>
        <v>0</v>
      </c>
      <c r="V324" s="139">
        <f t="shared" si="192"/>
        <v>0</v>
      </c>
      <c r="W324" s="139">
        <f t="shared" si="192"/>
        <v>0</v>
      </c>
      <c r="X324" s="139">
        <f t="shared" si="192"/>
        <v>0</v>
      </c>
      <c r="Y324" s="139">
        <f t="shared" si="192"/>
        <v>0</v>
      </c>
      <c r="Z324" s="139">
        <f t="shared" si="192"/>
        <v>0</v>
      </c>
      <c r="AA324" s="139">
        <f t="shared" si="192"/>
        <v>0</v>
      </c>
      <c r="AB324" s="139">
        <f t="shared" si="192"/>
        <v>0</v>
      </c>
      <c r="AC324" s="139">
        <f t="shared" si="192"/>
        <v>0</v>
      </c>
      <c r="AD324" s="139">
        <f t="shared" si="192"/>
        <v>0</v>
      </c>
      <c r="AE324" s="139">
        <f t="shared" si="192"/>
        <v>0</v>
      </c>
      <c r="AF324" s="139">
        <f t="shared" si="192"/>
        <v>0</v>
      </c>
    </row>
    <row r="325" ht="15" customHeight="1" spans="1:35">
      <c r="A325" s="2"/>
      <c r="B325" s="6" t="s">
        <v>151</v>
      </c>
      <c r="C325" s="139">
        <f t="shared" si="149"/>
        <v>2.98175</v>
      </c>
      <c r="D325" s="139">
        <f t="shared" ref="D325:AF325" si="193">D243/10000</f>
        <v>0</v>
      </c>
      <c r="E325" s="139">
        <f t="shared" si="193"/>
        <v>0</v>
      </c>
      <c r="F325" s="139">
        <f t="shared" si="193"/>
        <v>0</v>
      </c>
      <c r="G325" s="139">
        <f t="shared" si="193"/>
        <v>0</v>
      </c>
      <c r="H325" s="141">
        <f t="shared" si="193"/>
        <v>2.98175</v>
      </c>
      <c r="I325" s="141">
        <f t="shared" si="193"/>
        <v>0</v>
      </c>
      <c r="J325" s="139">
        <f t="shared" si="193"/>
        <v>0</v>
      </c>
      <c r="K325" s="139">
        <f t="shared" si="193"/>
        <v>0</v>
      </c>
      <c r="L325" s="139">
        <f t="shared" si="193"/>
        <v>0</v>
      </c>
      <c r="M325" s="141">
        <f t="shared" si="193"/>
        <v>0</v>
      </c>
      <c r="N325" s="139">
        <f t="shared" si="193"/>
        <v>0</v>
      </c>
      <c r="O325" s="139">
        <f t="shared" si="193"/>
        <v>0</v>
      </c>
      <c r="P325" s="141">
        <f t="shared" si="193"/>
        <v>0</v>
      </c>
      <c r="Q325" s="139">
        <f t="shared" si="193"/>
        <v>0</v>
      </c>
      <c r="R325" s="139">
        <f t="shared" si="193"/>
        <v>0</v>
      </c>
      <c r="S325" s="141">
        <f t="shared" si="193"/>
        <v>0</v>
      </c>
      <c r="T325" s="139">
        <f t="shared" si="193"/>
        <v>0</v>
      </c>
      <c r="U325" s="139">
        <f t="shared" si="193"/>
        <v>0</v>
      </c>
      <c r="V325" s="139">
        <f t="shared" si="193"/>
        <v>0</v>
      </c>
      <c r="W325" s="139">
        <f t="shared" si="193"/>
        <v>0</v>
      </c>
      <c r="X325" s="139">
        <f t="shared" si="193"/>
        <v>0</v>
      </c>
      <c r="Y325" s="139">
        <f t="shared" si="193"/>
        <v>0</v>
      </c>
      <c r="Z325" s="139">
        <f t="shared" si="193"/>
        <v>0</v>
      </c>
      <c r="AA325" s="139">
        <f t="shared" si="193"/>
        <v>0</v>
      </c>
      <c r="AB325" s="139">
        <f t="shared" si="193"/>
        <v>0</v>
      </c>
      <c r="AC325" s="139">
        <f t="shared" si="193"/>
        <v>0</v>
      </c>
      <c r="AD325" s="139">
        <f t="shared" si="193"/>
        <v>0</v>
      </c>
      <c r="AE325" s="139">
        <f t="shared" si="193"/>
        <v>0</v>
      </c>
      <c r="AF325" s="139">
        <f t="shared" si="193"/>
        <v>0</v>
      </c>
      <c r="AH325" s="145" t="s">
        <v>66</v>
      </c>
      <c r="AI325">
        <f>W327-Z327-AA327</f>
        <v>0</v>
      </c>
    </row>
    <row r="326" ht="15" customHeight="1" spans="1:35">
      <c r="A326" s="2"/>
      <c r="B326" s="16" t="s">
        <v>95</v>
      </c>
      <c r="C326" s="141">
        <f t="shared" si="149"/>
        <v>2.98175</v>
      </c>
      <c r="D326" s="141">
        <f t="shared" ref="D326:AF326" si="194">D244/10000</f>
        <v>0</v>
      </c>
      <c r="E326" s="141">
        <f t="shared" si="194"/>
        <v>0</v>
      </c>
      <c r="F326" s="141">
        <f t="shared" si="194"/>
        <v>0</v>
      </c>
      <c r="G326" s="141">
        <f t="shared" si="194"/>
        <v>0</v>
      </c>
      <c r="H326" s="141">
        <f t="shared" si="194"/>
        <v>2.98175</v>
      </c>
      <c r="I326" s="141">
        <f t="shared" si="194"/>
        <v>0</v>
      </c>
      <c r="J326" s="141">
        <f t="shared" si="194"/>
        <v>0</v>
      </c>
      <c r="K326" s="141">
        <f t="shared" si="194"/>
        <v>0</v>
      </c>
      <c r="L326" s="141">
        <f t="shared" si="194"/>
        <v>0</v>
      </c>
      <c r="M326" s="141">
        <f t="shared" si="194"/>
        <v>0</v>
      </c>
      <c r="N326" s="141">
        <f t="shared" si="194"/>
        <v>0</v>
      </c>
      <c r="O326" s="141">
        <f t="shared" si="194"/>
        <v>0</v>
      </c>
      <c r="P326" s="141">
        <f t="shared" si="194"/>
        <v>0</v>
      </c>
      <c r="Q326" s="141">
        <f t="shared" si="194"/>
        <v>0</v>
      </c>
      <c r="R326" s="141">
        <f t="shared" si="194"/>
        <v>0</v>
      </c>
      <c r="S326" s="141">
        <f t="shared" si="194"/>
        <v>0</v>
      </c>
      <c r="T326" s="141">
        <f t="shared" si="194"/>
        <v>0</v>
      </c>
      <c r="U326" s="141">
        <f t="shared" si="194"/>
        <v>0</v>
      </c>
      <c r="V326" s="141">
        <f t="shared" si="194"/>
        <v>0</v>
      </c>
      <c r="W326" s="141">
        <f t="shared" si="194"/>
        <v>0</v>
      </c>
      <c r="X326" s="141">
        <f t="shared" si="194"/>
        <v>0</v>
      </c>
      <c r="Y326" s="141">
        <f t="shared" si="194"/>
        <v>0</v>
      </c>
      <c r="Z326" s="147">
        <f t="shared" si="194"/>
        <v>0</v>
      </c>
      <c r="AA326" s="147">
        <f t="shared" si="194"/>
        <v>0</v>
      </c>
      <c r="AB326" s="147">
        <f t="shared" si="194"/>
        <v>0</v>
      </c>
      <c r="AC326" s="147">
        <f t="shared" si="194"/>
        <v>0</v>
      </c>
      <c r="AD326" s="147">
        <f t="shared" si="194"/>
        <v>0</v>
      </c>
      <c r="AE326" s="147">
        <f t="shared" si="194"/>
        <v>0</v>
      </c>
      <c r="AF326" s="147">
        <f t="shared" si="194"/>
        <v>0</v>
      </c>
      <c r="AH326" s="145" t="s">
        <v>68</v>
      </c>
      <c r="AI326" s="146">
        <f>U327-AB327-AC327-AD327-AE327-AF327</f>
        <v>3.23296944770846e-13</v>
      </c>
    </row>
    <row r="327" ht="15" customHeight="1" spans="1:35">
      <c r="A327" s="17" t="s">
        <v>2</v>
      </c>
      <c r="B327" s="17"/>
      <c r="C327" s="141">
        <f t="shared" si="149"/>
        <v>4472.402548</v>
      </c>
      <c r="D327" s="141">
        <f t="shared" ref="D327:AF327" si="195">D245/10000</f>
        <v>14.2680376586787</v>
      </c>
      <c r="E327" s="141">
        <f t="shared" si="195"/>
        <v>-119.261525</v>
      </c>
      <c r="F327" s="141">
        <f t="shared" si="195"/>
        <v>46.87339</v>
      </c>
      <c r="G327" s="141">
        <f t="shared" si="195"/>
        <v>108.127125</v>
      </c>
      <c r="H327" s="141">
        <f t="shared" si="195"/>
        <v>3266.68849234132</v>
      </c>
      <c r="I327" s="141">
        <f t="shared" si="195"/>
        <v>207.691921</v>
      </c>
      <c r="J327" s="141">
        <f t="shared" si="195"/>
        <v>65.802871</v>
      </c>
      <c r="K327" s="141">
        <f t="shared" si="195"/>
        <v>64.905819</v>
      </c>
      <c r="L327" s="141">
        <f t="shared" si="195"/>
        <v>76.983231</v>
      </c>
      <c r="M327" s="141">
        <f t="shared" si="195"/>
        <v>103.956028</v>
      </c>
      <c r="N327" s="141">
        <f t="shared" si="195"/>
        <v>83.040838</v>
      </c>
      <c r="O327" s="141">
        <f t="shared" si="195"/>
        <v>20.91519</v>
      </c>
      <c r="P327" s="141">
        <f t="shared" si="195"/>
        <v>139.626095</v>
      </c>
      <c r="Q327" s="141">
        <f t="shared" si="195"/>
        <v>98.176489</v>
      </c>
      <c r="R327" s="141">
        <f t="shared" si="195"/>
        <v>41.449606</v>
      </c>
      <c r="S327" s="141">
        <f t="shared" si="195"/>
        <v>704.432984</v>
      </c>
      <c r="T327" s="141">
        <f t="shared" si="195"/>
        <v>187.344154</v>
      </c>
      <c r="U327" s="141">
        <f t="shared" si="195"/>
        <v>269.940863</v>
      </c>
      <c r="V327" s="141">
        <f t="shared" si="195"/>
        <v>73.104106</v>
      </c>
      <c r="W327" s="141">
        <f t="shared" si="195"/>
        <v>89.340896</v>
      </c>
      <c r="X327" s="141">
        <f t="shared" si="195"/>
        <v>28.907017</v>
      </c>
      <c r="Y327" s="141">
        <f t="shared" si="195"/>
        <v>55.795948</v>
      </c>
      <c r="Z327" s="147">
        <f t="shared" si="195"/>
        <v>44.80157</v>
      </c>
      <c r="AA327" s="147">
        <f t="shared" si="195"/>
        <v>44.539326</v>
      </c>
      <c r="AB327" s="147">
        <f t="shared" si="195"/>
        <v>165.682356246918</v>
      </c>
      <c r="AC327" s="147">
        <f t="shared" si="195"/>
        <v>67.596315</v>
      </c>
      <c r="AD327" s="147">
        <f t="shared" si="195"/>
        <v>27.1346157530817</v>
      </c>
      <c r="AE327" s="147">
        <f t="shared" si="195"/>
        <v>9.527576</v>
      </c>
      <c r="AF327" s="147">
        <f t="shared" si="195"/>
        <v>0</v>
      </c>
      <c r="AH327" s="145"/>
      <c r="AI327" s="145"/>
    </row>
  </sheetData>
  <mergeCells count="24">
    <mergeCell ref="A81:B81"/>
    <mergeCell ref="A163:B163"/>
    <mergeCell ref="A245:B245"/>
    <mergeCell ref="A327:B327"/>
    <mergeCell ref="A3:A23"/>
    <mergeCell ref="A24:A37"/>
    <mergeCell ref="A38:A60"/>
    <mergeCell ref="A61:A75"/>
    <mergeCell ref="A76:A80"/>
    <mergeCell ref="A85:A105"/>
    <mergeCell ref="A106:A119"/>
    <mergeCell ref="A120:A142"/>
    <mergeCell ref="A143:A157"/>
    <mergeCell ref="A158:A162"/>
    <mergeCell ref="A167:A187"/>
    <mergeCell ref="A188:A201"/>
    <mergeCell ref="A202:A224"/>
    <mergeCell ref="A225:A239"/>
    <mergeCell ref="A240:A244"/>
    <mergeCell ref="A249:A269"/>
    <mergeCell ref="A270:A283"/>
    <mergeCell ref="A284:A306"/>
    <mergeCell ref="A307:A321"/>
    <mergeCell ref="A322:A32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K177"/>
  <sheetViews>
    <sheetView workbookViewId="0">
      <pane xSplit="2" ySplit="3" topLeftCell="C31" activePane="bottomRight" state="frozen"/>
      <selection/>
      <selection pane="topRight"/>
      <selection pane="bottomLeft"/>
      <selection pane="bottomRight" activeCell="E26" sqref="E26"/>
    </sheetView>
  </sheetViews>
  <sheetFormatPr defaultColWidth="9" defaultRowHeight="16.5"/>
  <cols>
    <col min="1" max="1" width="8.875" style="104" customWidth="1"/>
    <col min="2" max="2" width="5.625" style="104" customWidth="1"/>
    <col min="3" max="3" width="32.875" style="104" customWidth="1"/>
    <col min="4" max="4" width="27.5083333333333" style="105" customWidth="1"/>
    <col min="5" max="5" width="12.875" style="105" customWidth="1"/>
    <col min="6" max="6" width="13.2666666666667" style="105" customWidth="1"/>
    <col min="7" max="7" width="13.65" style="105" customWidth="1"/>
    <col min="8" max="8" width="15.0083333333333" style="105" customWidth="1"/>
    <col min="9" max="9" width="10.875" style="105" customWidth="1"/>
    <col min="10" max="10" width="10.5083333333333" style="105" customWidth="1"/>
    <col min="11" max="11" width="34.625" style="104" customWidth="1"/>
    <col min="12" max="12" width="9" style="104"/>
    <col min="16" max="16384" width="9" style="104"/>
  </cols>
  <sheetData>
    <row r="1" ht="13.5" spans="1:11">
      <c r="A1" s="106" t="s">
        <v>152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ht="13.5" spans="1:11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</row>
    <row r="3" ht="21" customHeight="1" spans="1:11">
      <c r="A3" s="107" t="s">
        <v>72</v>
      </c>
      <c r="B3" s="107" t="s">
        <v>153</v>
      </c>
      <c r="C3" s="107" t="s">
        <v>154</v>
      </c>
      <c r="D3" s="107" t="s">
        <v>155</v>
      </c>
      <c r="E3" s="107" t="s">
        <v>156</v>
      </c>
      <c r="F3" s="107" t="s">
        <v>157</v>
      </c>
      <c r="G3" s="107" t="s">
        <v>158</v>
      </c>
      <c r="H3" s="107" t="s">
        <v>157</v>
      </c>
      <c r="I3" s="107" t="s">
        <v>159</v>
      </c>
      <c r="J3" s="107" t="s">
        <v>160</v>
      </c>
      <c r="K3" s="107" t="s">
        <v>161</v>
      </c>
    </row>
    <row r="4" ht="19" customHeight="1" spans="1:11">
      <c r="A4" s="108" t="s">
        <v>162</v>
      </c>
      <c r="B4" s="109">
        <v>1</v>
      </c>
      <c r="C4" s="110" t="s">
        <v>163</v>
      </c>
      <c r="D4" s="111" t="s">
        <v>38</v>
      </c>
      <c r="E4" s="111" t="s">
        <v>16</v>
      </c>
      <c r="F4" s="112">
        <v>-83864.44</v>
      </c>
      <c r="G4" s="112" t="s">
        <v>7</v>
      </c>
      <c r="H4" s="113">
        <f t="shared" ref="H4:H27" si="0">-F4</f>
        <v>83864.44</v>
      </c>
      <c r="I4" s="112" t="str">
        <f>IF(OR(D4="其中：利息收入",D4="公允价值变动收益",D4="利息支出",D4="其他综合收益的税后净额"),"不计","计")</f>
        <v>不计</v>
      </c>
      <c r="J4" s="112" t="str">
        <f>IF(D4="其他综合收益的税后净额","不计","计")</f>
        <v>计</v>
      </c>
      <c r="K4" s="115"/>
    </row>
    <row r="5" ht="19" customHeight="1" spans="1:11">
      <c r="A5" s="114"/>
      <c r="B5" s="109">
        <v>2</v>
      </c>
      <c r="C5" s="110" t="s">
        <v>164</v>
      </c>
      <c r="D5" s="111" t="s">
        <v>27</v>
      </c>
      <c r="E5" s="111" t="s">
        <v>13</v>
      </c>
      <c r="F5" s="112">
        <v>-253820</v>
      </c>
      <c r="G5" s="112" t="s">
        <v>3</v>
      </c>
      <c r="H5" s="113">
        <f t="shared" si="0"/>
        <v>253820</v>
      </c>
      <c r="I5" s="112" t="str">
        <f t="shared" ref="I5:I27" si="1">IF(OR(D5="其中：利息收入",D5="公允价值变动收益",D5="利息支出",D5="其他综合收益的税后净额"),"不计","计")</f>
        <v>不计</v>
      </c>
      <c r="J5" s="112" t="str">
        <f t="shared" ref="J5:J27" si="2">IF(D5="其他综合收益的税后净额","不计","计")</f>
        <v>计</v>
      </c>
      <c r="K5" s="115"/>
    </row>
    <row r="6" ht="19" customHeight="1" spans="1:11">
      <c r="A6" s="114"/>
      <c r="B6" s="109">
        <v>3</v>
      </c>
      <c r="C6" s="110" t="s">
        <v>165</v>
      </c>
      <c r="D6" s="111" t="s">
        <v>38</v>
      </c>
      <c r="E6" s="111" t="s">
        <v>13</v>
      </c>
      <c r="F6" s="112">
        <v>2536.21</v>
      </c>
      <c r="G6" s="112" t="s">
        <v>14</v>
      </c>
      <c r="H6" s="113">
        <f t="shared" si="0"/>
        <v>-2536.21</v>
      </c>
      <c r="I6" s="112" t="str">
        <f t="shared" si="1"/>
        <v>不计</v>
      </c>
      <c r="J6" s="112" t="str">
        <f t="shared" si="2"/>
        <v>计</v>
      </c>
      <c r="K6" s="115"/>
    </row>
    <row r="7" ht="19" customHeight="1" spans="1:11">
      <c r="A7" s="114"/>
      <c r="B7" s="109">
        <v>4</v>
      </c>
      <c r="C7" s="110" t="s">
        <v>166</v>
      </c>
      <c r="D7" s="111" t="s">
        <v>27</v>
      </c>
      <c r="E7" s="111" t="s">
        <v>16</v>
      </c>
      <c r="F7" s="112">
        <v>-754591.01</v>
      </c>
      <c r="G7" s="112" t="s">
        <v>3</v>
      </c>
      <c r="H7" s="113">
        <f t="shared" si="0"/>
        <v>754591.01</v>
      </c>
      <c r="I7" s="112" t="str">
        <f t="shared" si="1"/>
        <v>不计</v>
      </c>
      <c r="J7" s="112" t="str">
        <f t="shared" si="2"/>
        <v>计</v>
      </c>
      <c r="K7" s="115"/>
    </row>
    <row r="8" ht="19" customHeight="1" spans="1:11">
      <c r="A8" s="114"/>
      <c r="B8" s="109">
        <v>5</v>
      </c>
      <c r="C8" s="110" t="s">
        <v>167</v>
      </c>
      <c r="D8" s="111" t="s">
        <v>38</v>
      </c>
      <c r="E8" s="111" t="s">
        <v>16</v>
      </c>
      <c r="F8" s="112">
        <v>-1443980</v>
      </c>
      <c r="G8" s="112" t="s">
        <v>17</v>
      </c>
      <c r="H8" s="113">
        <f t="shared" si="0"/>
        <v>1443980</v>
      </c>
      <c r="I8" s="112" t="str">
        <f t="shared" si="1"/>
        <v>不计</v>
      </c>
      <c r="J8" s="112" t="str">
        <f t="shared" si="2"/>
        <v>计</v>
      </c>
      <c r="K8" s="115"/>
    </row>
    <row r="9" ht="19" customHeight="1" spans="1:11">
      <c r="A9" s="114"/>
      <c r="B9" s="109">
        <v>6</v>
      </c>
      <c r="C9" s="110" t="s">
        <v>168</v>
      </c>
      <c r="D9" s="110" t="s">
        <v>38</v>
      </c>
      <c r="E9" s="110" t="s">
        <v>13</v>
      </c>
      <c r="F9" s="112">
        <v>-327650</v>
      </c>
      <c r="G9" s="112" t="s">
        <v>3</v>
      </c>
      <c r="H9" s="113">
        <f t="shared" si="0"/>
        <v>327650</v>
      </c>
      <c r="I9" s="112" t="str">
        <f t="shared" si="1"/>
        <v>不计</v>
      </c>
      <c r="J9" s="112" t="str">
        <f t="shared" si="2"/>
        <v>计</v>
      </c>
      <c r="K9" s="115"/>
    </row>
    <row r="10" ht="19" customHeight="1" spans="1:11">
      <c r="A10" s="114"/>
      <c r="B10" s="109">
        <v>7</v>
      </c>
      <c r="C10" s="110" t="s">
        <v>169</v>
      </c>
      <c r="D10" s="110" t="s">
        <v>33</v>
      </c>
      <c r="E10" s="110" t="s">
        <v>13</v>
      </c>
      <c r="F10" s="112">
        <v>-169844.44</v>
      </c>
      <c r="G10" s="112" t="s">
        <v>3</v>
      </c>
      <c r="H10" s="113">
        <f t="shared" si="0"/>
        <v>169844.44</v>
      </c>
      <c r="I10" s="112" t="str">
        <f t="shared" si="1"/>
        <v>计</v>
      </c>
      <c r="J10" s="112" t="str">
        <f t="shared" si="2"/>
        <v>计</v>
      </c>
      <c r="K10" s="115"/>
    </row>
    <row r="11" ht="19" customHeight="1" spans="1:11">
      <c r="A11" s="114"/>
      <c r="B11" s="109">
        <v>8</v>
      </c>
      <c r="C11" s="110" t="s">
        <v>170</v>
      </c>
      <c r="D11" s="110" t="s">
        <v>40</v>
      </c>
      <c r="E11" s="110" t="s">
        <v>7</v>
      </c>
      <c r="F11" s="112">
        <v>-60207.31</v>
      </c>
      <c r="G11" s="112" t="s">
        <v>3</v>
      </c>
      <c r="H11" s="113">
        <f t="shared" si="0"/>
        <v>60207.31</v>
      </c>
      <c r="I11" s="112" t="str">
        <f t="shared" si="1"/>
        <v>计</v>
      </c>
      <c r="J11" s="112" t="str">
        <f t="shared" si="2"/>
        <v>计</v>
      </c>
      <c r="K11" s="115"/>
    </row>
    <row r="12" ht="19" customHeight="1" spans="1:11">
      <c r="A12" s="114"/>
      <c r="B12" s="109">
        <v>9</v>
      </c>
      <c r="C12" s="110" t="s">
        <v>171</v>
      </c>
      <c r="D12" s="110" t="s">
        <v>30</v>
      </c>
      <c r="E12" s="110" t="s">
        <v>7</v>
      </c>
      <c r="F12" s="112">
        <v>-42636.9399999999</v>
      </c>
      <c r="G12" s="112" t="s">
        <v>5</v>
      </c>
      <c r="H12" s="113">
        <f t="shared" si="0"/>
        <v>42636.9399999999</v>
      </c>
      <c r="I12" s="112" t="str">
        <f t="shared" si="1"/>
        <v>计</v>
      </c>
      <c r="J12" s="112" t="str">
        <f t="shared" si="2"/>
        <v>计</v>
      </c>
      <c r="K12" s="115"/>
    </row>
    <row r="13" ht="19" customHeight="1" spans="1:11">
      <c r="A13" s="114"/>
      <c r="B13" s="109">
        <v>10</v>
      </c>
      <c r="C13" s="110" t="s">
        <v>172</v>
      </c>
      <c r="D13" s="110" t="s">
        <v>32</v>
      </c>
      <c r="E13" s="110" t="s">
        <v>10</v>
      </c>
      <c r="F13" s="112">
        <f>-(904088.05+40186.92)*50%</f>
        <v>-472137.485</v>
      </c>
      <c r="G13" s="111" t="s">
        <v>7</v>
      </c>
      <c r="H13" s="113">
        <f t="shared" si="0"/>
        <v>472137.485</v>
      </c>
      <c r="I13" s="112" t="str">
        <f t="shared" si="1"/>
        <v>计</v>
      </c>
      <c r="J13" s="112" t="str">
        <f t="shared" si="2"/>
        <v>计</v>
      </c>
      <c r="K13" s="115"/>
    </row>
    <row r="14" ht="19" customHeight="1" spans="1:11">
      <c r="A14" s="114"/>
      <c r="B14" s="109">
        <v>11</v>
      </c>
      <c r="C14" s="110" t="s">
        <v>173</v>
      </c>
      <c r="D14" s="110" t="s">
        <v>32</v>
      </c>
      <c r="E14" s="110" t="s">
        <v>10</v>
      </c>
      <c r="F14" s="112">
        <f>-66580.23</f>
        <v>-66580.23</v>
      </c>
      <c r="G14" s="111" t="s">
        <v>14</v>
      </c>
      <c r="H14" s="113">
        <f t="shared" si="0"/>
        <v>66580.23</v>
      </c>
      <c r="I14" s="112" t="str">
        <f t="shared" si="1"/>
        <v>计</v>
      </c>
      <c r="J14" s="112" t="str">
        <f t="shared" si="2"/>
        <v>计</v>
      </c>
      <c r="K14" s="115"/>
    </row>
    <row r="15" ht="19" customHeight="1" spans="1:11">
      <c r="A15" s="114"/>
      <c r="B15" s="109">
        <v>12</v>
      </c>
      <c r="C15" s="110" t="s">
        <v>174</v>
      </c>
      <c r="D15" s="110" t="s">
        <v>32</v>
      </c>
      <c r="E15" s="110" t="s">
        <v>10</v>
      </c>
      <c r="F15" s="112">
        <f>-83225.28</f>
        <v>-83225.28</v>
      </c>
      <c r="G15" s="111" t="s">
        <v>14</v>
      </c>
      <c r="H15" s="113">
        <f t="shared" si="0"/>
        <v>83225.28</v>
      </c>
      <c r="I15" s="112" t="str">
        <f t="shared" si="1"/>
        <v>计</v>
      </c>
      <c r="J15" s="112" t="str">
        <f t="shared" si="2"/>
        <v>计</v>
      </c>
      <c r="K15" s="115"/>
    </row>
    <row r="16" ht="19" customHeight="1" spans="1:11">
      <c r="A16" s="114"/>
      <c r="B16" s="109">
        <v>13</v>
      </c>
      <c r="C16" s="110" t="s">
        <v>175</v>
      </c>
      <c r="D16" s="110" t="s">
        <v>32</v>
      </c>
      <c r="E16" s="110" t="s">
        <v>10</v>
      </c>
      <c r="F16" s="112">
        <f>-3231.13*50%</f>
        <v>-1615.565</v>
      </c>
      <c r="G16" s="111" t="s">
        <v>7</v>
      </c>
      <c r="H16" s="113">
        <f t="shared" si="0"/>
        <v>1615.565</v>
      </c>
      <c r="I16" s="112" t="str">
        <f t="shared" si="1"/>
        <v>计</v>
      </c>
      <c r="J16" s="112" t="str">
        <f t="shared" si="2"/>
        <v>计</v>
      </c>
      <c r="K16" s="115"/>
    </row>
    <row r="17" ht="19" customHeight="1" spans="1:11">
      <c r="A17" s="114"/>
      <c r="B17" s="109">
        <v>14</v>
      </c>
      <c r="C17" s="110" t="s">
        <v>176</v>
      </c>
      <c r="D17" s="110" t="s">
        <v>38</v>
      </c>
      <c r="E17" s="110" t="s">
        <v>9</v>
      </c>
      <c r="F17" s="112">
        <v>813377.15</v>
      </c>
      <c r="G17" s="111" t="s">
        <v>3</v>
      </c>
      <c r="H17" s="113">
        <f t="shared" si="0"/>
        <v>-813377.15</v>
      </c>
      <c r="I17" s="112" t="str">
        <f t="shared" si="1"/>
        <v>不计</v>
      </c>
      <c r="J17" s="112" t="str">
        <f t="shared" si="2"/>
        <v>计</v>
      </c>
      <c r="K17" s="115"/>
    </row>
    <row r="18" ht="19" customHeight="1" spans="1:11">
      <c r="A18" s="114"/>
      <c r="B18" s="109">
        <v>15</v>
      </c>
      <c r="C18" s="110" t="s">
        <v>177</v>
      </c>
      <c r="D18" s="110" t="s">
        <v>31</v>
      </c>
      <c r="E18" s="110" t="s">
        <v>19</v>
      </c>
      <c r="F18" s="112">
        <f>308000/1.06</f>
        <v>290566.037735849</v>
      </c>
      <c r="G18" s="111" t="s">
        <v>3</v>
      </c>
      <c r="H18" s="113">
        <f t="shared" si="0"/>
        <v>-290566.037735849</v>
      </c>
      <c r="I18" s="112" t="str">
        <f t="shared" si="1"/>
        <v>计</v>
      </c>
      <c r="J18" s="112" t="str">
        <f t="shared" si="2"/>
        <v>计</v>
      </c>
      <c r="K18" s="115"/>
    </row>
    <row r="19" ht="19" customHeight="1" spans="1:11">
      <c r="A19" s="114"/>
      <c r="B19" s="109">
        <v>16</v>
      </c>
      <c r="C19" s="110" t="s">
        <v>178</v>
      </c>
      <c r="D19" s="110" t="s">
        <v>27</v>
      </c>
      <c r="E19" s="110" t="s">
        <v>19</v>
      </c>
      <c r="F19" s="112">
        <f>(140000000*4+330000000*1)*0.055/365</f>
        <v>134109.589041096</v>
      </c>
      <c r="G19" s="111" t="s">
        <v>3</v>
      </c>
      <c r="H19" s="113">
        <f t="shared" si="0"/>
        <v>-134109.589041096</v>
      </c>
      <c r="I19" s="112" t="str">
        <f t="shared" si="1"/>
        <v>不计</v>
      </c>
      <c r="J19" s="112" t="str">
        <f t="shared" si="2"/>
        <v>计</v>
      </c>
      <c r="K19" s="115"/>
    </row>
    <row r="20" ht="19" customHeight="1" spans="1:11">
      <c r="A20" s="114"/>
      <c r="B20" s="109">
        <v>17</v>
      </c>
      <c r="C20" s="110" t="s">
        <v>177</v>
      </c>
      <c r="D20" s="110" t="s">
        <v>31</v>
      </c>
      <c r="E20" s="110" t="s">
        <v>20</v>
      </c>
      <c r="F20" s="112">
        <f>500000/1.06</f>
        <v>471698.113207547</v>
      </c>
      <c r="G20" s="111" t="s">
        <v>3</v>
      </c>
      <c r="H20" s="113">
        <f t="shared" si="0"/>
        <v>-471698.113207547</v>
      </c>
      <c r="I20" s="112" t="str">
        <f t="shared" si="1"/>
        <v>计</v>
      </c>
      <c r="J20" s="112" t="str">
        <f t="shared" si="2"/>
        <v>计</v>
      </c>
      <c r="K20" s="115"/>
    </row>
    <row r="21" ht="19" customHeight="1" spans="1:11">
      <c r="A21" s="114"/>
      <c r="B21" s="109">
        <v>18</v>
      </c>
      <c r="C21" s="110" t="s">
        <v>177</v>
      </c>
      <c r="D21" s="110" t="s">
        <v>31</v>
      </c>
      <c r="E21" s="110" t="s">
        <v>21</v>
      </c>
      <c r="F21" s="112">
        <f>150000/1.06</f>
        <v>141509.433962264</v>
      </c>
      <c r="G21" s="111" t="s">
        <v>3</v>
      </c>
      <c r="H21" s="113">
        <f t="shared" si="0"/>
        <v>-141509.433962264</v>
      </c>
      <c r="I21" s="112" t="str">
        <f t="shared" si="1"/>
        <v>计</v>
      </c>
      <c r="J21" s="112" t="str">
        <f t="shared" si="2"/>
        <v>计</v>
      </c>
      <c r="K21" s="115"/>
    </row>
    <row r="22" ht="19" customHeight="1" spans="1:11">
      <c r="A22" s="114"/>
      <c r="B22" s="109">
        <v>19</v>
      </c>
      <c r="C22" s="110" t="s">
        <v>178</v>
      </c>
      <c r="D22" s="110" t="s">
        <v>27</v>
      </c>
      <c r="E22" s="110" t="s">
        <v>21</v>
      </c>
      <c r="F22" s="112">
        <f>670000000*1*0.055/365</f>
        <v>100958.904109589</v>
      </c>
      <c r="G22" s="111" t="s">
        <v>3</v>
      </c>
      <c r="H22" s="113">
        <f t="shared" si="0"/>
        <v>-100958.904109589</v>
      </c>
      <c r="I22" s="112" t="str">
        <f t="shared" si="1"/>
        <v>不计</v>
      </c>
      <c r="J22" s="112" t="str">
        <f t="shared" si="2"/>
        <v>计</v>
      </c>
      <c r="K22" s="115"/>
    </row>
    <row r="23" ht="19" customHeight="1" spans="1:11">
      <c r="A23" s="114"/>
      <c r="B23" s="109">
        <v>20</v>
      </c>
      <c r="C23" s="110" t="s">
        <v>179</v>
      </c>
      <c r="D23" s="111" t="s">
        <v>27</v>
      </c>
      <c r="E23" s="111" t="s">
        <v>4</v>
      </c>
      <c r="F23" s="112">
        <v>-70586.85</v>
      </c>
      <c r="G23" s="112" t="s">
        <v>7</v>
      </c>
      <c r="H23" s="113">
        <f t="shared" si="0"/>
        <v>70586.85</v>
      </c>
      <c r="I23" s="112" t="str">
        <f t="shared" si="1"/>
        <v>不计</v>
      </c>
      <c r="J23" s="112" t="str">
        <f t="shared" si="2"/>
        <v>计</v>
      </c>
      <c r="K23" s="115"/>
    </row>
    <row r="24" ht="19" customHeight="1" spans="1:11">
      <c r="A24" s="114"/>
      <c r="B24" s="109">
        <v>21</v>
      </c>
      <c r="C24" s="115" t="s">
        <v>180</v>
      </c>
      <c r="D24" s="112" t="s">
        <v>45</v>
      </c>
      <c r="E24" s="112" t="s">
        <v>3</v>
      </c>
      <c r="F24" s="112">
        <v>-440450.4</v>
      </c>
      <c r="G24" s="112" t="s">
        <v>7</v>
      </c>
      <c r="H24" s="113">
        <f t="shared" si="0"/>
        <v>440450.4</v>
      </c>
      <c r="I24" s="121" t="s">
        <v>181</v>
      </c>
      <c r="J24" s="121" t="s">
        <v>181</v>
      </c>
      <c r="K24" s="115"/>
    </row>
    <row r="25" ht="19" customHeight="1" spans="1:11">
      <c r="A25" s="114"/>
      <c r="B25" s="109">
        <v>22</v>
      </c>
      <c r="C25" s="115" t="s">
        <v>182</v>
      </c>
      <c r="D25" s="112" t="s">
        <v>27</v>
      </c>
      <c r="E25" s="112" t="s">
        <v>3</v>
      </c>
      <c r="F25" s="112">
        <v>-8056023.5173928</v>
      </c>
      <c r="G25" s="112" t="s">
        <v>7</v>
      </c>
      <c r="H25" s="113">
        <f t="shared" si="0"/>
        <v>8056023.5173928</v>
      </c>
      <c r="I25" s="121" t="s">
        <v>183</v>
      </c>
      <c r="J25" s="112" t="str">
        <f t="shared" si="2"/>
        <v>计</v>
      </c>
      <c r="K25" s="115"/>
    </row>
    <row r="26" ht="19" customHeight="1" spans="1:11">
      <c r="A26" s="114"/>
      <c r="B26" s="109">
        <v>23</v>
      </c>
      <c r="C26" s="115"/>
      <c r="D26" s="112"/>
      <c r="E26" s="112"/>
      <c r="F26" s="112"/>
      <c r="G26" s="112"/>
      <c r="H26" s="113">
        <f t="shared" si="0"/>
        <v>0</v>
      </c>
      <c r="I26" s="112" t="str">
        <f t="shared" si="1"/>
        <v>计</v>
      </c>
      <c r="J26" s="112" t="str">
        <f t="shared" si="2"/>
        <v>计</v>
      </c>
      <c r="K26" s="115"/>
    </row>
    <row r="27" ht="19" customHeight="1" spans="1:11">
      <c r="A27" s="114"/>
      <c r="B27" s="109">
        <v>24</v>
      </c>
      <c r="C27" s="115"/>
      <c r="D27" s="112"/>
      <c r="E27" s="112"/>
      <c r="F27" s="112"/>
      <c r="G27" s="112"/>
      <c r="H27" s="113">
        <f t="shared" si="0"/>
        <v>0</v>
      </c>
      <c r="I27" s="112" t="str">
        <f t="shared" si="1"/>
        <v>计</v>
      </c>
      <c r="J27" s="112" t="str">
        <f t="shared" si="2"/>
        <v>计</v>
      </c>
      <c r="K27" s="115"/>
    </row>
    <row r="28" ht="19" customHeight="1" spans="1:11">
      <c r="A28" s="116"/>
      <c r="B28" s="117"/>
      <c r="C28" s="118"/>
      <c r="D28" s="119"/>
      <c r="E28" s="119"/>
      <c r="F28" s="119"/>
      <c r="G28" s="119"/>
      <c r="H28" s="119"/>
      <c r="I28" s="119"/>
      <c r="J28" s="119"/>
      <c r="K28" s="118"/>
    </row>
    <row r="29" ht="19" customHeight="1" spans="1:11">
      <c r="A29" s="108" t="s">
        <v>184</v>
      </c>
      <c r="B29" s="109">
        <v>1</v>
      </c>
      <c r="C29" s="115"/>
      <c r="D29" s="112"/>
      <c r="E29" s="112"/>
      <c r="F29" s="112"/>
      <c r="G29" s="112"/>
      <c r="H29" s="113">
        <f>-F29</f>
        <v>0</v>
      </c>
      <c r="I29" s="112" t="str">
        <f>IF(OR(D29="其中：利息收入",D29="公允价值变动收益",D29="利息支出",D29="其他综合收益的税后净额"),"不计","计")</f>
        <v>计</v>
      </c>
      <c r="J29" s="112" t="str">
        <f>IF(D29="其他综合收益的税后净额","不计","计")</f>
        <v>计</v>
      </c>
      <c r="K29" s="115"/>
    </row>
    <row r="30" ht="19" customHeight="1" spans="1:11">
      <c r="A30" s="114"/>
      <c r="B30" s="109">
        <v>2</v>
      </c>
      <c r="C30" s="115"/>
      <c r="D30" s="112"/>
      <c r="E30" s="112"/>
      <c r="F30" s="112"/>
      <c r="G30" s="112"/>
      <c r="H30" s="113">
        <f t="shared" ref="H30:H53" si="3">-F30</f>
        <v>0</v>
      </c>
      <c r="I30" s="112" t="str">
        <f t="shared" ref="I30:I53" si="4">IF(OR(D30="其中：利息收入",D30="公允价值变动收益",D30="利息支出",D30="其他综合收益的税后净额"),"不计","计")</f>
        <v>计</v>
      </c>
      <c r="J30" s="112" t="str">
        <f t="shared" ref="J30:J53" si="5">IF(D30="其他综合收益的税后净额","不计","计")</f>
        <v>计</v>
      </c>
      <c r="K30" s="115"/>
    </row>
    <row r="31" ht="19" customHeight="1" spans="1:11">
      <c r="A31" s="114"/>
      <c r="B31" s="109">
        <v>3</v>
      </c>
      <c r="C31" s="115"/>
      <c r="D31" s="112"/>
      <c r="E31" s="112"/>
      <c r="F31" s="112"/>
      <c r="G31" s="112"/>
      <c r="H31" s="113">
        <f t="shared" si="3"/>
        <v>0</v>
      </c>
      <c r="I31" s="112" t="str">
        <f t="shared" si="4"/>
        <v>计</v>
      </c>
      <c r="J31" s="112" t="str">
        <f t="shared" si="5"/>
        <v>计</v>
      </c>
      <c r="K31" s="115"/>
    </row>
    <row r="32" ht="19" customHeight="1" spans="1:11">
      <c r="A32" s="114"/>
      <c r="B32" s="109">
        <v>4</v>
      </c>
      <c r="C32" s="115"/>
      <c r="D32" s="112"/>
      <c r="E32" s="112"/>
      <c r="F32" s="112"/>
      <c r="G32" s="112"/>
      <c r="H32" s="113">
        <f t="shared" si="3"/>
        <v>0</v>
      </c>
      <c r="I32" s="112" t="str">
        <f t="shared" si="4"/>
        <v>计</v>
      </c>
      <c r="J32" s="112" t="str">
        <f t="shared" si="5"/>
        <v>计</v>
      </c>
      <c r="K32" s="115"/>
    </row>
    <row r="33" ht="19" customHeight="1" spans="1:11">
      <c r="A33" s="114"/>
      <c r="B33" s="109">
        <v>5</v>
      </c>
      <c r="C33" s="115"/>
      <c r="D33" s="112"/>
      <c r="E33" s="112"/>
      <c r="F33" s="112"/>
      <c r="G33" s="112"/>
      <c r="H33" s="113">
        <f t="shared" si="3"/>
        <v>0</v>
      </c>
      <c r="I33" s="112" t="str">
        <f t="shared" si="4"/>
        <v>计</v>
      </c>
      <c r="J33" s="112" t="str">
        <f t="shared" si="5"/>
        <v>计</v>
      </c>
      <c r="K33" s="115"/>
    </row>
    <row r="34" ht="19" customHeight="1" spans="1:11">
      <c r="A34" s="114"/>
      <c r="B34" s="109">
        <v>6</v>
      </c>
      <c r="C34" s="115"/>
      <c r="D34" s="112"/>
      <c r="E34" s="112"/>
      <c r="F34" s="112"/>
      <c r="G34" s="112"/>
      <c r="H34" s="113">
        <f t="shared" si="3"/>
        <v>0</v>
      </c>
      <c r="I34" s="112" t="str">
        <f t="shared" si="4"/>
        <v>计</v>
      </c>
      <c r="J34" s="112" t="str">
        <f t="shared" si="5"/>
        <v>计</v>
      </c>
      <c r="K34" s="115"/>
    </row>
    <row r="35" ht="19" customHeight="1" spans="1:11">
      <c r="A35" s="114"/>
      <c r="B35" s="109">
        <v>7</v>
      </c>
      <c r="C35" s="115"/>
      <c r="D35" s="112"/>
      <c r="E35" s="112"/>
      <c r="F35" s="112"/>
      <c r="G35" s="112"/>
      <c r="H35" s="113">
        <f t="shared" si="3"/>
        <v>0</v>
      </c>
      <c r="I35" s="112" t="str">
        <f t="shared" si="4"/>
        <v>计</v>
      </c>
      <c r="J35" s="112" t="str">
        <f t="shared" si="5"/>
        <v>计</v>
      </c>
      <c r="K35" s="115"/>
    </row>
    <row r="36" ht="19" customHeight="1" spans="1:11">
      <c r="A36" s="114"/>
      <c r="B36" s="109">
        <v>8</v>
      </c>
      <c r="C36" s="115"/>
      <c r="D36" s="112"/>
      <c r="E36" s="112"/>
      <c r="F36" s="112"/>
      <c r="G36" s="112"/>
      <c r="H36" s="113">
        <f t="shared" si="3"/>
        <v>0</v>
      </c>
      <c r="I36" s="112" t="str">
        <f t="shared" si="4"/>
        <v>计</v>
      </c>
      <c r="J36" s="112" t="str">
        <f t="shared" si="5"/>
        <v>计</v>
      </c>
      <c r="K36" s="115"/>
    </row>
    <row r="37" ht="19" customHeight="1" spans="1:11">
      <c r="A37" s="114"/>
      <c r="B37" s="109">
        <v>9</v>
      </c>
      <c r="C37" s="115"/>
      <c r="D37" s="112"/>
      <c r="E37" s="112"/>
      <c r="F37" s="112"/>
      <c r="G37" s="112"/>
      <c r="H37" s="113">
        <f t="shared" si="3"/>
        <v>0</v>
      </c>
      <c r="I37" s="112" t="str">
        <f t="shared" si="4"/>
        <v>计</v>
      </c>
      <c r="J37" s="112" t="str">
        <f t="shared" si="5"/>
        <v>计</v>
      </c>
      <c r="K37" s="115"/>
    </row>
    <row r="38" ht="19" customHeight="1" spans="1:11">
      <c r="A38" s="114"/>
      <c r="B38" s="109">
        <v>10</v>
      </c>
      <c r="C38" s="115"/>
      <c r="D38" s="112"/>
      <c r="E38" s="112"/>
      <c r="F38" s="112"/>
      <c r="G38" s="112"/>
      <c r="H38" s="113">
        <f t="shared" si="3"/>
        <v>0</v>
      </c>
      <c r="I38" s="112" t="str">
        <f t="shared" si="4"/>
        <v>计</v>
      </c>
      <c r="J38" s="112" t="str">
        <f t="shared" si="5"/>
        <v>计</v>
      </c>
      <c r="K38" s="115"/>
    </row>
    <row r="39" ht="19" customHeight="1" spans="1:11">
      <c r="A39" s="114"/>
      <c r="B39" s="109">
        <v>11</v>
      </c>
      <c r="C39" s="115"/>
      <c r="D39" s="112"/>
      <c r="E39" s="112"/>
      <c r="F39" s="112"/>
      <c r="G39" s="112"/>
      <c r="H39" s="113">
        <f t="shared" si="3"/>
        <v>0</v>
      </c>
      <c r="I39" s="112" t="str">
        <f t="shared" si="4"/>
        <v>计</v>
      </c>
      <c r="J39" s="112" t="str">
        <f t="shared" si="5"/>
        <v>计</v>
      </c>
      <c r="K39" s="115"/>
    </row>
    <row r="40" ht="19" customHeight="1" spans="1:11">
      <c r="A40" s="114"/>
      <c r="B40" s="109">
        <v>12</v>
      </c>
      <c r="C40" s="115"/>
      <c r="D40" s="112"/>
      <c r="E40" s="112"/>
      <c r="F40" s="112"/>
      <c r="G40" s="112"/>
      <c r="H40" s="113">
        <f t="shared" si="3"/>
        <v>0</v>
      </c>
      <c r="I40" s="112" t="str">
        <f t="shared" si="4"/>
        <v>计</v>
      </c>
      <c r="J40" s="112" t="str">
        <f t="shared" si="5"/>
        <v>计</v>
      </c>
      <c r="K40" s="115"/>
    </row>
    <row r="41" ht="19" customHeight="1" spans="1:11">
      <c r="A41" s="114"/>
      <c r="B41" s="109">
        <v>13</v>
      </c>
      <c r="C41" s="115"/>
      <c r="D41" s="112"/>
      <c r="E41" s="112"/>
      <c r="F41" s="112"/>
      <c r="G41" s="112"/>
      <c r="H41" s="113">
        <f t="shared" si="3"/>
        <v>0</v>
      </c>
      <c r="I41" s="112" t="str">
        <f t="shared" si="4"/>
        <v>计</v>
      </c>
      <c r="J41" s="112" t="str">
        <f t="shared" si="5"/>
        <v>计</v>
      </c>
      <c r="K41" s="115"/>
    </row>
    <row r="42" ht="19" customHeight="1" spans="1:11">
      <c r="A42" s="114"/>
      <c r="B42" s="109">
        <v>14</v>
      </c>
      <c r="C42" s="115"/>
      <c r="D42" s="112"/>
      <c r="E42" s="112"/>
      <c r="F42" s="112"/>
      <c r="G42" s="112"/>
      <c r="H42" s="113">
        <f t="shared" si="3"/>
        <v>0</v>
      </c>
      <c r="I42" s="112" t="str">
        <f t="shared" si="4"/>
        <v>计</v>
      </c>
      <c r="J42" s="112" t="str">
        <f t="shared" si="5"/>
        <v>计</v>
      </c>
      <c r="K42" s="115"/>
    </row>
    <row r="43" ht="19" customHeight="1" spans="1:11">
      <c r="A43" s="114"/>
      <c r="B43" s="109">
        <v>15</v>
      </c>
      <c r="C43" s="115"/>
      <c r="D43" s="112"/>
      <c r="E43" s="112"/>
      <c r="F43" s="112"/>
      <c r="G43" s="112"/>
      <c r="H43" s="113">
        <f t="shared" si="3"/>
        <v>0</v>
      </c>
      <c r="I43" s="112" t="str">
        <f t="shared" si="4"/>
        <v>计</v>
      </c>
      <c r="J43" s="112" t="str">
        <f t="shared" si="5"/>
        <v>计</v>
      </c>
      <c r="K43" s="115"/>
    </row>
    <row r="44" ht="19" customHeight="1" spans="1:11">
      <c r="A44" s="114"/>
      <c r="B44" s="109">
        <v>16</v>
      </c>
      <c r="C44" s="115"/>
      <c r="D44" s="112"/>
      <c r="E44" s="112"/>
      <c r="F44" s="112"/>
      <c r="G44" s="112"/>
      <c r="H44" s="113">
        <f t="shared" si="3"/>
        <v>0</v>
      </c>
      <c r="I44" s="112" t="str">
        <f t="shared" si="4"/>
        <v>计</v>
      </c>
      <c r="J44" s="112" t="str">
        <f t="shared" si="5"/>
        <v>计</v>
      </c>
      <c r="K44" s="115"/>
    </row>
    <row r="45" ht="19" customHeight="1" spans="1:11">
      <c r="A45" s="114"/>
      <c r="B45" s="109">
        <v>17</v>
      </c>
      <c r="C45" s="115"/>
      <c r="D45" s="112"/>
      <c r="E45" s="112"/>
      <c r="F45" s="112"/>
      <c r="G45" s="112"/>
      <c r="H45" s="113">
        <f t="shared" si="3"/>
        <v>0</v>
      </c>
      <c r="I45" s="112" t="str">
        <f t="shared" si="4"/>
        <v>计</v>
      </c>
      <c r="J45" s="112" t="str">
        <f t="shared" si="5"/>
        <v>计</v>
      </c>
      <c r="K45" s="115"/>
    </row>
    <row r="46" ht="19" customHeight="1" spans="1:11">
      <c r="A46" s="114"/>
      <c r="B46" s="109">
        <v>18</v>
      </c>
      <c r="C46" s="115"/>
      <c r="D46" s="112"/>
      <c r="E46" s="112"/>
      <c r="F46" s="112"/>
      <c r="G46" s="112"/>
      <c r="H46" s="113">
        <f t="shared" si="3"/>
        <v>0</v>
      </c>
      <c r="I46" s="112" t="str">
        <f t="shared" si="4"/>
        <v>计</v>
      </c>
      <c r="J46" s="112" t="str">
        <f t="shared" si="5"/>
        <v>计</v>
      </c>
      <c r="K46" s="115"/>
    </row>
    <row r="47" ht="19" customHeight="1" spans="1:11">
      <c r="A47" s="114"/>
      <c r="B47" s="109">
        <v>19</v>
      </c>
      <c r="C47" s="115"/>
      <c r="D47" s="112"/>
      <c r="E47" s="112"/>
      <c r="F47" s="112"/>
      <c r="G47" s="112"/>
      <c r="H47" s="113">
        <f t="shared" si="3"/>
        <v>0</v>
      </c>
      <c r="I47" s="112" t="str">
        <f t="shared" si="4"/>
        <v>计</v>
      </c>
      <c r="J47" s="112" t="str">
        <f t="shared" si="5"/>
        <v>计</v>
      </c>
      <c r="K47" s="115"/>
    </row>
    <row r="48" ht="19" customHeight="1" spans="1:11">
      <c r="A48" s="114"/>
      <c r="B48" s="109">
        <v>20</v>
      </c>
      <c r="C48" s="115"/>
      <c r="D48" s="112"/>
      <c r="E48" s="112"/>
      <c r="F48" s="112"/>
      <c r="G48" s="112"/>
      <c r="H48" s="113">
        <f t="shared" si="3"/>
        <v>0</v>
      </c>
      <c r="I48" s="112" t="str">
        <f t="shared" si="4"/>
        <v>计</v>
      </c>
      <c r="J48" s="112" t="str">
        <f t="shared" si="5"/>
        <v>计</v>
      </c>
      <c r="K48" s="115"/>
    </row>
    <row r="49" ht="19" customHeight="1" spans="1:11">
      <c r="A49" s="114"/>
      <c r="B49" s="109">
        <v>21</v>
      </c>
      <c r="C49" s="115"/>
      <c r="D49" s="112"/>
      <c r="E49" s="112"/>
      <c r="F49" s="112"/>
      <c r="G49" s="112"/>
      <c r="H49" s="113">
        <f t="shared" si="3"/>
        <v>0</v>
      </c>
      <c r="I49" s="112" t="str">
        <f t="shared" si="4"/>
        <v>计</v>
      </c>
      <c r="J49" s="112" t="str">
        <f t="shared" si="5"/>
        <v>计</v>
      </c>
      <c r="K49" s="115"/>
    </row>
    <row r="50" ht="19" customHeight="1" spans="1:11">
      <c r="A50" s="114"/>
      <c r="B50" s="109">
        <v>22</v>
      </c>
      <c r="C50" s="115"/>
      <c r="D50" s="112"/>
      <c r="E50" s="112"/>
      <c r="F50" s="112"/>
      <c r="G50" s="112"/>
      <c r="H50" s="113">
        <f t="shared" si="3"/>
        <v>0</v>
      </c>
      <c r="I50" s="112" t="str">
        <f t="shared" si="4"/>
        <v>计</v>
      </c>
      <c r="J50" s="112" t="str">
        <f t="shared" si="5"/>
        <v>计</v>
      </c>
      <c r="K50" s="115"/>
    </row>
    <row r="51" ht="19" customHeight="1" spans="1:11">
      <c r="A51" s="114"/>
      <c r="B51" s="109">
        <v>23</v>
      </c>
      <c r="C51" s="115"/>
      <c r="D51" s="112"/>
      <c r="E51" s="112"/>
      <c r="F51" s="112"/>
      <c r="G51" s="112"/>
      <c r="H51" s="113">
        <f t="shared" si="3"/>
        <v>0</v>
      </c>
      <c r="I51" s="112" t="str">
        <f t="shared" si="4"/>
        <v>计</v>
      </c>
      <c r="J51" s="112" t="str">
        <f t="shared" si="5"/>
        <v>计</v>
      </c>
      <c r="K51" s="115"/>
    </row>
    <row r="52" ht="19" customHeight="1" spans="1:11">
      <c r="A52" s="114"/>
      <c r="B52" s="109">
        <v>24</v>
      </c>
      <c r="C52" s="115"/>
      <c r="D52" s="112"/>
      <c r="E52" s="112"/>
      <c r="F52" s="112"/>
      <c r="G52" s="112"/>
      <c r="H52" s="113">
        <f t="shared" si="3"/>
        <v>0</v>
      </c>
      <c r="I52" s="112" t="str">
        <f t="shared" si="4"/>
        <v>计</v>
      </c>
      <c r="J52" s="112" t="str">
        <f t="shared" si="5"/>
        <v>计</v>
      </c>
      <c r="K52" s="115"/>
    </row>
    <row r="53" ht="19" customHeight="1" spans="1:11">
      <c r="A53" s="114"/>
      <c r="B53" s="109">
        <v>25</v>
      </c>
      <c r="C53" s="115"/>
      <c r="D53" s="112"/>
      <c r="E53" s="112"/>
      <c r="F53" s="112"/>
      <c r="G53" s="112"/>
      <c r="H53" s="113">
        <f t="shared" si="3"/>
        <v>0</v>
      </c>
      <c r="I53" s="112" t="str">
        <f t="shared" si="4"/>
        <v>计</v>
      </c>
      <c r="J53" s="112" t="str">
        <f t="shared" si="5"/>
        <v>计</v>
      </c>
      <c r="K53" s="115"/>
    </row>
    <row r="54" ht="19" customHeight="1" spans="1:11">
      <c r="A54" s="120"/>
      <c r="B54" s="117"/>
      <c r="C54" s="118"/>
      <c r="D54" s="119"/>
      <c r="E54" s="119"/>
      <c r="F54" s="119"/>
      <c r="G54" s="119"/>
      <c r="H54" s="119"/>
      <c r="I54" s="119"/>
      <c r="J54" s="119"/>
      <c r="K54" s="118"/>
    </row>
    <row r="55" ht="19" customHeight="1" spans="1:11">
      <c r="A55" s="109" t="s">
        <v>185</v>
      </c>
      <c r="B55" s="109">
        <v>1</v>
      </c>
      <c r="C55" s="115" t="s">
        <v>186</v>
      </c>
      <c r="D55" s="112" t="s">
        <v>145</v>
      </c>
      <c r="E55" s="112" t="s">
        <v>3</v>
      </c>
      <c r="F55" s="112">
        <v>-833333.333333333</v>
      </c>
      <c r="G55" s="112" t="s">
        <v>7</v>
      </c>
      <c r="H55" s="113">
        <f t="shared" ref="H55:H64" si="6">-F55</f>
        <v>833333.333333333</v>
      </c>
      <c r="I55" s="112"/>
      <c r="J55" s="112"/>
      <c r="K55" s="22" t="s">
        <v>44</v>
      </c>
    </row>
    <row r="56" ht="19" customHeight="1" spans="1:11">
      <c r="A56" s="109"/>
      <c r="B56" s="109">
        <v>2</v>
      </c>
      <c r="C56" s="115" t="s">
        <v>187</v>
      </c>
      <c r="D56" s="112" t="s">
        <v>78</v>
      </c>
      <c r="E56" s="112" t="s">
        <v>3</v>
      </c>
      <c r="F56" s="112">
        <v>1039329.69992012</v>
      </c>
      <c r="G56" s="112" t="s">
        <v>7</v>
      </c>
      <c r="H56" s="113">
        <f t="shared" si="6"/>
        <v>-1039329.69992012</v>
      </c>
      <c r="I56" s="112"/>
      <c r="J56" s="112"/>
      <c r="K56" s="22" t="s">
        <v>44</v>
      </c>
    </row>
    <row r="57" ht="19" customHeight="1" spans="1:11">
      <c r="A57" s="109"/>
      <c r="B57" s="109">
        <v>3</v>
      </c>
      <c r="C57" s="115"/>
      <c r="D57" s="112"/>
      <c r="E57" s="112"/>
      <c r="F57" s="112"/>
      <c r="G57" s="112"/>
      <c r="H57" s="113">
        <f t="shared" si="6"/>
        <v>0</v>
      </c>
      <c r="I57" s="112"/>
      <c r="J57" s="112"/>
      <c r="K57" s="22" t="s">
        <v>44</v>
      </c>
    </row>
    <row r="58" ht="19" customHeight="1" spans="1:11">
      <c r="A58" s="109"/>
      <c r="B58" s="109">
        <v>4</v>
      </c>
      <c r="C58" s="115"/>
      <c r="D58" s="112"/>
      <c r="E58" s="112"/>
      <c r="F58" s="112"/>
      <c r="G58" s="112"/>
      <c r="H58" s="113">
        <f t="shared" si="6"/>
        <v>0</v>
      </c>
      <c r="I58" s="112"/>
      <c r="J58" s="112"/>
      <c r="K58" s="22" t="s">
        <v>44</v>
      </c>
    </row>
    <row r="59" ht="19" customHeight="1" spans="1:11">
      <c r="A59" s="109"/>
      <c r="B59" s="109">
        <v>5</v>
      </c>
      <c r="C59" s="115"/>
      <c r="D59" s="112"/>
      <c r="E59" s="112"/>
      <c r="F59" s="112"/>
      <c r="G59" s="112"/>
      <c r="H59" s="113">
        <f t="shared" si="6"/>
        <v>0</v>
      </c>
      <c r="I59" s="112"/>
      <c r="J59" s="112"/>
      <c r="K59" s="22" t="s">
        <v>44</v>
      </c>
    </row>
    <row r="60" ht="19" customHeight="1" spans="1:11">
      <c r="A60" s="109"/>
      <c r="B60" s="109">
        <v>6</v>
      </c>
      <c r="C60" s="115"/>
      <c r="D60" s="112"/>
      <c r="E60" s="112"/>
      <c r="F60" s="112"/>
      <c r="G60" s="112"/>
      <c r="H60" s="113">
        <f t="shared" si="6"/>
        <v>0</v>
      </c>
      <c r="I60" s="112"/>
      <c r="J60" s="112"/>
      <c r="K60" s="22" t="s">
        <v>44</v>
      </c>
    </row>
    <row r="61" ht="19" customHeight="1" spans="1:11">
      <c r="A61" s="109"/>
      <c r="B61" s="109">
        <v>7</v>
      </c>
      <c r="C61" s="115"/>
      <c r="D61" s="112"/>
      <c r="E61" s="112"/>
      <c r="F61" s="112"/>
      <c r="G61" s="112"/>
      <c r="H61" s="113">
        <f t="shared" si="6"/>
        <v>0</v>
      </c>
      <c r="I61" s="112"/>
      <c r="J61" s="112"/>
      <c r="K61" s="22" t="s">
        <v>44</v>
      </c>
    </row>
    <row r="62" ht="19" customHeight="1" spans="1:11">
      <c r="A62" s="109"/>
      <c r="B62" s="109">
        <v>8</v>
      </c>
      <c r="C62" s="115"/>
      <c r="D62" s="112"/>
      <c r="E62" s="112"/>
      <c r="F62" s="112"/>
      <c r="G62" s="112"/>
      <c r="H62" s="113">
        <f t="shared" si="6"/>
        <v>0</v>
      </c>
      <c r="I62" s="112"/>
      <c r="J62" s="112"/>
      <c r="K62" s="22" t="s">
        <v>44</v>
      </c>
    </row>
    <row r="63" ht="19" customHeight="1" spans="1:11">
      <c r="A63" s="109"/>
      <c r="B63" s="109">
        <v>9</v>
      </c>
      <c r="C63" s="115"/>
      <c r="D63" s="112"/>
      <c r="E63" s="112"/>
      <c r="F63" s="112"/>
      <c r="G63" s="112"/>
      <c r="H63" s="113">
        <f t="shared" si="6"/>
        <v>0</v>
      </c>
      <c r="I63" s="112"/>
      <c r="J63" s="112"/>
      <c r="K63" s="22" t="s">
        <v>44</v>
      </c>
    </row>
    <row r="64" ht="19" customHeight="1" spans="1:11">
      <c r="A64" s="109"/>
      <c r="B64" s="109">
        <v>10</v>
      </c>
      <c r="C64" s="115"/>
      <c r="D64" s="112"/>
      <c r="E64" s="112"/>
      <c r="F64" s="112"/>
      <c r="G64" s="112"/>
      <c r="H64" s="113">
        <f t="shared" si="6"/>
        <v>0</v>
      </c>
      <c r="I64" s="112"/>
      <c r="J64" s="112"/>
      <c r="K64" s="22" t="s">
        <v>44</v>
      </c>
    </row>
    <row r="65" ht="19" customHeight="1" spans="1:11">
      <c r="A65" s="117"/>
      <c r="B65" s="117"/>
      <c r="C65" s="118"/>
      <c r="D65" s="119"/>
      <c r="E65" s="119"/>
      <c r="F65" s="119"/>
      <c r="G65" s="119"/>
      <c r="H65" s="119"/>
      <c r="I65" s="119"/>
      <c r="J65" s="119"/>
      <c r="K65" s="118"/>
    </row>
    <row r="66" ht="19" customHeight="1" spans="1:11">
      <c r="A66" s="109" t="s">
        <v>188</v>
      </c>
      <c r="B66" s="109">
        <v>1</v>
      </c>
      <c r="C66" s="115"/>
      <c r="D66" s="112"/>
      <c r="E66" s="112"/>
      <c r="F66" s="112"/>
      <c r="G66" s="112"/>
      <c r="H66" s="113">
        <f>-F66</f>
        <v>0</v>
      </c>
      <c r="I66" s="112"/>
      <c r="J66" s="112"/>
      <c r="K66" s="22" t="s">
        <v>44</v>
      </c>
    </row>
    <row r="67" ht="19" customHeight="1" spans="1:11">
      <c r="A67" s="109"/>
      <c r="B67" s="109">
        <v>2</v>
      </c>
      <c r="C67" s="115"/>
      <c r="D67" s="112"/>
      <c r="E67" s="112"/>
      <c r="F67" s="112"/>
      <c r="G67" s="112"/>
      <c r="H67" s="113">
        <f t="shared" ref="H67:H75" si="7">-F67</f>
        <v>0</v>
      </c>
      <c r="I67" s="112"/>
      <c r="J67" s="112"/>
      <c r="K67" s="22" t="s">
        <v>44</v>
      </c>
    </row>
    <row r="68" ht="19" customHeight="1" spans="1:11">
      <c r="A68" s="109"/>
      <c r="B68" s="109">
        <v>3</v>
      </c>
      <c r="C68" s="115"/>
      <c r="D68" s="112"/>
      <c r="E68" s="112"/>
      <c r="F68" s="112"/>
      <c r="G68" s="112"/>
      <c r="H68" s="113">
        <f t="shared" si="7"/>
        <v>0</v>
      </c>
      <c r="I68" s="112"/>
      <c r="J68" s="112"/>
      <c r="K68" s="22" t="s">
        <v>44</v>
      </c>
    </row>
    <row r="69" ht="19" customHeight="1" spans="1:11">
      <c r="A69" s="109"/>
      <c r="B69" s="109">
        <v>4</v>
      </c>
      <c r="C69" s="115"/>
      <c r="D69" s="112"/>
      <c r="E69" s="112"/>
      <c r="F69" s="112"/>
      <c r="G69" s="112"/>
      <c r="H69" s="113">
        <f t="shared" si="7"/>
        <v>0</v>
      </c>
      <c r="I69" s="112"/>
      <c r="J69" s="112"/>
      <c r="K69" s="22" t="s">
        <v>44</v>
      </c>
    </row>
    <row r="70" ht="19" customHeight="1" spans="1:11">
      <c r="A70" s="109"/>
      <c r="B70" s="109">
        <v>5</v>
      </c>
      <c r="C70" s="115"/>
      <c r="D70" s="112"/>
      <c r="E70" s="112"/>
      <c r="F70" s="112"/>
      <c r="G70" s="112"/>
      <c r="H70" s="113">
        <f t="shared" si="7"/>
        <v>0</v>
      </c>
      <c r="I70" s="112"/>
      <c r="J70" s="112"/>
      <c r="K70" s="22" t="s">
        <v>44</v>
      </c>
    </row>
    <row r="71" ht="19" customHeight="1" spans="1:11">
      <c r="A71" s="109"/>
      <c r="B71" s="109">
        <v>6</v>
      </c>
      <c r="C71" s="115"/>
      <c r="D71" s="112"/>
      <c r="E71" s="112"/>
      <c r="F71" s="112"/>
      <c r="G71" s="112"/>
      <c r="H71" s="113">
        <f t="shared" si="7"/>
        <v>0</v>
      </c>
      <c r="I71" s="112"/>
      <c r="J71" s="112"/>
      <c r="K71" s="22" t="s">
        <v>44</v>
      </c>
    </row>
    <row r="72" ht="19" customHeight="1" spans="1:11">
      <c r="A72" s="109"/>
      <c r="B72" s="109">
        <v>7</v>
      </c>
      <c r="C72" s="115"/>
      <c r="D72" s="112"/>
      <c r="E72" s="112"/>
      <c r="F72" s="112"/>
      <c r="G72" s="112"/>
      <c r="H72" s="113">
        <f t="shared" si="7"/>
        <v>0</v>
      </c>
      <c r="I72" s="112"/>
      <c r="J72" s="112"/>
      <c r="K72" s="22" t="s">
        <v>44</v>
      </c>
    </row>
    <row r="73" ht="19" customHeight="1" spans="1:11">
      <c r="A73" s="109"/>
      <c r="B73" s="109">
        <v>8</v>
      </c>
      <c r="C73" s="115"/>
      <c r="D73" s="112"/>
      <c r="E73" s="112"/>
      <c r="F73" s="112"/>
      <c r="G73" s="112"/>
      <c r="H73" s="113">
        <f t="shared" si="7"/>
        <v>0</v>
      </c>
      <c r="I73" s="112"/>
      <c r="J73" s="112"/>
      <c r="K73" s="22" t="s">
        <v>44</v>
      </c>
    </row>
    <row r="74" ht="19" customHeight="1" spans="1:11">
      <c r="A74" s="109"/>
      <c r="B74" s="109">
        <v>9</v>
      </c>
      <c r="C74" s="115"/>
      <c r="D74" s="112"/>
      <c r="E74" s="112"/>
      <c r="F74" s="112"/>
      <c r="G74" s="112"/>
      <c r="H74" s="113">
        <f t="shared" si="7"/>
        <v>0</v>
      </c>
      <c r="I74" s="112"/>
      <c r="J74" s="112"/>
      <c r="K74" s="22" t="s">
        <v>44</v>
      </c>
    </row>
    <row r="75" ht="19" customHeight="1" spans="1:11">
      <c r="A75" s="109"/>
      <c r="B75" s="109">
        <v>10</v>
      </c>
      <c r="C75" s="115"/>
      <c r="D75" s="112"/>
      <c r="E75" s="112"/>
      <c r="F75" s="112"/>
      <c r="G75" s="112"/>
      <c r="H75" s="113">
        <f t="shared" si="7"/>
        <v>0</v>
      </c>
      <c r="I75" s="112"/>
      <c r="J75" s="112"/>
      <c r="K75" s="22" t="s">
        <v>44</v>
      </c>
    </row>
    <row r="76" spans="1:11">
      <c r="A76" s="122"/>
      <c r="B76" s="122"/>
      <c r="C76" s="122"/>
      <c r="D76" s="123"/>
      <c r="E76" s="123"/>
      <c r="F76" s="123"/>
      <c r="G76" s="123"/>
      <c r="H76" s="123"/>
      <c r="I76" s="127" t="s">
        <v>189</v>
      </c>
      <c r="J76" s="128">
        <v>0.0072</v>
      </c>
      <c r="K76" s="129"/>
    </row>
    <row r="77" spans="1:11">
      <c r="A77" s="108" t="s">
        <v>190</v>
      </c>
      <c r="B77" s="115"/>
      <c r="C77" s="115" t="str">
        <f>C4</f>
        <v>国融安享2号浮动盈亏</v>
      </c>
      <c r="D77" s="22" t="s">
        <v>43</v>
      </c>
      <c r="E77" s="124" t="str">
        <f>E4</f>
        <v>证券投资部</v>
      </c>
      <c r="F77" s="113">
        <f>ROUND(IF(I4="计",F4*$J$76,0),2)</f>
        <v>0</v>
      </c>
      <c r="G77" s="124" t="str">
        <f>G4</f>
        <v>经纪业务</v>
      </c>
      <c r="H77" s="113">
        <f>-F77</f>
        <v>0</v>
      </c>
      <c r="I77" s="112"/>
      <c r="J77" s="112"/>
      <c r="K77" s="115"/>
    </row>
    <row r="78" spans="1:11">
      <c r="A78" s="114"/>
      <c r="B78" s="115"/>
      <c r="C78" s="115" t="str">
        <f t="shared" ref="C78:C109" si="8">C5</f>
        <v>公司购买湖南债投资收益</v>
      </c>
      <c r="D78" s="22" t="s">
        <v>43</v>
      </c>
      <c r="E78" s="124" t="str">
        <f>E5</f>
        <v>固定收益部</v>
      </c>
      <c r="F78" s="113">
        <f>ROUND(IF(I5="计",F5*$J$76,0),2)</f>
        <v>0</v>
      </c>
      <c r="G78" s="124" t="str">
        <f t="shared" ref="G78:G109" si="9">G5</f>
        <v>其他</v>
      </c>
      <c r="H78" s="113">
        <f t="shared" ref="H78:H109" si="10">-F78</f>
        <v>0</v>
      </c>
      <c r="I78" s="112"/>
      <c r="J78" s="112"/>
      <c r="K78" s="115"/>
    </row>
    <row r="79" spans="1:11">
      <c r="A79" s="114"/>
      <c r="B79" s="115"/>
      <c r="C79" s="115" t="str">
        <f t="shared" si="8"/>
        <v>华润睿致87号浮动盈亏</v>
      </c>
      <c r="D79" s="22" t="s">
        <v>43</v>
      </c>
      <c r="E79" s="124" t="str">
        <f t="shared" ref="E78:E109" si="11">E6</f>
        <v>固定收益部</v>
      </c>
      <c r="F79" s="113">
        <f>ROUND(IF(I6="计",F6*$J$76,0),2)</f>
        <v>0</v>
      </c>
      <c r="G79" s="124" t="str">
        <f t="shared" si="9"/>
        <v>投顾业务部</v>
      </c>
      <c r="H79" s="113">
        <f t="shared" si="10"/>
        <v>0</v>
      </c>
      <c r="I79" s="112"/>
      <c r="J79" s="112"/>
      <c r="K79" s="115"/>
    </row>
    <row r="80" spans="1:11">
      <c r="A80" s="114"/>
      <c r="B80" s="115"/>
      <c r="C80" s="115" t="str">
        <f t="shared" si="8"/>
        <v>资金运营部2906账户回购利息</v>
      </c>
      <c r="D80" s="22" t="s">
        <v>43</v>
      </c>
      <c r="E80" s="124" t="str">
        <f t="shared" si="11"/>
        <v>证券投资部</v>
      </c>
      <c r="F80" s="113">
        <f t="shared" ref="F78:F109" si="12">ROUND(IF(I7="计",F7*$J$76,0),2)</f>
        <v>0</v>
      </c>
      <c r="G80" s="124" t="str">
        <f t="shared" si="9"/>
        <v>其他</v>
      </c>
      <c r="H80" s="113">
        <f t="shared" si="10"/>
        <v>0</v>
      </c>
      <c r="I80" s="112"/>
      <c r="J80" s="112"/>
      <c r="K80" s="115"/>
    </row>
    <row r="81" spans="1:11">
      <c r="A81" s="114"/>
      <c r="B81" s="115"/>
      <c r="C81" s="115" t="str">
        <f t="shared" si="8"/>
        <v>西部超导浮动盈亏</v>
      </c>
      <c r="D81" s="22" t="s">
        <v>43</v>
      </c>
      <c r="E81" s="124" t="str">
        <f t="shared" si="11"/>
        <v>证券投资部</v>
      </c>
      <c r="F81" s="113">
        <f t="shared" si="12"/>
        <v>0</v>
      </c>
      <c r="G81" s="124" t="str">
        <f t="shared" si="9"/>
        <v>做市业务部</v>
      </c>
      <c r="H81" s="113">
        <f t="shared" si="10"/>
        <v>0</v>
      </c>
      <c r="I81" s="112"/>
      <c r="J81" s="112"/>
      <c r="K81" s="115"/>
    </row>
    <row r="82" spans="1:11">
      <c r="A82" s="114"/>
      <c r="B82" s="115"/>
      <c r="C82" s="115" t="str">
        <f t="shared" si="8"/>
        <v>公司购买湖南债浮动盈亏</v>
      </c>
      <c r="D82" s="22" t="s">
        <v>43</v>
      </c>
      <c r="E82" s="124" t="str">
        <f t="shared" si="11"/>
        <v>固定收益部</v>
      </c>
      <c r="F82" s="113">
        <f t="shared" si="12"/>
        <v>0</v>
      </c>
      <c r="G82" s="124" t="str">
        <f t="shared" si="9"/>
        <v>其他</v>
      </c>
      <c r="H82" s="113">
        <f t="shared" si="10"/>
        <v>0</v>
      </c>
      <c r="I82" s="112"/>
      <c r="J82" s="112"/>
      <c r="K82" s="115"/>
    </row>
    <row r="83" spans="1:11">
      <c r="A83" s="114"/>
      <c r="B83" s="115"/>
      <c r="C83" s="115" t="str">
        <f t="shared" si="8"/>
        <v>公司委托现金管理收益</v>
      </c>
      <c r="D83" s="22" t="s">
        <v>43</v>
      </c>
      <c r="E83" s="124" t="str">
        <f t="shared" si="11"/>
        <v>固定收益部</v>
      </c>
      <c r="F83" s="113">
        <f t="shared" si="12"/>
        <v>-1222.88</v>
      </c>
      <c r="G83" s="124" t="str">
        <f t="shared" si="9"/>
        <v>其他</v>
      </c>
      <c r="H83" s="113">
        <f t="shared" si="10"/>
        <v>1222.88</v>
      </c>
      <c r="I83" s="112"/>
      <c r="J83" s="112"/>
      <c r="K83" s="115"/>
    </row>
    <row r="84" spans="1:11">
      <c r="A84" s="114"/>
      <c r="B84" s="115"/>
      <c r="C84" s="115" t="str">
        <f t="shared" si="8"/>
        <v>反向IB收入调整</v>
      </c>
      <c r="D84" s="22" t="s">
        <v>43</v>
      </c>
      <c r="E84" s="124" t="str">
        <f t="shared" si="11"/>
        <v>经纪业务</v>
      </c>
      <c r="F84" s="113">
        <f t="shared" si="12"/>
        <v>-433.49</v>
      </c>
      <c r="G84" s="124" t="str">
        <f t="shared" si="9"/>
        <v>其他</v>
      </c>
      <c r="H84" s="113">
        <f t="shared" si="10"/>
        <v>433.49</v>
      </c>
      <c r="I84" s="112"/>
      <c r="J84" s="112"/>
      <c r="K84" s="115"/>
    </row>
    <row r="85" spans="1:11">
      <c r="A85" s="114"/>
      <c r="B85" s="115"/>
      <c r="C85" s="115" t="str">
        <f t="shared" si="8"/>
        <v> BGS0108-20191980基金服务部所开发的客户产生的净佣金，按照营业部10%，基金服务部90%分成</v>
      </c>
      <c r="D85" s="22" t="s">
        <v>43</v>
      </c>
      <c r="E85" s="124" t="str">
        <f t="shared" si="11"/>
        <v>经纪业务</v>
      </c>
      <c r="F85" s="113">
        <f t="shared" si="12"/>
        <v>-306.99</v>
      </c>
      <c r="G85" s="124" t="str">
        <f t="shared" si="9"/>
        <v>基金服务部</v>
      </c>
      <c r="H85" s="113">
        <f t="shared" si="10"/>
        <v>306.99</v>
      </c>
      <c r="I85" s="112"/>
      <c r="J85" s="112"/>
      <c r="K85" s="115"/>
    </row>
    <row r="86" spans="1:11">
      <c r="A86" s="114"/>
      <c r="B86" s="115"/>
      <c r="C86" s="115" t="str">
        <f t="shared" si="8"/>
        <v>珠江6号收入调至曙光路营业部</v>
      </c>
      <c r="D86" s="22" t="s">
        <v>43</v>
      </c>
      <c r="E86" s="124" t="str">
        <f t="shared" si="11"/>
        <v>固收配置部</v>
      </c>
      <c r="F86" s="113">
        <f t="shared" si="12"/>
        <v>-3399.39</v>
      </c>
      <c r="G86" s="124" t="str">
        <f t="shared" si="9"/>
        <v>经纪业务</v>
      </c>
      <c r="H86" s="113">
        <f t="shared" si="10"/>
        <v>3399.39</v>
      </c>
      <c r="I86" s="112"/>
      <c r="J86" s="112"/>
      <c r="K86" s="115"/>
    </row>
    <row r="87" spans="1:11">
      <c r="A87" s="114"/>
      <c r="B87" s="115"/>
      <c r="C87" s="115" t="str">
        <f t="shared" si="8"/>
        <v>珠江8号收入划投顾部</v>
      </c>
      <c r="D87" s="22" t="s">
        <v>43</v>
      </c>
      <c r="E87" s="124" t="str">
        <f t="shared" si="11"/>
        <v>固收配置部</v>
      </c>
      <c r="F87" s="113">
        <f t="shared" si="12"/>
        <v>-479.38</v>
      </c>
      <c r="G87" s="124" t="str">
        <f t="shared" si="9"/>
        <v>投顾业务部</v>
      </c>
      <c r="H87" s="113">
        <f t="shared" si="10"/>
        <v>479.38</v>
      </c>
      <c r="I87" s="112"/>
      <c r="J87" s="112"/>
      <c r="K87" s="115"/>
    </row>
    <row r="88" spans="1:11">
      <c r="A88" s="114"/>
      <c r="B88" s="115"/>
      <c r="C88" s="115" t="str">
        <f t="shared" si="8"/>
        <v>珠江10号收入划投顾部</v>
      </c>
      <c r="D88" s="22" t="s">
        <v>43</v>
      </c>
      <c r="E88" s="124" t="str">
        <f t="shared" si="11"/>
        <v>固收配置部</v>
      </c>
      <c r="F88" s="113">
        <f t="shared" si="12"/>
        <v>-599.22</v>
      </c>
      <c r="G88" s="124" t="str">
        <f t="shared" si="9"/>
        <v>投顾业务部</v>
      </c>
      <c r="H88" s="113">
        <f t="shared" si="10"/>
        <v>599.22</v>
      </c>
      <c r="I88" s="112"/>
      <c r="J88" s="112"/>
      <c r="K88" s="115"/>
    </row>
    <row r="89" spans="1:11">
      <c r="A89" s="114"/>
      <c r="B89" s="115"/>
      <c r="C89" s="115" t="str">
        <f t="shared" si="8"/>
        <v>珠江22号划50%收入给兰州营业部</v>
      </c>
      <c r="D89" s="22" t="s">
        <v>43</v>
      </c>
      <c r="E89" s="124" t="str">
        <f t="shared" si="11"/>
        <v>固收配置部</v>
      </c>
      <c r="F89" s="113">
        <f t="shared" si="12"/>
        <v>-11.63</v>
      </c>
      <c r="G89" s="124" t="str">
        <f t="shared" si="9"/>
        <v>经纪业务</v>
      </c>
      <c r="H89" s="113">
        <f t="shared" si="10"/>
        <v>11.63</v>
      </c>
      <c r="I89" s="112"/>
      <c r="J89" s="112"/>
      <c r="K89" s="115"/>
    </row>
    <row r="90" spans="1:11">
      <c r="A90" s="114"/>
      <c r="B90" s="115"/>
      <c r="C90" s="115" t="str">
        <f t="shared" si="8"/>
        <v>星城8号公允价值变动调出</v>
      </c>
      <c r="D90" s="22" t="s">
        <v>43</v>
      </c>
      <c r="E90" s="124" t="str">
        <f t="shared" si="11"/>
        <v>权益配置部</v>
      </c>
      <c r="F90" s="113">
        <f t="shared" si="12"/>
        <v>0</v>
      </c>
      <c r="G90" s="124" t="str">
        <f t="shared" si="9"/>
        <v>其他</v>
      </c>
      <c r="H90" s="113">
        <f t="shared" si="10"/>
        <v>0</v>
      </c>
      <c r="I90" s="112"/>
      <c r="J90" s="112"/>
      <c r="K90" s="115"/>
    </row>
    <row r="91" spans="1:11">
      <c r="A91" s="114"/>
      <c r="B91" s="115"/>
      <c r="C91" s="115" t="str">
        <f t="shared" si="8"/>
        <v>去年开票入账今年收到的收入</v>
      </c>
      <c r="D91" s="22" t="s">
        <v>43</v>
      </c>
      <c r="E91" s="124" t="str">
        <f t="shared" si="11"/>
        <v>债券融资部</v>
      </c>
      <c r="F91" s="113">
        <f t="shared" si="12"/>
        <v>2092.08</v>
      </c>
      <c r="G91" s="124" t="str">
        <f t="shared" si="9"/>
        <v>其他</v>
      </c>
      <c r="H91" s="113">
        <f t="shared" si="10"/>
        <v>-2092.08</v>
      </c>
      <c r="I91" s="112"/>
      <c r="J91" s="112"/>
      <c r="K91" s="115"/>
    </row>
    <row r="92" spans="1:11">
      <c r="A92" s="114"/>
      <c r="B92" s="115"/>
      <c r="C92" s="115" t="str">
        <f t="shared" si="8"/>
        <v>债券募集款收付时间差利息收入</v>
      </c>
      <c r="D92" s="22" t="s">
        <v>43</v>
      </c>
      <c r="E92" s="124" t="str">
        <f t="shared" si="11"/>
        <v>债券融资部</v>
      </c>
      <c r="F92" s="113">
        <f t="shared" si="12"/>
        <v>0</v>
      </c>
      <c r="G92" s="124" t="str">
        <f t="shared" si="9"/>
        <v>其他</v>
      </c>
      <c r="H92" s="113">
        <f t="shared" si="10"/>
        <v>0</v>
      </c>
      <c r="I92" s="112"/>
      <c r="J92" s="112"/>
      <c r="K92" s="115"/>
    </row>
    <row r="93" spans="1:11">
      <c r="A93" s="114"/>
      <c r="B93" s="115"/>
      <c r="C93" s="115" t="str">
        <f t="shared" si="8"/>
        <v>去年开票入账今年收到的收入</v>
      </c>
      <c r="D93" s="22" t="s">
        <v>43</v>
      </c>
      <c r="E93" s="124" t="str">
        <f t="shared" si="11"/>
        <v>股权融资部</v>
      </c>
      <c r="F93" s="113">
        <f t="shared" si="12"/>
        <v>3396.23</v>
      </c>
      <c r="G93" s="124" t="str">
        <f t="shared" si="9"/>
        <v>其他</v>
      </c>
      <c r="H93" s="113">
        <f t="shared" si="10"/>
        <v>-3396.23</v>
      </c>
      <c r="I93" s="112"/>
      <c r="J93" s="112"/>
      <c r="K93" s="115"/>
    </row>
    <row r="94" spans="1:11">
      <c r="A94" s="114"/>
      <c r="B94" s="115"/>
      <c r="C94" s="115" t="str">
        <f t="shared" si="8"/>
        <v>去年开票入账今年收到的收入</v>
      </c>
      <c r="D94" s="22" t="s">
        <v>43</v>
      </c>
      <c r="E94" s="124" t="str">
        <f t="shared" si="11"/>
        <v>财务顾问部</v>
      </c>
      <c r="F94" s="113">
        <f t="shared" si="12"/>
        <v>1018.87</v>
      </c>
      <c r="G94" s="124" t="str">
        <f t="shared" si="9"/>
        <v>其他</v>
      </c>
      <c r="H94" s="113">
        <f t="shared" si="10"/>
        <v>-1018.87</v>
      </c>
      <c r="I94" s="112"/>
      <c r="J94" s="112"/>
      <c r="K94" s="115"/>
    </row>
    <row r="95" spans="1:11">
      <c r="A95" s="114"/>
      <c r="B95" s="115"/>
      <c r="C95" s="115" t="str">
        <f t="shared" si="8"/>
        <v>债券募集款收付时间差利息收入</v>
      </c>
      <c r="D95" s="22" t="s">
        <v>43</v>
      </c>
      <c r="E95" s="124" t="str">
        <f t="shared" si="11"/>
        <v>财务顾问部</v>
      </c>
      <c r="F95" s="113">
        <f t="shared" si="12"/>
        <v>0</v>
      </c>
      <c r="G95" s="124" t="str">
        <f t="shared" si="9"/>
        <v>其他</v>
      </c>
      <c r="H95" s="113">
        <f t="shared" si="10"/>
        <v>0</v>
      </c>
      <c r="I95" s="112"/>
      <c r="J95" s="112"/>
      <c r="K95" s="115"/>
    </row>
    <row r="96" spans="1:11">
      <c r="A96" s="114"/>
      <c r="B96" s="115"/>
      <c r="C96" s="115" t="str">
        <f t="shared" si="8"/>
        <v>转融通利息调整</v>
      </c>
      <c r="D96" s="22" t="s">
        <v>43</v>
      </c>
      <c r="E96" s="124" t="str">
        <f t="shared" si="11"/>
        <v>财富证券总部</v>
      </c>
      <c r="F96" s="113">
        <f t="shared" si="12"/>
        <v>0</v>
      </c>
      <c r="G96" s="124" t="str">
        <f t="shared" si="9"/>
        <v>经纪业务</v>
      </c>
      <c r="H96" s="113">
        <f t="shared" si="10"/>
        <v>0</v>
      </c>
      <c r="I96" s="112"/>
      <c r="J96" s="112"/>
      <c r="K96" s="115"/>
    </row>
    <row r="97" spans="1:11">
      <c r="A97" s="114"/>
      <c r="B97" s="115"/>
      <c r="C97" s="115" t="str">
        <f t="shared" si="8"/>
        <v>冲2019年计提ST鹏起坏账计提准备（50%）</v>
      </c>
      <c r="D97" s="22" t="s">
        <v>43</v>
      </c>
      <c r="E97" s="124" t="str">
        <f t="shared" si="11"/>
        <v>其他</v>
      </c>
      <c r="F97" s="113">
        <f t="shared" si="12"/>
        <v>0</v>
      </c>
      <c r="G97" s="124" t="str">
        <f t="shared" si="9"/>
        <v>经纪业务</v>
      </c>
      <c r="H97" s="113">
        <f t="shared" si="10"/>
        <v>0</v>
      </c>
      <c r="I97" s="112"/>
      <c r="J97" s="112"/>
      <c r="K97" s="115"/>
    </row>
    <row r="98" spans="1:11">
      <c r="A98" s="114"/>
      <c r="B98" s="115"/>
      <c r="C98" s="115" t="str">
        <f t="shared" si="8"/>
        <v>恒生系统缺失的8天利息收入</v>
      </c>
      <c r="D98" s="22" t="s">
        <v>43</v>
      </c>
      <c r="E98" s="124" t="str">
        <f t="shared" si="11"/>
        <v>其他</v>
      </c>
      <c r="F98" s="113">
        <f t="shared" si="12"/>
        <v>-58003.37</v>
      </c>
      <c r="G98" s="124" t="str">
        <f t="shared" si="9"/>
        <v>经纪业务</v>
      </c>
      <c r="H98" s="113">
        <f t="shared" si="10"/>
        <v>58003.37</v>
      </c>
      <c r="I98" s="112"/>
      <c r="J98" s="112"/>
      <c r="K98" s="115"/>
    </row>
    <row r="99" spans="1:11">
      <c r="A99" s="114"/>
      <c r="B99" s="115"/>
      <c r="C99" s="115">
        <f t="shared" si="8"/>
        <v>0</v>
      </c>
      <c r="D99" s="22" t="s">
        <v>43</v>
      </c>
      <c r="E99" s="124">
        <f t="shared" si="11"/>
        <v>0</v>
      </c>
      <c r="F99" s="113">
        <f t="shared" si="12"/>
        <v>0</v>
      </c>
      <c r="G99" s="124">
        <f t="shared" si="9"/>
        <v>0</v>
      </c>
      <c r="H99" s="113">
        <f t="shared" si="10"/>
        <v>0</v>
      </c>
      <c r="I99" s="112"/>
      <c r="J99" s="112"/>
      <c r="K99" s="115"/>
    </row>
    <row r="100" spans="1:11">
      <c r="A100" s="114"/>
      <c r="B100" s="115"/>
      <c r="C100" s="115">
        <f t="shared" si="8"/>
        <v>0</v>
      </c>
      <c r="D100" s="22" t="s">
        <v>43</v>
      </c>
      <c r="E100" s="124">
        <f t="shared" si="11"/>
        <v>0</v>
      </c>
      <c r="F100" s="113">
        <f t="shared" si="12"/>
        <v>0</v>
      </c>
      <c r="G100" s="124">
        <f t="shared" si="9"/>
        <v>0</v>
      </c>
      <c r="H100" s="113">
        <f t="shared" si="10"/>
        <v>0</v>
      </c>
      <c r="I100" s="112"/>
      <c r="J100" s="112"/>
      <c r="K100" s="115"/>
    </row>
    <row r="101" spans="1:11">
      <c r="A101" s="114"/>
      <c r="B101" s="115"/>
      <c r="C101" s="115">
        <f t="shared" ref="C101:C137" si="13">C28</f>
        <v>0</v>
      </c>
      <c r="D101" s="22" t="s">
        <v>43</v>
      </c>
      <c r="E101" s="124">
        <f t="shared" si="11"/>
        <v>0</v>
      </c>
      <c r="F101" s="113">
        <f t="shared" si="12"/>
        <v>0</v>
      </c>
      <c r="G101" s="124">
        <f t="shared" si="9"/>
        <v>0</v>
      </c>
      <c r="H101" s="113">
        <f t="shared" si="10"/>
        <v>0</v>
      </c>
      <c r="I101" s="112"/>
      <c r="J101" s="112"/>
      <c r="K101" s="115"/>
    </row>
    <row r="102" spans="1:11">
      <c r="A102" s="114"/>
      <c r="B102" s="115"/>
      <c r="C102" s="115">
        <f t="shared" si="13"/>
        <v>0</v>
      </c>
      <c r="D102" s="22" t="s">
        <v>43</v>
      </c>
      <c r="E102" s="124">
        <f t="shared" si="11"/>
        <v>0</v>
      </c>
      <c r="F102" s="113">
        <f t="shared" si="12"/>
        <v>0</v>
      </c>
      <c r="G102" s="124">
        <f t="shared" si="9"/>
        <v>0</v>
      </c>
      <c r="H102" s="113">
        <f t="shared" si="10"/>
        <v>0</v>
      </c>
      <c r="I102" s="112"/>
      <c r="J102" s="112"/>
      <c r="K102" s="115"/>
    </row>
    <row r="103" spans="1:11">
      <c r="A103" s="114"/>
      <c r="B103" s="115"/>
      <c r="C103" s="115">
        <f t="shared" si="13"/>
        <v>0</v>
      </c>
      <c r="D103" s="22" t="s">
        <v>43</v>
      </c>
      <c r="E103" s="124">
        <f t="shared" si="11"/>
        <v>0</v>
      </c>
      <c r="F103" s="113">
        <f t="shared" si="12"/>
        <v>0</v>
      </c>
      <c r="G103" s="124">
        <f t="shared" si="9"/>
        <v>0</v>
      </c>
      <c r="H103" s="113">
        <f t="shared" si="10"/>
        <v>0</v>
      </c>
      <c r="I103" s="112"/>
      <c r="J103" s="112"/>
      <c r="K103" s="115"/>
    </row>
    <row r="104" spans="1:11">
      <c r="A104" s="114"/>
      <c r="B104" s="115"/>
      <c r="C104" s="115">
        <f t="shared" si="13"/>
        <v>0</v>
      </c>
      <c r="D104" s="22" t="s">
        <v>43</v>
      </c>
      <c r="E104" s="124">
        <f t="shared" si="11"/>
        <v>0</v>
      </c>
      <c r="F104" s="113">
        <f t="shared" si="12"/>
        <v>0</v>
      </c>
      <c r="G104" s="124">
        <f t="shared" si="9"/>
        <v>0</v>
      </c>
      <c r="H104" s="113">
        <f t="shared" si="10"/>
        <v>0</v>
      </c>
      <c r="I104" s="112"/>
      <c r="J104" s="112"/>
      <c r="K104" s="115"/>
    </row>
    <row r="105" spans="1:11">
      <c r="A105" s="114"/>
      <c r="B105" s="115"/>
      <c r="C105" s="115">
        <f t="shared" si="13"/>
        <v>0</v>
      </c>
      <c r="D105" s="22" t="s">
        <v>43</v>
      </c>
      <c r="E105" s="124">
        <f t="shared" si="11"/>
        <v>0</v>
      </c>
      <c r="F105" s="113">
        <f t="shared" si="12"/>
        <v>0</v>
      </c>
      <c r="G105" s="124">
        <f t="shared" si="9"/>
        <v>0</v>
      </c>
      <c r="H105" s="113">
        <f t="shared" si="10"/>
        <v>0</v>
      </c>
      <c r="I105" s="112"/>
      <c r="J105" s="112"/>
      <c r="K105" s="115"/>
    </row>
    <row r="106" spans="1:11">
      <c r="A106" s="114"/>
      <c r="B106" s="115"/>
      <c r="C106" s="115">
        <f t="shared" si="13"/>
        <v>0</v>
      </c>
      <c r="D106" s="22" t="s">
        <v>43</v>
      </c>
      <c r="E106" s="124">
        <f t="shared" si="11"/>
        <v>0</v>
      </c>
      <c r="F106" s="113">
        <f t="shared" si="12"/>
        <v>0</v>
      </c>
      <c r="G106" s="124">
        <f t="shared" si="9"/>
        <v>0</v>
      </c>
      <c r="H106" s="113">
        <f t="shared" si="10"/>
        <v>0</v>
      </c>
      <c r="I106" s="112"/>
      <c r="J106" s="112"/>
      <c r="K106" s="115"/>
    </row>
    <row r="107" spans="1:11">
      <c r="A107" s="114"/>
      <c r="B107" s="115"/>
      <c r="C107" s="115">
        <f t="shared" si="13"/>
        <v>0</v>
      </c>
      <c r="D107" s="22" t="s">
        <v>43</v>
      </c>
      <c r="E107" s="124">
        <f t="shared" si="11"/>
        <v>0</v>
      </c>
      <c r="F107" s="113">
        <f t="shared" si="12"/>
        <v>0</v>
      </c>
      <c r="G107" s="124">
        <f t="shared" si="9"/>
        <v>0</v>
      </c>
      <c r="H107" s="113">
        <f t="shared" si="10"/>
        <v>0</v>
      </c>
      <c r="I107" s="112"/>
      <c r="J107" s="112"/>
      <c r="K107" s="115"/>
    </row>
    <row r="108" spans="1:11">
      <c r="A108" s="114"/>
      <c r="B108" s="115"/>
      <c r="C108" s="115">
        <f t="shared" si="13"/>
        <v>0</v>
      </c>
      <c r="D108" s="22" t="s">
        <v>43</v>
      </c>
      <c r="E108" s="124">
        <f t="shared" si="11"/>
        <v>0</v>
      </c>
      <c r="F108" s="113">
        <f t="shared" si="12"/>
        <v>0</v>
      </c>
      <c r="G108" s="124">
        <f t="shared" si="9"/>
        <v>0</v>
      </c>
      <c r="H108" s="113">
        <f t="shared" si="10"/>
        <v>0</v>
      </c>
      <c r="I108" s="112"/>
      <c r="J108" s="112"/>
      <c r="K108" s="115"/>
    </row>
    <row r="109" spans="1:11">
      <c r="A109" s="114"/>
      <c r="B109" s="115"/>
      <c r="C109" s="115">
        <f t="shared" si="13"/>
        <v>0</v>
      </c>
      <c r="D109" s="22" t="s">
        <v>43</v>
      </c>
      <c r="E109" s="124">
        <f t="shared" si="11"/>
        <v>0</v>
      </c>
      <c r="F109" s="113">
        <f t="shared" si="12"/>
        <v>0</v>
      </c>
      <c r="G109" s="124">
        <f t="shared" si="9"/>
        <v>0</v>
      </c>
      <c r="H109" s="113">
        <f t="shared" si="10"/>
        <v>0</v>
      </c>
      <c r="I109" s="112"/>
      <c r="J109" s="112"/>
      <c r="K109" s="115"/>
    </row>
    <row r="110" spans="1:11">
      <c r="A110" s="114"/>
      <c r="B110" s="115"/>
      <c r="C110" s="115">
        <f t="shared" si="13"/>
        <v>0</v>
      </c>
      <c r="D110" s="22" t="s">
        <v>43</v>
      </c>
      <c r="E110" s="124">
        <f t="shared" ref="E110:E137" si="14">E37</f>
        <v>0</v>
      </c>
      <c r="F110" s="113">
        <f t="shared" ref="F110:F126" si="15">ROUND(IF(I37="计",F37*$J$76,0),2)</f>
        <v>0</v>
      </c>
      <c r="G110" s="124">
        <f t="shared" ref="G110:G137" si="16">G37</f>
        <v>0</v>
      </c>
      <c r="H110" s="113">
        <f t="shared" ref="H110:H137" si="17">-F110</f>
        <v>0</v>
      </c>
      <c r="I110" s="112"/>
      <c r="J110" s="112"/>
      <c r="K110" s="115"/>
    </row>
    <row r="111" spans="1:11">
      <c r="A111" s="114"/>
      <c r="B111" s="115"/>
      <c r="C111" s="115">
        <f t="shared" si="13"/>
        <v>0</v>
      </c>
      <c r="D111" s="22" t="s">
        <v>43</v>
      </c>
      <c r="E111" s="124">
        <f t="shared" si="14"/>
        <v>0</v>
      </c>
      <c r="F111" s="113">
        <f t="shared" si="15"/>
        <v>0</v>
      </c>
      <c r="G111" s="124">
        <f t="shared" si="16"/>
        <v>0</v>
      </c>
      <c r="H111" s="113">
        <f t="shared" si="17"/>
        <v>0</v>
      </c>
      <c r="I111" s="112"/>
      <c r="J111" s="112"/>
      <c r="K111" s="115"/>
    </row>
    <row r="112" spans="1:11">
      <c r="A112" s="114"/>
      <c r="B112" s="115"/>
      <c r="C112" s="115">
        <f t="shared" si="13"/>
        <v>0</v>
      </c>
      <c r="D112" s="22" t="s">
        <v>43</v>
      </c>
      <c r="E112" s="124">
        <f t="shared" si="14"/>
        <v>0</v>
      </c>
      <c r="F112" s="113">
        <f t="shared" si="15"/>
        <v>0</v>
      </c>
      <c r="G112" s="124">
        <f t="shared" si="16"/>
        <v>0</v>
      </c>
      <c r="H112" s="113">
        <f t="shared" si="17"/>
        <v>0</v>
      </c>
      <c r="I112" s="112"/>
      <c r="J112" s="112"/>
      <c r="K112" s="115"/>
    </row>
    <row r="113" spans="1:11">
      <c r="A113" s="114"/>
      <c r="B113" s="115"/>
      <c r="C113" s="115">
        <f t="shared" si="13"/>
        <v>0</v>
      </c>
      <c r="D113" s="22" t="s">
        <v>43</v>
      </c>
      <c r="E113" s="124">
        <f t="shared" si="14"/>
        <v>0</v>
      </c>
      <c r="F113" s="113">
        <f t="shared" si="15"/>
        <v>0</v>
      </c>
      <c r="G113" s="124">
        <f t="shared" si="16"/>
        <v>0</v>
      </c>
      <c r="H113" s="113">
        <f t="shared" si="17"/>
        <v>0</v>
      </c>
      <c r="I113" s="112"/>
      <c r="J113" s="112"/>
      <c r="K113" s="115"/>
    </row>
    <row r="114" spans="1:11">
      <c r="A114" s="114"/>
      <c r="B114" s="115"/>
      <c r="C114" s="115">
        <f t="shared" si="13"/>
        <v>0</v>
      </c>
      <c r="D114" s="22" t="s">
        <v>43</v>
      </c>
      <c r="E114" s="124">
        <f t="shared" si="14"/>
        <v>0</v>
      </c>
      <c r="F114" s="113">
        <f t="shared" si="15"/>
        <v>0</v>
      </c>
      <c r="G114" s="124">
        <f t="shared" si="16"/>
        <v>0</v>
      </c>
      <c r="H114" s="113">
        <f t="shared" si="17"/>
        <v>0</v>
      </c>
      <c r="I114" s="112"/>
      <c r="J114" s="112"/>
      <c r="K114" s="115"/>
    </row>
    <row r="115" spans="1:11">
      <c r="A115" s="114"/>
      <c r="B115" s="115"/>
      <c r="C115" s="115">
        <f t="shared" si="13"/>
        <v>0</v>
      </c>
      <c r="D115" s="22" t="s">
        <v>43</v>
      </c>
      <c r="E115" s="124">
        <f t="shared" si="14"/>
        <v>0</v>
      </c>
      <c r="F115" s="113">
        <f t="shared" si="15"/>
        <v>0</v>
      </c>
      <c r="G115" s="124">
        <f t="shared" si="16"/>
        <v>0</v>
      </c>
      <c r="H115" s="113">
        <f t="shared" si="17"/>
        <v>0</v>
      </c>
      <c r="I115" s="112"/>
      <c r="J115" s="112"/>
      <c r="K115" s="115"/>
    </row>
    <row r="116" spans="1:11">
      <c r="A116" s="114"/>
      <c r="B116" s="115"/>
      <c r="C116" s="115">
        <f t="shared" si="13"/>
        <v>0</v>
      </c>
      <c r="D116" s="22" t="s">
        <v>43</v>
      </c>
      <c r="E116" s="124">
        <f t="shared" si="14"/>
        <v>0</v>
      </c>
      <c r="F116" s="113">
        <f t="shared" si="15"/>
        <v>0</v>
      </c>
      <c r="G116" s="124">
        <f t="shared" si="16"/>
        <v>0</v>
      </c>
      <c r="H116" s="113">
        <f t="shared" si="17"/>
        <v>0</v>
      </c>
      <c r="I116" s="112"/>
      <c r="J116" s="112"/>
      <c r="K116" s="115"/>
    </row>
    <row r="117" spans="1:11">
      <c r="A117" s="114"/>
      <c r="B117" s="115"/>
      <c r="C117" s="115">
        <f t="shared" si="13"/>
        <v>0</v>
      </c>
      <c r="D117" s="22" t="s">
        <v>43</v>
      </c>
      <c r="E117" s="124">
        <f t="shared" si="14"/>
        <v>0</v>
      </c>
      <c r="F117" s="113">
        <f t="shared" si="15"/>
        <v>0</v>
      </c>
      <c r="G117" s="124">
        <f t="shared" si="16"/>
        <v>0</v>
      </c>
      <c r="H117" s="113">
        <f t="shared" si="17"/>
        <v>0</v>
      </c>
      <c r="I117" s="112"/>
      <c r="J117" s="112"/>
      <c r="K117" s="115"/>
    </row>
    <row r="118" spans="1:11">
      <c r="A118" s="114"/>
      <c r="B118" s="115"/>
      <c r="C118" s="115">
        <f t="shared" si="13"/>
        <v>0</v>
      </c>
      <c r="D118" s="22" t="s">
        <v>43</v>
      </c>
      <c r="E118" s="124">
        <f t="shared" si="14"/>
        <v>0</v>
      </c>
      <c r="F118" s="113">
        <f t="shared" si="15"/>
        <v>0</v>
      </c>
      <c r="G118" s="124">
        <f t="shared" si="16"/>
        <v>0</v>
      </c>
      <c r="H118" s="113">
        <f t="shared" si="17"/>
        <v>0</v>
      </c>
      <c r="I118" s="112"/>
      <c r="J118" s="112"/>
      <c r="K118" s="115"/>
    </row>
    <row r="119" spans="1:11">
      <c r="A119" s="114"/>
      <c r="B119" s="115"/>
      <c r="C119" s="115">
        <f t="shared" si="13"/>
        <v>0</v>
      </c>
      <c r="D119" s="22" t="s">
        <v>43</v>
      </c>
      <c r="E119" s="124">
        <f t="shared" si="14"/>
        <v>0</v>
      </c>
      <c r="F119" s="113">
        <f t="shared" si="15"/>
        <v>0</v>
      </c>
      <c r="G119" s="124">
        <f t="shared" si="16"/>
        <v>0</v>
      </c>
      <c r="H119" s="113">
        <f t="shared" si="17"/>
        <v>0</v>
      </c>
      <c r="I119" s="112"/>
      <c r="J119" s="112"/>
      <c r="K119" s="115"/>
    </row>
    <row r="120" spans="1:11">
      <c r="A120" s="114"/>
      <c r="B120" s="115"/>
      <c r="C120" s="115">
        <f t="shared" si="13"/>
        <v>0</v>
      </c>
      <c r="D120" s="22" t="s">
        <v>43</v>
      </c>
      <c r="E120" s="124">
        <f t="shared" si="14"/>
        <v>0</v>
      </c>
      <c r="F120" s="113">
        <f t="shared" si="15"/>
        <v>0</v>
      </c>
      <c r="G120" s="124">
        <f t="shared" si="16"/>
        <v>0</v>
      </c>
      <c r="H120" s="113">
        <f t="shared" si="17"/>
        <v>0</v>
      </c>
      <c r="I120" s="112"/>
      <c r="J120" s="112"/>
      <c r="K120" s="115"/>
    </row>
    <row r="121" spans="1:11">
      <c r="A121" s="114"/>
      <c r="B121" s="115"/>
      <c r="C121" s="115">
        <f t="shared" si="13"/>
        <v>0</v>
      </c>
      <c r="D121" s="22" t="s">
        <v>43</v>
      </c>
      <c r="E121" s="124">
        <f t="shared" si="14"/>
        <v>0</v>
      </c>
      <c r="F121" s="113">
        <f t="shared" si="15"/>
        <v>0</v>
      </c>
      <c r="G121" s="124">
        <f t="shared" si="16"/>
        <v>0</v>
      </c>
      <c r="H121" s="113">
        <f t="shared" si="17"/>
        <v>0</v>
      </c>
      <c r="I121" s="112"/>
      <c r="J121" s="112"/>
      <c r="K121" s="115"/>
    </row>
    <row r="122" spans="1:11">
      <c r="A122" s="114"/>
      <c r="B122" s="115"/>
      <c r="C122" s="115">
        <f t="shared" si="13"/>
        <v>0</v>
      </c>
      <c r="D122" s="22" t="s">
        <v>43</v>
      </c>
      <c r="E122" s="124">
        <f t="shared" si="14"/>
        <v>0</v>
      </c>
      <c r="F122" s="113">
        <f t="shared" si="15"/>
        <v>0</v>
      </c>
      <c r="G122" s="124">
        <f t="shared" si="16"/>
        <v>0</v>
      </c>
      <c r="H122" s="113">
        <f t="shared" si="17"/>
        <v>0</v>
      </c>
      <c r="I122" s="112"/>
      <c r="J122" s="112"/>
      <c r="K122" s="115"/>
    </row>
    <row r="123" spans="1:11">
      <c r="A123" s="114"/>
      <c r="B123" s="115"/>
      <c r="C123" s="115">
        <f t="shared" si="13"/>
        <v>0</v>
      </c>
      <c r="D123" s="22" t="s">
        <v>43</v>
      </c>
      <c r="E123" s="124">
        <f t="shared" si="14"/>
        <v>0</v>
      </c>
      <c r="F123" s="113">
        <f t="shared" si="15"/>
        <v>0</v>
      </c>
      <c r="G123" s="124">
        <f t="shared" si="16"/>
        <v>0</v>
      </c>
      <c r="H123" s="113">
        <f t="shared" si="17"/>
        <v>0</v>
      </c>
      <c r="I123" s="112"/>
      <c r="J123" s="112"/>
      <c r="K123" s="115"/>
    </row>
    <row r="124" spans="1:11">
      <c r="A124" s="114"/>
      <c r="B124" s="115"/>
      <c r="C124" s="115">
        <f t="shared" si="13"/>
        <v>0</v>
      </c>
      <c r="D124" s="22" t="s">
        <v>43</v>
      </c>
      <c r="E124" s="124">
        <f t="shared" si="14"/>
        <v>0</v>
      </c>
      <c r="F124" s="113">
        <f t="shared" si="15"/>
        <v>0</v>
      </c>
      <c r="G124" s="124">
        <f t="shared" si="16"/>
        <v>0</v>
      </c>
      <c r="H124" s="113">
        <f t="shared" si="17"/>
        <v>0</v>
      </c>
      <c r="I124" s="112"/>
      <c r="J124" s="112"/>
      <c r="K124" s="115"/>
    </row>
    <row r="125" spans="1:11">
      <c r="A125" s="114"/>
      <c r="B125" s="115"/>
      <c r="C125" s="115">
        <f t="shared" si="13"/>
        <v>0</v>
      </c>
      <c r="D125" s="22" t="s">
        <v>43</v>
      </c>
      <c r="E125" s="124">
        <f t="shared" si="14"/>
        <v>0</v>
      </c>
      <c r="F125" s="113">
        <f t="shared" si="15"/>
        <v>0</v>
      </c>
      <c r="G125" s="124">
        <f t="shared" si="16"/>
        <v>0</v>
      </c>
      <c r="H125" s="113">
        <f t="shared" si="17"/>
        <v>0</v>
      </c>
      <c r="I125" s="112"/>
      <c r="J125" s="112"/>
      <c r="K125" s="115"/>
    </row>
    <row r="126" spans="1:11">
      <c r="A126" s="125"/>
      <c r="B126" s="115"/>
      <c r="C126" s="115">
        <f t="shared" si="13"/>
        <v>0</v>
      </c>
      <c r="D126" s="22" t="s">
        <v>43</v>
      </c>
      <c r="E126" s="124">
        <f t="shared" si="14"/>
        <v>0</v>
      </c>
      <c r="F126" s="113">
        <f t="shared" si="15"/>
        <v>0</v>
      </c>
      <c r="G126" s="124">
        <f t="shared" si="16"/>
        <v>0</v>
      </c>
      <c r="H126" s="113">
        <f t="shared" si="17"/>
        <v>0</v>
      </c>
      <c r="I126" s="112"/>
      <c r="J126" s="112"/>
      <c r="K126" s="115"/>
    </row>
    <row r="127" spans="1:11">
      <c r="A127" s="122"/>
      <c r="B127" s="122"/>
      <c r="C127" s="122"/>
      <c r="D127" s="123"/>
      <c r="E127" s="123"/>
      <c r="F127" s="126"/>
      <c r="G127" s="123"/>
      <c r="H127" s="126"/>
      <c r="I127" s="127" t="s">
        <v>191</v>
      </c>
      <c r="J127" s="130">
        <v>0.0075</v>
      </c>
      <c r="K127" s="122"/>
    </row>
    <row r="128" spans="1:11">
      <c r="A128" s="108" t="s">
        <v>192</v>
      </c>
      <c r="B128" s="115"/>
      <c r="C128" s="115" t="str">
        <f>C4</f>
        <v>国融安享2号浮动盈亏</v>
      </c>
      <c r="D128" s="99" t="s">
        <v>80</v>
      </c>
      <c r="E128" s="124" t="str">
        <f>E4</f>
        <v>证券投资部</v>
      </c>
      <c r="F128" s="113">
        <f>IF(J4="计",ROUND(F4*$J$127,2),0)</f>
        <v>-628.98</v>
      </c>
      <c r="G128" s="124" t="str">
        <f>G4</f>
        <v>经纪业务</v>
      </c>
      <c r="H128" s="113">
        <f>-F128</f>
        <v>628.98</v>
      </c>
      <c r="I128" s="112"/>
      <c r="J128" s="112"/>
      <c r="K128" s="22" t="s">
        <v>44</v>
      </c>
    </row>
    <row r="129" spans="1:11">
      <c r="A129" s="114"/>
      <c r="B129" s="115"/>
      <c r="C129" s="115" t="str">
        <f t="shared" ref="C129:C160" si="18">C5</f>
        <v>公司购买湖南债投资收益</v>
      </c>
      <c r="D129" s="99" t="s">
        <v>80</v>
      </c>
      <c r="E129" s="124" t="str">
        <f t="shared" ref="E129:E160" si="19">E5</f>
        <v>固定收益部</v>
      </c>
      <c r="F129" s="113">
        <f t="shared" ref="F129:F149" si="20">IF(J5="计",ROUND(F5*$J$127,2),0)</f>
        <v>-1903.65</v>
      </c>
      <c r="G129" s="124" t="str">
        <f t="shared" ref="G129:G160" si="21">G5</f>
        <v>其他</v>
      </c>
      <c r="H129" s="113">
        <f t="shared" ref="H128:H177" si="22">-F129</f>
        <v>1903.65</v>
      </c>
      <c r="I129" s="112"/>
      <c r="J129" s="112"/>
      <c r="K129" s="22" t="s">
        <v>44</v>
      </c>
    </row>
    <row r="130" spans="1:11">
      <c r="A130" s="114"/>
      <c r="B130" s="115"/>
      <c r="C130" s="115" t="str">
        <f t="shared" si="18"/>
        <v>华润睿致87号浮动盈亏</v>
      </c>
      <c r="D130" s="99" t="s">
        <v>80</v>
      </c>
      <c r="E130" s="124" t="str">
        <f t="shared" si="19"/>
        <v>固定收益部</v>
      </c>
      <c r="F130" s="113">
        <f t="shared" si="20"/>
        <v>19.02</v>
      </c>
      <c r="G130" s="124" t="str">
        <f t="shared" si="21"/>
        <v>投顾业务部</v>
      </c>
      <c r="H130" s="113">
        <f t="shared" si="22"/>
        <v>-19.02</v>
      </c>
      <c r="I130" s="112"/>
      <c r="J130" s="112"/>
      <c r="K130" s="22" t="s">
        <v>44</v>
      </c>
    </row>
    <row r="131" spans="1:11">
      <c r="A131" s="114"/>
      <c r="B131" s="115"/>
      <c r="C131" s="115" t="str">
        <f t="shared" si="18"/>
        <v>资金运营部2906账户回购利息</v>
      </c>
      <c r="D131" s="99" t="s">
        <v>80</v>
      </c>
      <c r="E131" s="124" t="str">
        <f t="shared" si="19"/>
        <v>证券投资部</v>
      </c>
      <c r="F131" s="113">
        <f t="shared" si="20"/>
        <v>-5659.43</v>
      </c>
      <c r="G131" s="124" t="str">
        <f t="shared" si="21"/>
        <v>其他</v>
      </c>
      <c r="H131" s="113">
        <f t="shared" si="22"/>
        <v>5659.43</v>
      </c>
      <c r="I131" s="112"/>
      <c r="J131" s="112"/>
      <c r="K131" s="22" t="s">
        <v>44</v>
      </c>
    </row>
    <row r="132" spans="1:11">
      <c r="A132" s="114"/>
      <c r="B132" s="115"/>
      <c r="C132" s="115" t="str">
        <f t="shared" si="18"/>
        <v>西部超导浮动盈亏</v>
      </c>
      <c r="D132" s="99" t="s">
        <v>80</v>
      </c>
      <c r="E132" s="124" t="str">
        <f t="shared" si="19"/>
        <v>证券投资部</v>
      </c>
      <c r="F132" s="113">
        <f t="shared" si="20"/>
        <v>-10829.85</v>
      </c>
      <c r="G132" s="124" t="str">
        <f t="shared" si="21"/>
        <v>做市业务部</v>
      </c>
      <c r="H132" s="113">
        <f t="shared" si="22"/>
        <v>10829.85</v>
      </c>
      <c r="I132" s="112"/>
      <c r="J132" s="112"/>
      <c r="K132" s="22" t="s">
        <v>44</v>
      </c>
    </row>
    <row r="133" spans="1:11">
      <c r="A133" s="114"/>
      <c r="B133" s="115"/>
      <c r="C133" s="115" t="str">
        <f t="shared" si="18"/>
        <v>公司购买湖南债浮动盈亏</v>
      </c>
      <c r="D133" s="99" t="s">
        <v>80</v>
      </c>
      <c r="E133" s="124" t="str">
        <f t="shared" si="19"/>
        <v>固定收益部</v>
      </c>
      <c r="F133" s="113">
        <f t="shared" si="20"/>
        <v>-2457.38</v>
      </c>
      <c r="G133" s="124" t="str">
        <f t="shared" si="21"/>
        <v>其他</v>
      </c>
      <c r="H133" s="113">
        <f t="shared" si="22"/>
        <v>2457.38</v>
      </c>
      <c r="I133" s="112"/>
      <c r="J133" s="112"/>
      <c r="K133" s="22" t="s">
        <v>44</v>
      </c>
    </row>
    <row r="134" spans="1:11">
      <c r="A134" s="114"/>
      <c r="B134" s="115"/>
      <c r="C134" s="115" t="str">
        <f t="shared" si="18"/>
        <v>公司委托现金管理收益</v>
      </c>
      <c r="D134" s="99" t="s">
        <v>80</v>
      </c>
      <c r="E134" s="124" t="str">
        <f t="shared" si="19"/>
        <v>固定收益部</v>
      </c>
      <c r="F134" s="113">
        <f t="shared" si="20"/>
        <v>-1273.83</v>
      </c>
      <c r="G134" s="124" t="str">
        <f t="shared" si="21"/>
        <v>其他</v>
      </c>
      <c r="H134" s="113">
        <f t="shared" si="22"/>
        <v>1273.83</v>
      </c>
      <c r="I134" s="112"/>
      <c r="J134" s="112"/>
      <c r="K134" s="22" t="s">
        <v>44</v>
      </c>
    </row>
    <row r="135" spans="1:11">
      <c r="A135" s="114"/>
      <c r="B135" s="115"/>
      <c r="C135" s="115" t="str">
        <f t="shared" si="18"/>
        <v>反向IB收入调整</v>
      </c>
      <c r="D135" s="99" t="s">
        <v>80</v>
      </c>
      <c r="E135" s="124" t="str">
        <f t="shared" si="19"/>
        <v>经纪业务</v>
      </c>
      <c r="F135" s="113">
        <f t="shared" si="20"/>
        <v>-451.55</v>
      </c>
      <c r="G135" s="124" t="str">
        <f t="shared" si="21"/>
        <v>其他</v>
      </c>
      <c r="H135" s="113">
        <f t="shared" si="22"/>
        <v>451.55</v>
      </c>
      <c r="I135" s="112"/>
      <c r="J135" s="112"/>
      <c r="K135" s="22" t="s">
        <v>44</v>
      </c>
    </row>
    <row r="136" spans="1:11">
      <c r="A136" s="114"/>
      <c r="B136" s="115"/>
      <c r="C136" s="115" t="str">
        <f t="shared" si="18"/>
        <v> BGS0108-20191980基金服务部所开发的客户产生的净佣金，按照营业部10%，基金服务部90%分成</v>
      </c>
      <c r="D136" s="99" t="s">
        <v>80</v>
      </c>
      <c r="E136" s="124" t="str">
        <f t="shared" si="19"/>
        <v>经纪业务</v>
      </c>
      <c r="F136" s="113">
        <f t="shared" si="20"/>
        <v>-319.78</v>
      </c>
      <c r="G136" s="124" t="str">
        <f t="shared" si="21"/>
        <v>基金服务部</v>
      </c>
      <c r="H136" s="113">
        <f t="shared" si="22"/>
        <v>319.78</v>
      </c>
      <c r="I136" s="112"/>
      <c r="J136" s="112"/>
      <c r="K136" s="22" t="s">
        <v>44</v>
      </c>
    </row>
    <row r="137" spans="1:11">
      <c r="A137" s="114"/>
      <c r="B137" s="115"/>
      <c r="C137" s="115" t="str">
        <f t="shared" si="18"/>
        <v>珠江6号收入调至曙光路营业部</v>
      </c>
      <c r="D137" s="99" t="s">
        <v>80</v>
      </c>
      <c r="E137" s="124" t="str">
        <f t="shared" si="19"/>
        <v>固收配置部</v>
      </c>
      <c r="F137" s="113">
        <f t="shared" si="20"/>
        <v>-3541.03</v>
      </c>
      <c r="G137" s="124" t="str">
        <f t="shared" si="21"/>
        <v>经纪业务</v>
      </c>
      <c r="H137" s="113">
        <f t="shared" si="22"/>
        <v>3541.03</v>
      </c>
      <c r="I137" s="112"/>
      <c r="J137" s="112"/>
      <c r="K137" s="22" t="s">
        <v>44</v>
      </c>
    </row>
    <row r="138" spans="1:11">
      <c r="A138" s="114"/>
      <c r="B138" s="115"/>
      <c r="C138" s="115" t="str">
        <f t="shared" si="18"/>
        <v>珠江8号收入划投顾部</v>
      </c>
      <c r="D138" s="99" t="s">
        <v>80</v>
      </c>
      <c r="E138" s="124" t="str">
        <f t="shared" si="19"/>
        <v>固收配置部</v>
      </c>
      <c r="F138" s="113">
        <f t="shared" si="20"/>
        <v>-499.35</v>
      </c>
      <c r="G138" s="124" t="str">
        <f t="shared" si="21"/>
        <v>投顾业务部</v>
      </c>
      <c r="H138" s="113">
        <f t="shared" si="22"/>
        <v>499.35</v>
      </c>
      <c r="I138" s="112"/>
      <c r="J138" s="112"/>
      <c r="K138" s="22" t="s">
        <v>44</v>
      </c>
    </row>
    <row r="139" spans="1:11">
      <c r="A139" s="114"/>
      <c r="B139" s="115"/>
      <c r="C139" s="115" t="str">
        <f t="shared" si="18"/>
        <v>珠江10号收入划投顾部</v>
      </c>
      <c r="D139" s="99" t="s">
        <v>80</v>
      </c>
      <c r="E139" s="124" t="str">
        <f t="shared" si="19"/>
        <v>固收配置部</v>
      </c>
      <c r="F139" s="113">
        <f t="shared" si="20"/>
        <v>-624.19</v>
      </c>
      <c r="G139" s="124" t="str">
        <f t="shared" si="21"/>
        <v>投顾业务部</v>
      </c>
      <c r="H139" s="113">
        <f t="shared" si="22"/>
        <v>624.19</v>
      </c>
      <c r="I139" s="112"/>
      <c r="J139" s="112"/>
      <c r="K139" s="22" t="s">
        <v>44</v>
      </c>
    </row>
    <row r="140" spans="1:11">
      <c r="A140" s="114"/>
      <c r="B140" s="115"/>
      <c r="C140" s="115" t="str">
        <f t="shared" si="18"/>
        <v>珠江22号划50%收入给兰州营业部</v>
      </c>
      <c r="D140" s="99" t="s">
        <v>80</v>
      </c>
      <c r="E140" s="124" t="str">
        <f t="shared" si="19"/>
        <v>固收配置部</v>
      </c>
      <c r="F140" s="113">
        <f t="shared" si="20"/>
        <v>-12.12</v>
      </c>
      <c r="G140" s="124" t="str">
        <f t="shared" si="21"/>
        <v>经纪业务</v>
      </c>
      <c r="H140" s="113">
        <f t="shared" si="22"/>
        <v>12.12</v>
      </c>
      <c r="I140" s="112"/>
      <c r="J140" s="112"/>
      <c r="K140" s="22" t="s">
        <v>44</v>
      </c>
    </row>
    <row r="141" spans="1:11">
      <c r="A141" s="114"/>
      <c r="B141" s="115"/>
      <c r="C141" s="115" t="str">
        <f t="shared" si="18"/>
        <v>星城8号公允价值变动调出</v>
      </c>
      <c r="D141" s="99" t="s">
        <v>80</v>
      </c>
      <c r="E141" s="124" t="str">
        <f t="shared" si="19"/>
        <v>权益配置部</v>
      </c>
      <c r="F141" s="113">
        <f t="shared" si="20"/>
        <v>6100.33</v>
      </c>
      <c r="G141" s="124" t="str">
        <f t="shared" si="21"/>
        <v>其他</v>
      </c>
      <c r="H141" s="113">
        <f t="shared" si="22"/>
        <v>-6100.33</v>
      </c>
      <c r="I141" s="112"/>
      <c r="J141" s="112"/>
      <c r="K141" s="22" t="s">
        <v>44</v>
      </c>
    </row>
    <row r="142" spans="1:11">
      <c r="A142" s="114"/>
      <c r="B142" s="115"/>
      <c r="C142" s="115" t="str">
        <f t="shared" si="18"/>
        <v>去年开票入账今年收到的收入</v>
      </c>
      <c r="D142" s="99" t="s">
        <v>80</v>
      </c>
      <c r="E142" s="124" t="str">
        <f t="shared" si="19"/>
        <v>债券融资部</v>
      </c>
      <c r="F142" s="113">
        <f t="shared" si="20"/>
        <v>2179.25</v>
      </c>
      <c r="G142" s="124" t="str">
        <f t="shared" si="21"/>
        <v>其他</v>
      </c>
      <c r="H142" s="113">
        <f t="shared" si="22"/>
        <v>-2179.25</v>
      </c>
      <c r="I142" s="112"/>
      <c r="J142" s="112"/>
      <c r="K142" s="22" t="s">
        <v>44</v>
      </c>
    </row>
    <row r="143" spans="1:11">
      <c r="A143" s="114"/>
      <c r="B143" s="115"/>
      <c r="C143" s="115" t="str">
        <f t="shared" si="18"/>
        <v>债券募集款收付时间差利息收入</v>
      </c>
      <c r="D143" s="99" t="s">
        <v>80</v>
      </c>
      <c r="E143" s="124" t="str">
        <f t="shared" si="19"/>
        <v>债券融资部</v>
      </c>
      <c r="F143" s="113">
        <f t="shared" si="20"/>
        <v>1005.82</v>
      </c>
      <c r="G143" s="124" t="str">
        <f t="shared" si="21"/>
        <v>其他</v>
      </c>
      <c r="H143" s="113">
        <f t="shared" si="22"/>
        <v>-1005.82</v>
      </c>
      <c r="I143" s="112"/>
      <c r="J143" s="112"/>
      <c r="K143" s="22" t="s">
        <v>44</v>
      </c>
    </row>
    <row r="144" spans="1:11">
      <c r="A144" s="114"/>
      <c r="B144" s="115"/>
      <c r="C144" s="115" t="str">
        <f t="shared" si="18"/>
        <v>去年开票入账今年收到的收入</v>
      </c>
      <c r="D144" s="99" t="s">
        <v>80</v>
      </c>
      <c r="E144" s="124" t="str">
        <f t="shared" si="19"/>
        <v>股权融资部</v>
      </c>
      <c r="F144" s="113">
        <f t="shared" si="20"/>
        <v>3537.74</v>
      </c>
      <c r="G144" s="124" t="str">
        <f t="shared" si="21"/>
        <v>其他</v>
      </c>
      <c r="H144" s="113">
        <f t="shared" si="22"/>
        <v>-3537.74</v>
      </c>
      <c r="I144" s="112"/>
      <c r="J144" s="112"/>
      <c r="K144" s="22" t="s">
        <v>44</v>
      </c>
    </row>
    <row r="145" spans="1:11">
      <c r="A145" s="114"/>
      <c r="B145" s="115"/>
      <c r="C145" s="115" t="str">
        <f t="shared" si="18"/>
        <v>去年开票入账今年收到的收入</v>
      </c>
      <c r="D145" s="99" t="s">
        <v>80</v>
      </c>
      <c r="E145" s="124" t="str">
        <f t="shared" si="19"/>
        <v>财务顾问部</v>
      </c>
      <c r="F145" s="113">
        <f t="shared" si="20"/>
        <v>1061.32</v>
      </c>
      <c r="G145" s="124" t="str">
        <f t="shared" si="21"/>
        <v>其他</v>
      </c>
      <c r="H145" s="113">
        <f t="shared" si="22"/>
        <v>-1061.32</v>
      </c>
      <c r="I145" s="112"/>
      <c r="J145" s="112"/>
      <c r="K145" s="22" t="s">
        <v>44</v>
      </c>
    </row>
    <row r="146" spans="1:11">
      <c r="A146" s="114"/>
      <c r="B146" s="115"/>
      <c r="C146" s="115" t="str">
        <f t="shared" si="18"/>
        <v>债券募集款收付时间差利息收入</v>
      </c>
      <c r="D146" s="99" t="s">
        <v>80</v>
      </c>
      <c r="E146" s="124" t="str">
        <f t="shared" si="19"/>
        <v>财务顾问部</v>
      </c>
      <c r="F146" s="113">
        <f t="shared" si="20"/>
        <v>757.19</v>
      </c>
      <c r="G146" s="124" t="str">
        <f t="shared" si="21"/>
        <v>其他</v>
      </c>
      <c r="H146" s="113">
        <f t="shared" si="22"/>
        <v>-757.19</v>
      </c>
      <c r="I146" s="112"/>
      <c r="J146" s="112"/>
      <c r="K146" s="22" t="s">
        <v>44</v>
      </c>
    </row>
    <row r="147" spans="1:11">
      <c r="A147" s="114"/>
      <c r="B147" s="115"/>
      <c r="C147" s="115" t="str">
        <f t="shared" si="18"/>
        <v>转融通利息调整</v>
      </c>
      <c r="D147" s="99" t="s">
        <v>80</v>
      </c>
      <c r="E147" s="124" t="str">
        <f t="shared" si="19"/>
        <v>财富证券总部</v>
      </c>
      <c r="F147" s="113">
        <f t="shared" si="20"/>
        <v>-529.4</v>
      </c>
      <c r="G147" s="124" t="str">
        <f t="shared" si="21"/>
        <v>经纪业务</v>
      </c>
      <c r="H147" s="113">
        <f t="shared" si="22"/>
        <v>529.4</v>
      </c>
      <c r="I147" s="112"/>
      <c r="J147" s="112"/>
      <c r="K147" s="22" t="s">
        <v>44</v>
      </c>
    </row>
    <row r="148" spans="1:11">
      <c r="A148" s="114"/>
      <c r="B148" s="115"/>
      <c r="C148" s="115" t="str">
        <f t="shared" si="18"/>
        <v>冲2019年计提ST鹏起坏账计提准备（50%）</v>
      </c>
      <c r="D148" s="99" t="s">
        <v>80</v>
      </c>
      <c r="E148" s="124" t="str">
        <f t="shared" si="19"/>
        <v>其他</v>
      </c>
      <c r="F148" s="113">
        <f t="shared" si="20"/>
        <v>0</v>
      </c>
      <c r="G148" s="124" t="str">
        <f t="shared" si="21"/>
        <v>经纪业务</v>
      </c>
      <c r="H148" s="113">
        <f t="shared" si="22"/>
        <v>0</v>
      </c>
      <c r="I148" s="112"/>
      <c r="J148" s="112"/>
      <c r="K148" s="22" t="s">
        <v>44</v>
      </c>
    </row>
    <row r="149" spans="1:11">
      <c r="A149" s="114"/>
      <c r="B149" s="115"/>
      <c r="C149" s="115" t="str">
        <f t="shared" si="18"/>
        <v>恒生系统缺失的8天利息收入</v>
      </c>
      <c r="D149" s="99" t="s">
        <v>80</v>
      </c>
      <c r="E149" s="124" t="str">
        <f t="shared" si="19"/>
        <v>其他</v>
      </c>
      <c r="F149" s="113">
        <f t="shared" si="20"/>
        <v>-60420.18</v>
      </c>
      <c r="G149" s="124" t="str">
        <f t="shared" si="21"/>
        <v>经纪业务</v>
      </c>
      <c r="H149" s="113">
        <f t="shared" si="22"/>
        <v>60420.18</v>
      </c>
      <c r="I149" s="112"/>
      <c r="J149" s="112"/>
      <c r="K149" s="22" t="s">
        <v>44</v>
      </c>
    </row>
    <row r="150" spans="1:11">
      <c r="A150" s="114"/>
      <c r="B150" s="115"/>
      <c r="C150" s="115">
        <f t="shared" si="18"/>
        <v>0</v>
      </c>
      <c r="D150" s="99" t="s">
        <v>80</v>
      </c>
      <c r="E150" s="124">
        <f t="shared" si="19"/>
        <v>0</v>
      </c>
      <c r="F150" s="113">
        <f t="shared" ref="F150:F177" si="23">IF(J26="计",ROUND(F26*$J$127,2),0)</f>
        <v>0</v>
      </c>
      <c r="G150" s="124">
        <f t="shared" si="21"/>
        <v>0</v>
      </c>
      <c r="H150" s="113">
        <f t="shared" si="22"/>
        <v>0</v>
      </c>
      <c r="I150" s="112"/>
      <c r="J150" s="112"/>
      <c r="K150" s="22" t="s">
        <v>44</v>
      </c>
    </row>
    <row r="151" spans="1:11">
      <c r="A151" s="114"/>
      <c r="B151" s="115"/>
      <c r="C151" s="115">
        <f t="shared" si="18"/>
        <v>0</v>
      </c>
      <c r="D151" s="99" t="s">
        <v>80</v>
      </c>
      <c r="E151" s="124">
        <f t="shared" si="19"/>
        <v>0</v>
      </c>
      <c r="F151" s="113">
        <f t="shared" si="23"/>
        <v>0</v>
      </c>
      <c r="G151" s="124">
        <f t="shared" si="21"/>
        <v>0</v>
      </c>
      <c r="H151" s="113">
        <f t="shared" si="22"/>
        <v>0</v>
      </c>
      <c r="I151" s="112"/>
      <c r="J151" s="112"/>
      <c r="K151" s="22" t="s">
        <v>44</v>
      </c>
    </row>
    <row r="152" spans="1:11">
      <c r="A152" s="114"/>
      <c r="B152" s="115"/>
      <c r="C152" s="115">
        <f t="shared" si="18"/>
        <v>0</v>
      </c>
      <c r="D152" s="99" t="s">
        <v>80</v>
      </c>
      <c r="E152" s="124">
        <f t="shared" si="19"/>
        <v>0</v>
      </c>
      <c r="F152" s="113">
        <f t="shared" si="23"/>
        <v>0</v>
      </c>
      <c r="G152" s="124">
        <f t="shared" si="21"/>
        <v>0</v>
      </c>
      <c r="H152" s="113">
        <f t="shared" si="22"/>
        <v>0</v>
      </c>
      <c r="I152" s="112"/>
      <c r="J152" s="112"/>
      <c r="K152" s="22" t="s">
        <v>44</v>
      </c>
    </row>
    <row r="153" spans="1:11">
      <c r="A153" s="114"/>
      <c r="B153" s="115"/>
      <c r="C153" s="115">
        <f t="shared" si="18"/>
        <v>0</v>
      </c>
      <c r="D153" s="99" t="s">
        <v>80</v>
      </c>
      <c r="E153" s="124">
        <f t="shared" si="19"/>
        <v>0</v>
      </c>
      <c r="F153" s="113">
        <f t="shared" si="23"/>
        <v>0</v>
      </c>
      <c r="G153" s="124">
        <f t="shared" si="21"/>
        <v>0</v>
      </c>
      <c r="H153" s="113">
        <f t="shared" si="22"/>
        <v>0</v>
      </c>
      <c r="I153" s="112"/>
      <c r="J153" s="112"/>
      <c r="K153" s="22" t="s">
        <v>44</v>
      </c>
    </row>
    <row r="154" spans="1:11">
      <c r="A154" s="114"/>
      <c r="B154" s="115"/>
      <c r="C154" s="115">
        <f t="shared" si="18"/>
        <v>0</v>
      </c>
      <c r="D154" s="99" t="s">
        <v>80</v>
      </c>
      <c r="E154" s="124">
        <f t="shared" si="19"/>
        <v>0</v>
      </c>
      <c r="F154" s="113">
        <f t="shared" si="23"/>
        <v>0</v>
      </c>
      <c r="G154" s="124">
        <f t="shared" si="21"/>
        <v>0</v>
      </c>
      <c r="H154" s="113">
        <f t="shared" si="22"/>
        <v>0</v>
      </c>
      <c r="I154" s="112"/>
      <c r="J154" s="112"/>
      <c r="K154" s="22" t="s">
        <v>44</v>
      </c>
    </row>
    <row r="155" spans="1:11">
      <c r="A155" s="114"/>
      <c r="B155" s="115"/>
      <c r="C155" s="115">
        <f t="shared" si="18"/>
        <v>0</v>
      </c>
      <c r="D155" s="99" t="s">
        <v>80</v>
      </c>
      <c r="E155" s="124">
        <f t="shared" si="19"/>
        <v>0</v>
      </c>
      <c r="F155" s="113">
        <f t="shared" si="23"/>
        <v>0</v>
      </c>
      <c r="G155" s="124">
        <f t="shared" si="21"/>
        <v>0</v>
      </c>
      <c r="H155" s="113">
        <f t="shared" si="22"/>
        <v>0</v>
      </c>
      <c r="I155" s="112"/>
      <c r="J155" s="112"/>
      <c r="K155" s="22" t="s">
        <v>44</v>
      </c>
    </row>
    <row r="156" spans="1:11">
      <c r="A156" s="114"/>
      <c r="B156" s="115"/>
      <c r="C156" s="115">
        <f t="shared" si="18"/>
        <v>0</v>
      </c>
      <c r="D156" s="99" t="s">
        <v>80</v>
      </c>
      <c r="E156" s="124">
        <f t="shared" si="19"/>
        <v>0</v>
      </c>
      <c r="F156" s="113">
        <f t="shared" si="23"/>
        <v>0</v>
      </c>
      <c r="G156" s="124">
        <f t="shared" si="21"/>
        <v>0</v>
      </c>
      <c r="H156" s="113">
        <f t="shared" si="22"/>
        <v>0</v>
      </c>
      <c r="I156" s="112"/>
      <c r="J156" s="112"/>
      <c r="K156" s="22" t="s">
        <v>44</v>
      </c>
    </row>
    <row r="157" spans="1:11">
      <c r="A157" s="114"/>
      <c r="B157" s="115"/>
      <c r="C157" s="115">
        <f t="shared" si="18"/>
        <v>0</v>
      </c>
      <c r="D157" s="99" t="s">
        <v>80</v>
      </c>
      <c r="E157" s="124">
        <f t="shared" si="19"/>
        <v>0</v>
      </c>
      <c r="F157" s="113">
        <f t="shared" si="23"/>
        <v>0</v>
      </c>
      <c r="G157" s="124">
        <f t="shared" si="21"/>
        <v>0</v>
      </c>
      <c r="H157" s="113">
        <f t="shared" si="22"/>
        <v>0</v>
      </c>
      <c r="I157" s="112"/>
      <c r="J157" s="112"/>
      <c r="K157" s="22" t="s">
        <v>44</v>
      </c>
    </row>
    <row r="158" spans="1:11">
      <c r="A158" s="114"/>
      <c r="B158" s="115"/>
      <c r="C158" s="115">
        <f t="shared" si="18"/>
        <v>0</v>
      </c>
      <c r="D158" s="99" t="s">
        <v>80</v>
      </c>
      <c r="E158" s="124">
        <f t="shared" si="19"/>
        <v>0</v>
      </c>
      <c r="F158" s="113">
        <f t="shared" si="23"/>
        <v>0</v>
      </c>
      <c r="G158" s="124">
        <f t="shared" si="21"/>
        <v>0</v>
      </c>
      <c r="H158" s="113">
        <f t="shared" si="22"/>
        <v>0</v>
      </c>
      <c r="I158" s="112"/>
      <c r="J158" s="112"/>
      <c r="K158" s="22" t="s">
        <v>44</v>
      </c>
    </row>
    <row r="159" spans="1:11">
      <c r="A159" s="114"/>
      <c r="B159" s="115"/>
      <c r="C159" s="115">
        <f t="shared" si="18"/>
        <v>0</v>
      </c>
      <c r="D159" s="99" t="s">
        <v>80</v>
      </c>
      <c r="E159" s="124">
        <f t="shared" si="19"/>
        <v>0</v>
      </c>
      <c r="F159" s="113">
        <f t="shared" si="23"/>
        <v>0</v>
      </c>
      <c r="G159" s="124">
        <f t="shared" si="21"/>
        <v>0</v>
      </c>
      <c r="H159" s="113">
        <f t="shared" si="22"/>
        <v>0</v>
      </c>
      <c r="I159" s="112"/>
      <c r="J159" s="112"/>
      <c r="K159" s="22" t="s">
        <v>44</v>
      </c>
    </row>
    <row r="160" spans="1:11">
      <c r="A160" s="114"/>
      <c r="B160" s="115"/>
      <c r="C160" s="115">
        <f t="shared" si="18"/>
        <v>0</v>
      </c>
      <c r="D160" s="99" t="s">
        <v>80</v>
      </c>
      <c r="E160" s="124">
        <f t="shared" si="19"/>
        <v>0</v>
      </c>
      <c r="F160" s="113">
        <f t="shared" si="23"/>
        <v>0</v>
      </c>
      <c r="G160" s="124">
        <f t="shared" si="21"/>
        <v>0</v>
      </c>
      <c r="H160" s="113">
        <f t="shared" si="22"/>
        <v>0</v>
      </c>
      <c r="I160" s="112"/>
      <c r="J160" s="112"/>
      <c r="K160" s="22" t="s">
        <v>44</v>
      </c>
    </row>
    <row r="161" spans="1:11">
      <c r="A161" s="114"/>
      <c r="B161" s="115"/>
      <c r="C161" s="115">
        <f t="shared" ref="C161:C177" si="24">C37</f>
        <v>0</v>
      </c>
      <c r="D161" s="99" t="s">
        <v>80</v>
      </c>
      <c r="E161" s="124">
        <f t="shared" ref="E161:E177" si="25">E37</f>
        <v>0</v>
      </c>
      <c r="F161" s="113">
        <f t="shared" si="23"/>
        <v>0</v>
      </c>
      <c r="G161" s="124">
        <f t="shared" ref="G161:G177" si="26">G37</f>
        <v>0</v>
      </c>
      <c r="H161" s="113">
        <f t="shared" si="22"/>
        <v>0</v>
      </c>
      <c r="I161" s="112"/>
      <c r="J161" s="112"/>
      <c r="K161" s="22" t="s">
        <v>44</v>
      </c>
    </row>
    <row r="162" spans="1:11">
      <c r="A162" s="114"/>
      <c r="B162" s="115"/>
      <c r="C162" s="115">
        <f t="shared" si="24"/>
        <v>0</v>
      </c>
      <c r="D162" s="99" t="s">
        <v>80</v>
      </c>
      <c r="E162" s="124">
        <f t="shared" si="25"/>
        <v>0</v>
      </c>
      <c r="F162" s="113">
        <f t="shared" si="23"/>
        <v>0</v>
      </c>
      <c r="G162" s="124">
        <f t="shared" si="26"/>
        <v>0</v>
      </c>
      <c r="H162" s="113">
        <f t="shared" si="22"/>
        <v>0</v>
      </c>
      <c r="I162" s="112"/>
      <c r="J162" s="112"/>
      <c r="K162" s="22" t="s">
        <v>44</v>
      </c>
    </row>
    <row r="163" spans="1:11">
      <c r="A163" s="114"/>
      <c r="B163" s="115"/>
      <c r="C163" s="115">
        <f t="shared" si="24"/>
        <v>0</v>
      </c>
      <c r="D163" s="99" t="s">
        <v>80</v>
      </c>
      <c r="E163" s="124">
        <f t="shared" si="25"/>
        <v>0</v>
      </c>
      <c r="F163" s="113">
        <f t="shared" si="23"/>
        <v>0</v>
      </c>
      <c r="G163" s="124">
        <f t="shared" si="26"/>
        <v>0</v>
      </c>
      <c r="H163" s="113">
        <f t="shared" si="22"/>
        <v>0</v>
      </c>
      <c r="I163" s="112"/>
      <c r="J163" s="112"/>
      <c r="K163" s="22" t="s">
        <v>44</v>
      </c>
    </row>
    <row r="164" spans="1:11">
      <c r="A164" s="114"/>
      <c r="B164" s="115"/>
      <c r="C164" s="115">
        <f t="shared" si="24"/>
        <v>0</v>
      </c>
      <c r="D164" s="99" t="s">
        <v>80</v>
      </c>
      <c r="E164" s="124">
        <f t="shared" si="25"/>
        <v>0</v>
      </c>
      <c r="F164" s="113">
        <f t="shared" si="23"/>
        <v>0</v>
      </c>
      <c r="G164" s="124">
        <f t="shared" si="26"/>
        <v>0</v>
      </c>
      <c r="H164" s="113">
        <f t="shared" si="22"/>
        <v>0</v>
      </c>
      <c r="I164" s="112"/>
      <c r="J164" s="112"/>
      <c r="K164" s="22" t="s">
        <v>44</v>
      </c>
    </row>
    <row r="165" spans="1:11">
      <c r="A165" s="114"/>
      <c r="B165" s="115"/>
      <c r="C165" s="115">
        <f t="shared" si="24"/>
        <v>0</v>
      </c>
      <c r="D165" s="99" t="s">
        <v>80</v>
      </c>
      <c r="E165" s="124">
        <f t="shared" si="25"/>
        <v>0</v>
      </c>
      <c r="F165" s="113">
        <f t="shared" si="23"/>
        <v>0</v>
      </c>
      <c r="G165" s="124">
        <f t="shared" si="26"/>
        <v>0</v>
      </c>
      <c r="H165" s="113">
        <f t="shared" si="22"/>
        <v>0</v>
      </c>
      <c r="I165" s="112"/>
      <c r="J165" s="112"/>
      <c r="K165" s="22" t="s">
        <v>44</v>
      </c>
    </row>
    <row r="166" spans="1:11">
      <c r="A166" s="114"/>
      <c r="B166" s="115"/>
      <c r="C166" s="115">
        <f t="shared" si="24"/>
        <v>0</v>
      </c>
      <c r="D166" s="99" t="s">
        <v>80</v>
      </c>
      <c r="E166" s="124">
        <f t="shared" si="25"/>
        <v>0</v>
      </c>
      <c r="F166" s="113">
        <f t="shared" si="23"/>
        <v>0</v>
      </c>
      <c r="G166" s="124">
        <f t="shared" si="26"/>
        <v>0</v>
      </c>
      <c r="H166" s="113">
        <f t="shared" si="22"/>
        <v>0</v>
      </c>
      <c r="I166" s="112"/>
      <c r="J166" s="112"/>
      <c r="K166" s="22" t="s">
        <v>44</v>
      </c>
    </row>
    <row r="167" spans="1:11">
      <c r="A167" s="114"/>
      <c r="B167" s="115"/>
      <c r="C167" s="115">
        <f t="shared" si="24"/>
        <v>0</v>
      </c>
      <c r="D167" s="99" t="s">
        <v>80</v>
      </c>
      <c r="E167" s="124">
        <f t="shared" si="25"/>
        <v>0</v>
      </c>
      <c r="F167" s="113">
        <f t="shared" si="23"/>
        <v>0</v>
      </c>
      <c r="G167" s="124">
        <f t="shared" si="26"/>
        <v>0</v>
      </c>
      <c r="H167" s="113">
        <f t="shared" si="22"/>
        <v>0</v>
      </c>
      <c r="I167" s="112"/>
      <c r="J167" s="112"/>
      <c r="K167" s="22" t="s">
        <v>44</v>
      </c>
    </row>
    <row r="168" spans="1:11">
      <c r="A168" s="114"/>
      <c r="B168" s="115"/>
      <c r="C168" s="115">
        <f t="shared" si="24"/>
        <v>0</v>
      </c>
      <c r="D168" s="99" t="s">
        <v>80</v>
      </c>
      <c r="E168" s="124">
        <f t="shared" si="25"/>
        <v>0</v>
      </c>
      <c r="F168" s="113">
        <f t="shared" si="23"/>
        <v>0</v>
      </c>
      <c r="G168" s="124">
        <f t="shared" si="26"/>
        <v>0</v>
      </c>
      <c r="H168" s="113">
        <f t="shared" si="22"/>
        <v>0</v>
      </c>
      <c r="I168" s="112"/>
      <c r="J168" s="112"/>
      <c r="K168" s="22" t="s">
        <v>44</v>
      </c>
    </row>
    <row r="169" spans="1:11">
      <c r="A169" s="114"/>
      <c r="B169" s="115"/>
      <c r="C169" s="115">
        <f t="shared" si="24"/>
        <v>0</v>
      </c>
      <c r="D169" s="99" t="s">
        <v>80</v>
      </c>
      <c r="E169" s="124">
        <f t="shared" si="25"/>
        <v>0</v>
      </c>
      <c r="F169" s="113">
        <f t="shared" si="23"/>
        <v>0</v>
      </c>
      <c r="G169" s="124">
        <f t="shared" si="26"/>
        <v>0</v>
      </c>
      <c r="H169" s="113">
        <f t="shared" si="22"/>
        <v>0</v>
      </c>
      <c r="I169" s="112"/>
      <c r="J169" s="112"/>
      <c r="K169" s="22" t="s">
        <v>44</v>
      </c>
    </row>
    <row r="170" spans="1:11">
      <c r="A170" s="114"/>
      <c r="B170" s="115"/>
      <c r="C170" s="115">
        <f t="shared" si="24"/>
        <v>0</v>
      </c>
      <c r="D170" s="99" t="s">
        <v>80</v>
      </c>
      <c r="E170" s="124">
        <f t="shared" si="25"/>
        <v>0</v>
      </c>
      <c r="F170" s="113">
        <f t="shared" si="23"/>
        <v>0</v>
      </c>
      <c r="G170" s="124">
        <f t="shared" si="26"/>
        <v>0</v>
      </c>
      <c r="H170" s="113">
        <f t="shared" si="22"/>
        <v>0</v>
      </c>
      <c r="I170" s="112"/>
      <c r="J170" s="112"/>
      <c r="K170" s="22" t="s">
        <v>44</v>
      </c>
    </row>
    <row r="171" spans="1:11">
      <c r="A171" s="114"/>
      <c r="B171" s="115"/>
      <c r="C171" s="115">
        <f t="shared" si="24"/>
        <v>0</v>
      </c>
      <c r="D171" s="99" t="s">
        <v>80</v>
      </c>
      <c r="E171" s="124">
        <f t="shared" si="25"/>
        <v>0</v>
      </c>
      <c r="F171" s="113">
        <f t="shared" si="23"/>
        <v>0</v>
      </c>
      <c r="G171" s="124">
        <f t="shared" si="26"/>
        <v>0</v>
      </c>
      <c r="H171" s="113">
        <f t="shared" si="22"/>
        <v>0</v>
      </c>
      <c r="I171" s="112"/>
      <c r="J171" s="112"/>
      <c r="K171" s="22" t="s">
        <v>44</v>
      </c>
    </row>
    <row r="172" spans="1:11">
      <c r="A172" s="114"/>
      <c r="B172" s="115"/>
      <c r="C172" s="115">
        <f t="shared" si="24"/>
        <v>0</v>
      </c>
      <c r="D172" s="99" t="s">
        <v>80</v>
      </c>
      <c r="E172" s="124">
        <f t="shared" si="25"/>
        <v>0</v>
      </c>
      <c r="F172" s="113">
        <f t="shared" si="23"/>
        <v>0</v>
      </c>
      <c r="G172" s="124">
        <f t="shared" si="26"/>
        <v>0</v>
      </c>
      <c r="H172" s="113">
        <f t="shared" si="22"/>
        <v>0</v>
      </c>
      <c r="I172" s="112"/>
      <c r="J172" s="112"/>
      <c r="K172" s="22" t="s">
        <v>44</v>
      </c>
    </row>
    <row r="173" spans="1:11">
      <c r="A173" s="114"/>
      <c r="B173" s="115"/>
      <c r="C173" s="115">
        <f t="shared" si="24"/>
        <v>0</v>
      </c>
      <c r="D173" s="99" t="s">
        <v>80</v>
      </c>
      <c r="E173" s="124">
        <f t="shared" si="25"/>
        <v>0</v>
      </c>
      <c r="F173" s="113">
        <f t="shared" si="23"/>
        <v>0</v>
      </c>
      <c r="G173" s="124">
        <f t="shared" si="26"/>
        <v>0</v>
      </c>
      <c r="H173" s="113">
        <f t="shared" si="22"/>
        <v>0</v>
      </c>
      <c r="I173" s="112"/>
      <c r="J173" s="112"/>
      <c r="K173" s="22" t="s">
        <v>44</v>
      </c>
    </row>
    <row r="174" spans="1:11">
      <c r="A174" s="114"/>
      <c r="B174" s="115"/>
      <c r="C174" s="115">
        <f t="shared" si="24"/>
        <v>0</v>
      </c>
      <c r="D174" s="99" t="s">
        <v>80</v>
      </c>
      <c r="E174" s="124">
        <f t="shared" si="25"/>
        <v>0</v>
      </c>
      <c r="F174" s="113">
        <f t="shared" si="23"/>
        <v>0</v>
      </c>
      <c r="G174" s="124">
        <f t="shared" si="26"/>
        <v>0</v>
      </c>
      <c r="H174" s="113">
        <f t="shared" si="22"/>
        <v>0</v>
      </c>
      <c r="I174" s="112"/>
      <c r="J174" s="112"/>
      <c r="K174" s="22" t="s">
        <v>44</v>
      </c>
    </row>
    <row r="175" spans="1:11">
      <c r="A175" s="114"/>
      <c r="B175" s="115"/>
      <c r="C175" s="115">
        <f t="shared" si="24"/>
        <v>0</v>
      </c>
      <c r="D175" s="99" t="s">
        <v>80</v>
      </c>
      <c r="E175" s="124">
        <f t="shared" si="25"/>
        <v>0</v>
      </c>
      <c r="F175" s="113">
        <f t="shared" si="23"/>
        <v>0</v>
      </c>
      <c r="G175" s="124">
        <f t="shared" si="26"/>
        <v>0</v>
      </c>
      <c r="H175" s="113">
        <f t="shared" si="22"/>
        <v>0</v>
      </c>
      <c r="I175" s="112"/>
      <c r="J175" s="112"/>
      <c r="K175" s="22" t="s">
        <v>44</v>
      </c>
    </row>
    <row r="176" spans="1:11">
      <c r="A176" s="114"/>
      <c r="B176" s="115"/>
      <c r="C176" s="115">
        <f t="shared" si="24"/>
        <v>0</v>
      </c>
      <c r="D176" s="99" t="s">
        <v>80</v>
      </c>
      <c r="E176" s="124">
        <f t="shared" si="25"/>
        <v>0</v>
      </c>
      <c r="F176" s="113">
        <f t="shared" si="23"/>
        <v>0</v>
      </c>
      <c r="G176" s="124">
        <f t="shared" si="26"/>
        <v>0</v>
      </c>
      <c r="H176" s="113">
        <f t="shared" si="22"/>
        <v>0</v>
      </c>
      <c r="I176" s="112"/>
      <c r="J176" s="112"/>
      <c r="K176" s="22" t="s">
        <v>44</v>
      </c>
    </row>
    <row r="177" spans="1:11">
      <c r="A177" s="125"/>
      <c r="B177" s="115"/>
      <c r="C177" s="115">
        <f t="shared" si="24"/>
        <v>0</v>
      </c>
      <c r="D177" s="99" t="s">
        <v>80</v>
      </c>
      <c r="E177" s="124">
        <f t="shared" si="25"/>
        <v>0</v>
      </c>
      <c r="F177" s="113">
        <f t="shared" si="23"/>
        <v>0</v>
      </c>
      <c r="G177" s="124">
        <f t="shared" si="26"/>
        <v>0</v>
      </c>
      <c r="H177" s="113">
        <f t="shared" si="22"/>
        <v>0</v>
      </c>
      <c r="I177" s="112"/>
      <c r="J177" s="112"/>
      <c r="K177" s="22" t="s">
        <v>44</v>
      </c>
    </row>
  </sheetData>
  <autoFilter ref="A3:O53">
    <extLst/>
  </autoFilter>
  <mergeCells count="7">
    <mergeCell ref="A4:A27"/>
    <mergeCell ref="A29:A53"/>
    <mergeCell ref="A55:A64"/>
    <mergeCell ref="A66:A75"/>
    <mergeCell ref="A77:A126"/>
    <mergeCell ref="A128:A177"/>
    <mergeCell ref="A1:K2"/>
  </mergeCells>
  <dataValidations count="7">
    <dataValidation type="list" allowBlank="1" showInputMessage="1" showErrorMessage="1" sqref="D4 D23 D5:D12 D26:D53">
      <formula1>索引!$A$3:$A$26</formula1>
    </dataValidation>
    <dataValidation type="list" allowBlank="1" showInputMessage="1" showErrorMessage="1" sqref="D24:D25 E24:E25 G24:G25">
      <formula1>[2]索引!#REF!</formula1>
    </dataValidation>
    <dataValidation type="list" allowBlank="1" showInputMessage="1" showErrorMessage="1" sqref="J4 I28 J28 J29 I54 I4:I27 I29:I53 J5:J27 J30:J53">
      <formula1>索引!$D$3:$D$4</formula1>
    </dataValidation>
    <dataValidation type="list" allowBlank="1" showInputMessage="1" showErrorMessage="1" sqref="D13:D22 E13:E22 G13:G16 G17:G18 G19:G22">
      <formula1>[1]索引!#REF!</formula1>
    </dataValidation>
    <dataValidation type="list" allowBlank="1" showInputMessage="1" showErrorMessage="1" sqref="E23 G23 E28 G28 E54 G54 E65 G65 E4:E12 E26:E27 E29:E53 E55:E64 E66:E75 G4:G12 G26:G27 G29:G53 G55:G64 G66:G75">
      <formula1>索引!$C$3:$C$20</formula1>
    </dataValidation>
    <dataValidation type="list" allowBlank="1" showInputMessage="1" showErrorMessage="1" sqref="D54">
      <formula1>索引!$A$3:$A$20</formula1>
    </dataValidation>
    <dataValidation type="list" allowBlank="1" showInputMessage="1" showErrorMessage="1" sqref="D55:D56 D57:D75">
      <formula1>索引!$B$3:$B$100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3:D75"/>
  <sheetViews>
    <sheetView workbookViewId="0">
      <selection activeCell="D23" sqref="D23"/>
    </sheetView>
  </sheetViews>
  <sheetFormatPr defaultColWidth="9" defaultRowHeight="16.5" outlineLevelCol="3"/>
  <cols>
    <col min="1" max="1" width="57.25" style="84" customWidth="1"/>
    <col min="2" max="3" width="14.875" style="84" customWidth="1"/>
  </cols>
  <sheetData>
    <row r="3" spans="1:4">
      <c r="A3" s="22" t="s">
        <v>27</v>
      </c>
      <c r="B3" s="85" t="s">
        <v>75</v>
      </c>
      <c r="C3" s="86" t="s">
        <v>3</v>
      </c>
      <c r="D3" s="87" t="s">
        <v>183</v>
      </c>
    </row>
    <row r="4" spans="1:4">
      <c r="A4" s="22" t="s">
        <v>28</v>
      </c>
      <c r="B4" s="88" t="s">
        <v>76</v>
      </c>
      <c r="C4" s="89" t="s">
        <v>4</v>
      </c>
      <c r="D4" s="87" t="s">
        <v>181</v>
      </c>
    </row>
    <row r="5" spans="1:4">
      <c r="A5" s="20" t="s">
        <v>29</v>
      </c>
      <c r="B5" s="88" t="s">
        <v>77</v>
      </c>
      <c r="C5" s="89" t="s">
        <v>5</v>
      </c>
      <c r="D5" s="90"/>
    </row>
    <row r="6" spans="1:3">
      <c r="A6" s="22" t="s">
        <v>30</v>
      </c>
      <c r="B6" s="88" t="s">
        <v>78</v>
      </c>
      <c r="C6" s="89" t="s">
        <v>6</v>
      </c>
    </row>
    <row r="7" spans="1:3">
      <c r="A7" s="22" t="s">
        <v>31</v>
      </c>
      <c r="B7" s="88" t="s">
        <v>79</v>
      </c>
      <c r="C7" s="89" t="s">
        <v>7</v>
      </c>
    </row>
    <row r="8" spans="1:3">
      <c r="A8" s="22" t="s">
        <v>32</v>
      </c>
      <c r="B8" s="88" t="s">
        <v>80</v>
      </c>
      <c r="C8" s="89" t="s">
        <v>9</v>
      </c>
    </row>
    <row r="9" spans="1:3">
      <c r="A9" s="20" t="s">
        <v>33</v>
      </c>
      <c r="B9" s="88" t="s">
        <v>81</v>
      </c>
      <c r="C9" s="89" t="s">
        <v>10</v>
      </c>
    </row>
    <row r="10" spans="1:3">
      <c r="A10" s="22" t="s">
        <v>34</v>
      </c>
      <c r="B10" s="88" t="s">
        <v>82</v>
      </c>
      <c r="C10" s="89" t="s">
        <v>11</v>
      </c>
    </row>
    <row r="11" spans="1:3">
      <c r="A11" s="20" t="s">
        <v>35</v>
      </c>
      <c r="B11" s="88" t="s">
        <v>83</v>
      </c>
      <c r="C11" s="91" t="s">
        <v>13</v>
      </c>
    </row>
    <row r="12" spans="1:3">
      <c r="A12" s="20" t="s">
        <v>36</v>
      </c>
      <c r="B12" s="92" t="s">
        <v>84</v>
      </c>
      <c r="C12" s="91" t="s">
        <v>14</v>
      </c>
    </row>
    <row r="13" spans="1:3">
      <c r="A13" s="20" t="s">
        <v>37</v>
      </c>
      <c r="B13" s="92" t="s">
        <v>85</v>
      </c>
      <c r="C13" s="91" t="s">
        <v>16</v>
      </c>
    </row>
    <row r="14" spans="1:3">
      <c r="A14" s="20" t="s">
        <v>38</v>
      </c>
      <c r="B14" s="92" t="s">
        <v>86</v>
      </c>
      <c r="C14" s="91" t="s">
        <v>17</v>
      </c>
    </row>
    <row r="15" spans="1:3">
      <c r="A15" s="20" t="s">
        <v>39</v>
      </c>
      <c r="B15" s="92" t="s">
        <v>87</v>
      </c>
      <c r="C15" s="91" t="s">
        <v>19</v>
      </c>
    </row>
    <row r="16" spans="1:3">
      <c r="A16" s="20" t="s">
        <v>40</v>
      </c>
      <c r="B16" s="92" t="s">
        <v>88</v>
      </c>
      <c r="C16" s="93" t="s">
        <v>20</v>
      </c>
    </row>
    <row r="17" spans="1:3">
      <c r="A17" s="20" t="s">
        <v>41</v>
      </c>
      <c r="B17" s="92" t="s">
        <v>89</v>
      </c>
      <c r="C17" s="93" t="s">
        <v>21</v>
      </c>
    </row>
    <row r="18" spans="1:3">
      <c r="A18" s="22" t="s">
        <v>43</v>
      </c>
      <c r="B18" s="92" t="s">
        <v>90</v>
      </c>
      <c r="C18" s="93" t="s">
        <v>22</v>
      </c>
    </row>
    <row r="19" spans="1:3">
      <c r="A19" s="22" t="s">
        <v>44</v>
      </c>
      <c r="B19" s="92" t="s">
        <v>91</v>
      </c>
      <c r="C19" s="94" t="s">
        <v>23</v>
      </c>
    </row>
    <row r="20" spans="1:3">
      <c r="A20" s="22" t="s">
        <v>45</v>
      </c>
      <c r="B20" s="95" t="s">
        <v>92</v>
      </c>
      <c r="C20" s="93" t="s">
        <v>24</v>
      </c>
    </row>
    <row r="21" spans="1:3">
      <c r="A21" s="22" t="s">
        <v>46</v>
      </c>
      <c r="B21" s="95" t="s">
        <v>93</v>
      </c>
      <c r="C21" s="93"/>
    </row>
    <row r="22" spans="1:3">
      <c r="A22" s="22" t="s">
        <v>47</v>
      </c>
      <c r="B22" s="95" t="s">
        <v>94</v>
      </c>
      <c r="C22" s="96"/>
    </row>
    <row r="23" spans="1:3">
      <c r="A23" s="22" t="s">
        <v>49</v>
      </c>
      <c r="B23" s="97" t="s">
        <v>97</v>
      </c>
      <c r="C23" s="96"/>
    </row>
    <row r="24" spans="1:3">
      <c r="A24" s="22" t="s">
        <v>50</v>
      </c>
      <c r="B24" s="95" t="s">
        <v>98</v>
      </c>
      <c r="C24" s="96"/>
    </row>
    <row r="25" spans="1:3">
      <c r="A25" s="22" t="s">
        <v>52</v>
      </c>
      <c r="B25" s="95" t="s">
        <v>99</v>
      </c>
      <c r="C25" s="96"/>
    </row>
    <row r="26" spans="1:3">
      <c r="A26" s="98" t="s">
        <v>54</v>
      </c>
      <c r="B26" s="99" t="s">
        <v>100</v>
      </c>
      <c r="C26" s="96"/>
    </row>
    <row r="27" spans="2:3">
      <c r="B27" s="99" t="s">
        <v>101</v>
      </c>
      <c r="C27" s="96"/>
    </row>
    <row r="28" spans="2:3">
      <c r="B28" s="99" t="s">
        <v>102</v>
      </c>
      <c r="C28" s="96"/>
    </row>
    <row r="29" spans="2:3">
      <c r="B29" s="99" t="s">
        <v>103</v>
      </c>
      <c r="C29" s="96"/>
    </row>
    <row r="30" spans="2:3">
      <c r="B30" s="99" t="s">
        <v>104</v>
      </c>
      <c r="C30" s="96"/>
    </row>
    <row r="31" spans="2:3">
      <c r="B31" s="99" t="s">
        <v>105</v>
      </c>
      <c r="C31" s="96"/>
    </row>
    <row r="32" spans="2:3">
      <c r="B32" s="99" t="s">
        <v>106</v>
      </c>
      <c r="C32" s="96"/>
    </row>
    <row r="33" spans="2:3">
      <c r="B33" s="99" t="s">
        <v>107</v>
      </c>
      <c r="C33" s="96"/>
    </row>
    <row r="34" spans="2:3">
      <c r="B34" s="99" t="s">
        <v>108</v>
      </c>
      <c r="C34" s="96"/>
    </row>
    <row r="35" spans="2:3">
      <c r="B35" s="99" t="s">
        <v>109</v>
      </c>
      <c r="C35" s="100"/>
    </row>
    <row r="36" spans="2:3">
      <c r="B36" s="99" t="s">
        <v>111</v>
      </c>
      <c r="C36" s="100"/>
    </row>
    <row r="37" spans="2:3">
      <c r="B37" s="99" t="s">
        <v>112</v>
      </c>
      <c r="C37" s="100"/>
    </row>
    <row r="38" spans="2:3">
      <c r="B38" s="99" t="s">
        <v>113</v>
      </c>
      <c r="C38" s="100"/>
    </row>
    <row r="39" spans="2:3">
      <c r="B39" s="101" t="s">
        <v>114</v>
      </c>
      <c r="C39" s="100"/>
    </row>
    <row r="40" spans="2:3">
      <c r="B40" s="101" t="s">
        <v>115</v>
      </c>
      <c r="C40" s="100"/>
    </row>
    <row r="41" spans="2:3">
      <c r="B41" s="101" t="s">
        <v>116</v>
      </c>
      <c r="C41" s="100"/>
    </row>
    <row r="42" spans="2:3">
      <c r="B42" s="101" t="s">
        <v>117</v>
      </c>
      <c r="C42" s="96"/>
    </row>
    <row r="43" spans="2:3">
      <c r="B43" s="101" t="s">
        <v>118</v>
      </c>
      <c r="C43" s="96"/>
    </row>
    <row r="44" spans="2:3">
      <c r="B44" s="101" t="s">
        <v>119</v>
      </c>
      <c r="C44" s="102"/>
    </row>
    <row r="45" spans="2:3">
      <c r="B45" s="101" t="s">
        <v>120</v>
      </c>
      <c r="C45" s="102"/>
    </row>
    <row r="46" spans="2:3">
      <c r="B46" s="99" t="s">
        <v>121</v>
      </c>
      <c r="C46" s="102"/>
    </row>
    <row r="47" spans="2:3">
      <c r="B47" s="99" t="s">
        <v>122</v>
      </c>
      <c r="C47" s="102"/>
    </row>
    <row r="48" spans="2:3">
      <c r="B48" s="103" t="s">
        <v>123</v>
      </c>
      <c r="C48" s="96"/>
    </row>
    <row r="49" spans="2:3">
      <c r="B49" s="103" t="s">
        <v>124</v>
      </c>
      <c r="C49" s="96"/>
    </row>
    <row r="50" spans="2:3">
      <c r="B50" s="103" t="s">
        <v>125</v>
      </c>
      <c r="C50" s="96"/>
    </row>
    <row r="51" spans="2:3">
      <c r="B51" s="103" t="s">
        <v>126</v>
      </c>
      <c r="C51" s="96"/>
    </row>
    <row r="52" spans="2:3">
      <c r="B52" s="99" t="s">
        <v>127</v>
      </c>
      <c r="C52" s="96"/>
    </row>
    <row r="53" spans="2:3">
      <c r="B53" s="99" t="s">
        <v>128</v>
      </c>
      <c r="C53" s="96"/>
    </row>
    <row r="54" spans="2:3">
      <c r="B54" s="99" t="s">
        <v>129</v>
      </c>
      <c r="C54" s="100"/>
    </row>
    <row r="55" spans="2:3">
      <c r="B55" s="99" t="s">
        <v>130</v>
      </c>
      <c r="C55" s="96"/>
    </row>
    <row r="56" spans="2:3">
      <c r="B56" s="99" t="s">
        <v>131</v>
      </c>
      <c r="C56" s="96"/>
    </row>
    <row r="57" spans="2:3">
      <c r="B57" s="99" t="s">
        <v>132</v>
      </c>
      <c r="C57" s="96"/>
    </row>
    <row r="58" spans="2:3">
      <c r="B58" s="101" t="s">
        <v>134</v>
      </c>
      <c r="C58" s="96"/>
    </row>
    <row r="59" spans="2:3">
      <c r="B59" s="99" t="s">
        <v>135</v>
      </c>
      <c r="C59" s="96"/>
    </row>
    <row r="60" spans="2:3">
      <c r="B60" s="99" t="s">
        <v>136</v>
      </c>
      <c r="C60" s="96"/>
    </row>
    <row r="61" spans="2:3">
      <c r="B61" s="99" t="s">
        <v>83</v>
      </c>
      <c r="C61" s="96"/>
    </row>
    <row r="62" spans="2:3">
      <c r="B62" s="99" t="s">
        <v>137</v>
      </c>
      <c r="C62" s="96"/>
    </row>
    <row r="63" spans="2:3">
      <c r="B63" s="99" t="s">
        <v>138</v>
      </c>
      <c r="C63" s="96"/>
    </row>
    <row r="64" spans="2:3">
      <c r="B64" s="99" t="s">
        <v>139</v>
      </c>
      <c r="C64" s="96"/>
    </row>
    <row r="65" spans="2:3">
      <c r="B65" s="99" t="s">
        <v>140</v>
      </c>
      <c r="C65" s="96"/>
    </row>
    <row r="66" spans="2:3">
      <c r="B66" s="99" t="s">
        <v>141</v>
      </c>
      <c r="C66" s="96"/>
    </row>
    <row r="67" spans="2:3">
      <c r="B67" s="99" t="s">
        <v>142</v>
      </c>
      <c r="C67" s="96"/>
    </row>
    <row r="68" spans="2:3">
      <c r="B68" s="99" t="s">
        <v>143</v>
      </c>
      <c r="C68" s="100"/>
    </row>
    <row r="69" spans="2:3">
      <c r="B69" s="99" t="s">
        <v>144</v>
      </c>
      <c r="C69" s="100"/>
    </row>
    <row r="70" spans="2:3">
      <c r="B70" s="99" t="s">
        <v>145</v>
      </c>
      <c r="C70" s="100"/>
    </row>
    <row r="71" spans="2:3">
      <c r="B71" s="99" t="s">
        <v>146</v>
      </c>
      <c r="C71" s="100"/>
    </row>
    <row r="72" spans="2:2">
      <c r="B72" s="101" t="s">
        <v>148</v>
      </c>
    </row>
    <row r="73" spans="2:2">
      <c r="B73" s="101" t="s">
        <v>149</v>
      </c>
    </row>
    <row r="74" spans="2:2">
      <c r="B74" s="101" t="s">
        <v>150</v>
      </c>
    </row>
    <row r="75" spans="2:2">
      <c r="B75" s="101" t="s">
        <v>151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DT111"/>
  <sheetViews>
    <sheetView workbookViewId="0">
      <selection activeCell="A1" sqref="$A1:$XFD1048576"/>
    </sheetView>
  </sheetViews>
  <sheetFormatPr defaultColWidth="9" defaultRowHeight="13.5"/>
  <cols>
    <col min="1" max="1" width="39.125" style="38" customWidth="1"/>
    <col min="2" max="3" width="22.625" style="38" customWidth="1"/>
    <col min="4" max="5" width="19.375" style="38" customWidth="1"/>
    <col min="6" max="6" width="18.25" style="38" customWidth="1"/>
    <col min="7" max="7" width="20.375" style="38" customWidth="1"/>
    <col min="8" max="8" width="21.5083333333333" style="38" customWidth="1"/>
    <col min="9" max="9" width="19.375" style="38" customWidth="1"/>
    <col min="10" max="10" width="10.375" style="38" customWidth="1"/>
    <col min="11" max="11" width="16" style="38" customWidth="1"/>
    <col min="12" max="12" width="10.375" style="38" customWidth="1"/>
    <col min="13" max="14" width="17.125" style="38" customWidth="1"/>
    <col min="15" max="20" width="18.25" style="38" customWidth="1"/>
    <col min="21" max="21" width="16" style="38" customWidth="1"/>
    <col min="22" max="22" width="17.125" style="38" customWidth="1"/>
    <col min="23" max="23" width="18.25" style="38" customWidth="1"/>
    <col min="24" max="25" width="17.125" style="38" customWidth="1"/>
    <col min="26" max="26" width="18.25" style="38" customWidth="1"/>
    <col min="27" max="27" width="17.125" style="38" customWidth="1"/>
    <col min="28" max="28" width="16" style="38" customWidth="1"/>
    <col min="29" max="29" width="17.125" style="38" customWidth="1"/>
    <col min="30" max="30" width="16" style="38" customWidth="1"/>
    <col min="31" max="32" width="17.125" style="38" customWidth="1"/>
    <col min="33" max="34" width="18.25" style="38" customWidth="1"/>
    <col min="35" max="36" width="17.125" style="38" customWidth="1"/>
    <col min="37" max="37" width="18.25" style="38" customWidth="1"/>
    <col min="38" max="40" width="17.125" style="38" customWidth="1"/>
    <col min="41" max="41" width="18.25" style="38" customWidth="1"/>
    <col min="42" max="47" width="17.125" style="38" customWidth="1"/>
    <col min="48" max="48" width="16" style="38" customWidth="1"/>
    <col min="49" max="49" width="17.125" style="38" customWidth="1"/>
    <col min="50" max="51" width="16" style="38" customWidth="1"/>
    <col min="52" max="53" width="17.125" style="38" customWidth="1"/>
    <col min="54" max="69" width="16" style="38" customWidth="1"/>
    <col min="70" max="70" width="17.125" style="38" customWidth="1"/>
    <col min="71" max="72" width="16" style="38" customWidth="1"/>
    <col min="73" max="73" width="13.75" style="38" customWidth="1"/>
    <col min="74" max="76" width="16" style="38" customWidth="1"/>
    <col min="77" max="77" width="18.25" style="38" customWidth="1"/>
    <col min="78" max="78" width="16" style="38" customWidth="1"/>
    <col min="79" max="79" width="17.125" style="38" customWidth="1"/>
    <col min="80" max="80" width="14.875" style="38" customWidth="1"/>
    <col min="81" max="81" width="16" style="38" customWidth="1"/>
    <col min="82" max="82" width="14.875" style="38" customWidth="1"/>
    <col min="83" max="85" width="16" style="38" customWidth="1"/>
    <col min="86" max="86" width="17.125" style="38" customWidth="1"/>
    <col min="87" max="88" width="16" style="38" customWidth="1"/>
    <col min="89" max="89" width="13.75" style="38" customWidth="1"/>
    <col min="90" max="91" width="16" style="38" customWidth="1"/>
    <col min="92" max="92" width="14.875" style="38" customWidth="1"/>
    <col min="93" max="93" width="16" style="38" customWidth="1"/>
    <col min="94" max="94" width="13.75" style="38" customWidth="1"/>
    <col min="95" max="95" width="17.125" style="38" customWidth="1"/>
    <col min="96" max="96" width="14.875" style="38" customWidth="1"/>
    <col min="97" max="97" width="17.125" style="38" customWidth="1"/>
    <col min="98" max="102" width="16" style="38" customWidth="1"/>
    <col min="103" max="103" width="17.125" style="38" customWidth="1"/>
    <col min="104" max="104" width="14.875" style="38" customWidth="1"/>
    <col min="105" max="105" width="20.375" style="38" customWidth="1"/>
    <col min="106" max="110" width="16" style="38" customWidth="1"/>
    <col min="111" max="111" width="22.125" style="38" customWidth="1"/>
    <col min="112" max="112" width="15.375" style="38" customWidth="1"/>
    <col min="113" max="114" width="20.375" style="38" customWidth="1"/>
    <col min="115" max="115" width="17.125" style="38" customWidth="1"/>
    <col min="116" max="116" width="18.75" style="38" customWidth="1"/>
    <col min="117" max="117" width="15.375" style="38" customWidth="1"/>
    <col min="118" max="118" width="17.125" style="38" customWidth="1"/>
    <col min="119" max="119" width="15.375" style="38" customWidth="1"/>
    <col min="120" max="121" width="17.125" style="38" customWidth="1"/>
    <col min="122" max="122" width="22.125" style="38" customWidth="1"/>
    <col min="123" max="123" width="15.375" style="38" customWidth="1"/>
    <col min="124" max="124" width="12.75" style="38" customWidth="1"/>
    <col min="125" max="16384" width="9" style="38"/>
  </cols>
  <sheetData>
    <row r="1" s="39" customFormat="1" spans="1:123">
      <c r="A1" s="64" t="s">
        <v>1</v>
      </c>
      <c r="B1" s="65" t="s">
        <v>193</v>
      </c>
      <c r="C1" s="66" t="s">
        <v>194</v>
      </c>
      <c r="D1" s="65" t="s">
        <v>195</v>
      </c>
      <c r="E1" s="65" t="s">
        <v>196</v>
      </c>
      <c r="F1" s="65" t="s">
        <v>197</v>
      </c>
      <c r="G1" s="65" t="s">
        <v>198</v>
      </c>
      <c r="H1" s="65" t="s">
        <v>199</v>
      </c>
      <c r="I1" s="45" t="s">
        <v>4</v>
      </c>
      <c r="J1" s="45" t="s">
        <v>200</v>
      </c>
      <c r="K1" s="45" t="s">
        <v>201</v>
      </c>
      <c r="L1" s="45" t="s">
        <v>202</v>
      </c>
      <c r="M1" s="45" t="s">
        <v>203</v>
      </c>
      <c r="N1" s="45" t="s">
        <v>5</v>
      </c>
      <c r="O1" s="45" t="s">
        <v>7</v>
      </c>
      <c r="P1" s="45" t="s">
        <v>204</v>
      </c>
      <c r="Q1" s="45" t="s">
        <v>205</v>
      </c>
      <c r="R1" s="45" t="s">
        <v>206</v>
      </c>
      <c r="S1" s="45" t="s">
        <v>6</v>
      </c>
      <c r="T1" s="45" t="s">
        <v>13</v>
      </c>
      <c r="U1" s="45" t="s">
        <v>14</v>
      </c>
      <c r="V1" s="45" t="s">
        <v>16</v>
      </c>
      <c r="W1" s="45" t="s">
        <v>17</v>
      </c>
      <c r="X1" s="45" t="s">
        <v>24</v>
      </c>
      <c r="Y1" s="45" t="s">
        <v>23</v>
      </c>
      <c r="Z1" s="51" t="s">
        <v>19</v>
      </c>
      <c r="AA1" s="51" t="s">
        <v>20</v>
      </c>
      <c r="AB1" s="51" t="s">
        <v>21</v>
      </c>
      <c r="AC1" s="51" t="s">
        <v>22</v>
      </c>
      <c r="AD1" s="51" t="s">
        <v>11</v>
      </c>
      <c r="AE1" s="51" t="s">
        <v>9</v>
      </c>
      <c r="AF1" s="51" t="s">
        <v>10</v>
      </c>
      <c r="AG1" s="51" t="s">
        <v>207</v>
      </c>
      <c r="AH1" s="51" t="s">
        <v>208</v>
      </c>
      <c r="AI1" s="51" t="s">
        <v>209</v>
      </c>
      <c r="AJ1" s="51" t="s">
        <v>210</v>
      </c>
      <c r="AK1" s="51" t="s">
        <v>211</v>
      </c>
      <c r="AL1" s="51" t="s">
        <v>212</v>
      </c>
      <c r="AM1" s="45" t="s">
        <v>213</v>
      </c>
      <c r="AN1" s="45" t="s">
        <v>214</v>
      </c>
      <c r="AO1" s="45" t="s">
        <v>215</v>
      </c>
      <c r="AP1" s="45" t="s">
        <v>216</v>
      </c>
      <c r="AQ1" s="45" t="s">
        <v>217</v>
      </c>
      <c r="AR1" s="45" t="s">
        <v>218</v>
      </c>
      <c r="AS1" s="45" t="s">
        <v>219</v>
      </c>
      <c r="AT1" s="45" t="s">
        <v>220</v>
      </c>
      <c r="AU1" s="45" t="s">
        <v>221</v>
      </c>
      <c r="AV1" s="45" t="s">
        <v>222</v>
      </c>
      <c r="AW1" s="45" t="s">
        <v>223</v>
      </c>
      <c r="AX1" s="45" t="s">
        <v>224</v>
      </c>
      <c r="AY1" s="45" t="s">
        <v>225</v>
      </c>
      <c r="AZ1" s="45" t="s">
        <v>226</v>
      </c>
      <c r="BA1" s="45" t="s">
        <v>227</v>
      </c>
      <c r="BB1" s="45" t="s">
        <v>228</v>
      </c>
      <c r="BC1" s="45" t="s">
        <v>229</v>
      </c>
      <c r="BD1" s="45" t="s">
        <v>230</v>
      </c>
      <c r="BE1" s="45" t="s">
        <v>231</v>
      </c>
      <c r="BF1" s="45" t="s">
        <v>232</v>
      </c>
      <c r="BG1" s="45" t="s">
        <v>233</v>
      </c>
      <c r="BH1" s="45" t="s">
        <v>234</v>
      </c>
      <c r="BI1" s="45" t="s">
        <v>235</v>
      </c>
      <c r="BJ1" s="45" t="s">
        <v>236</v>
      </c>
      <c r="BK1" s="45" t="s">
        <v>237</v>
      </c>
      <c r="BL1" s="45" t="s">
        <v>238</v>
      </c>
      <c r="BM1" s="45" t="s">
        <v>239</v>
      </c>
      <c r="BN1" s="45" t="s">
        <v>240</v>
      </c>
      <c r="BO1" s="45" t="s">
        <v>241</v>
      </c>
      <c r="BP1" s="45" t="s">
        <v>242</v>
      </c>
      <c r="BQ1" s="45" t="s">
        <v>243</v>
      </c>
      <c r="BR1" s="45" t="s">
        <v>244</v>
      </c>
      <c r="BS1" s="45" t="s">
        <v>245</v>
      </c>
      <c r="BT1" s="45" t="s">
        <v>246</v>
      </c>
      <c r="BU1" s="45" t="s">
        <v>247</v>
      </c>
      <c r="BV1" s="45" t="s">
        <v>248</v>
      </c>
      <c r="BW1" s="45" t="s">
        <v>249</v>
      </c>
      <c r="BX1" s="45" t="s">
        <v>250</v>
      </c>
      <c r="BY1" s="45" t="s">
        <v>251</v>
      </c>
      <c r="BZ1" s="45" t="s">
        <v>252</v>
      </c>
      <c r="CA1" s="45" t="s">
        <v>253</v>
      </c>
      <c r="CB1" s="45" t="s">
        <v>254</v>
      </c>
      <c r="CC1" s="45" t="s">
        <v>255</v>
      </c>
      <c r="CD1" s="45" t="s">
        <v>256</v>
      </c>
      <c r="CE1" s="45" t="s">
        <v>257</v>
      </c>
      <c r="CF1" s="45" t="s">
        <v>258</v>
      </c>
      <c r="CG1" s="45" t="s">
        <v>259</v>
      </c>
      <c r="CH1" s="45" t="s">
        <v>260</v>
      </c>
      <c r="CI1" s="45" t="s">
        <v>261</v>
      </c>
      <c r="CJ1" s="45" t="s">
        <v>262</v>
      </c>
      <c r="CK1" s="45" t="s">
        <v>263</v>
      </c>
      <c r="CL1" s="45" t="s">
        <v>264</v>
      </c>
      <c r="CM1" s="45" t="s">
        <v>265</v>
      </c>
      <c r="CN1" s="45" t="s">
        <v>266</v>
      </c>
      <c r="CO1" s="45" t="s">
        <v>267</v>
      </c>
      <c r="CP1" s="45" t="s">
        <v>268</v>
      </c>
      <c r="CQ1" s="45" t="s">
        <v>269</v>
      </c>
      <c r="CR1" s="45" t="s">
        <v>270</v>
      </c>
      <c r="CS1" s="45" t="s">
        <v>271</v>
      </c>
      <c r="CT1" s="45" t="s">
        <v>272</v>
      </c>
      <c r="CU1" s="45" t="s">
        <v>273</v>
      </c>
      <c r="CV1" s="45" t="s">
        <v>274</v>
      </c>
      <c r="CW1" s="45" t="s">
        <v>275</v>
      </c>
      <c r="CX1" s="45" t="s">
        <v>276</v>
      </c>
      <c r="CY1" s="45" t="s">
        <v>277</v>
      </c>
      <c r="CZ1" s="45" t="s">
        <v>278</v>
      </c>
      <c r="DA1" s="45" t="s">
        <v>279</v>
      </c>
      <c r="DB1" s="45" t="s">
        <v>280</v>
      </c>
      <c r="DC1" s="45" t="s">
        <v>281</v>
      </c>
      <c r="DD1" s="45" t="s">
        <v>282</v>
      </c>
      <c r="DE1" s="45" t="s">
        <v>283</v>
      </c>
      <c r="DF1" s="45" t="s">
        <v>284</v>
      </c>
      <c r="DG1" s="45" t="s">
        <v>285</v>
      </c>
      <c r="DH1" s="45" t="s">
        <v>286</v>
      </c>
      <c r="DI1" s="45" t="s">
        <v>287</v>
      </c>
      <c r="DJ1" s="45" t="s">
        <v>288</v>
      </c>
      <c r="DK1" s="45" t="s">
        <v>289</v>
      </c>
      <c r="DL1" s="45" t="s">
        <v>290</v>
      </c>
      <c r="DM1" s="45" t="s">
        <v>291</v>
      </c>
      <c r="DN1" s="45" t="s">
        <v>292</v>
      </c>
      <c r="DO1" s="45" t="s">
        <v>293</v>
      </c>
      <c r="DP1" s="45" t="s">
        <v>294</v>
      </c>
      <c r="DQ1" s="45" t="s">
        <v>295</v>
      </c>
      <c r="DR1" s="45" t="s">
        <v>296</v>
      </c>
      <c r="DS1" s="45" t="s">
        <v>297</v>
      </c>
    </row>
    <row r="2" s="62" customFormat="1" spans="1:123">
      <c r="A2" s="67" t="s">
        <v>298</v>
      </c>
      <c r="B2" s="68">
        <v>111081205.21</v>
      </c>
      <c r="C2" s="68">
        <v>91946043.58</v>
      </c>
      <c r="D2" s="68">
        <v>11247719.68</v>
      </c>
      <c r="E2" s="68">
        <v>272556.04</v>
      </c>
      <c r="F2" s="68">
        <v>269816.95</v>
      </c>
      <c r="G2" s="68">
        <v>9419779.56</v>
      </c>
      <c r="H2" s="68">
        <v>-2074710.6</v>
      </c>
      <c r="I2" s="78">
        <v>-18978850.88</v>
      </c>
      <c r="J2" s="78">
        <v>0</v>
      </c>
      <c r="K2" s="78">
        <v>0.24</v>
      </c>
      <c r="L2" s="78">
        <v>0</v>
      </c>
      <c r="M2" s="78">
        <v>0</v>
      </c>
      <c r="N2" s="78">
        <v>471.7</v>
      </c>
      <c r="O2" s="78">
        <v>60555578.88</v>
      </c>
      <c r="P2" s="78">
        <v>24343456.71</v>
      </c>
      <c r="Q2" s="78">
        <v>14287735.83</v>
      </c>
      <c r="R2" s="78">
        <v>11737651.1</v>
      </c>
      <c r="S2" s="78">
        <v>368.77</v>
      </c>
      <c r="T2" s="78">
        <v>17360467.02</v>
      </c>
      <c r="U2" s="78">
        <v>0</v>
      </c>
      <c r="V2" s="78">
        <v>3127625.81</v>
      </c>
      <c r="W2" s="78">
        <v>3854995.11</v>
      </c>
      <c r="X2" s="78">
        <v>0</v>
      </c>
      <c r="Y2" s="78">
        <v>0</v>
      </c>
      <c r="Z2" s="78">
        <v>4103773.57</v>
      </c>
      <c r="AA2" s="78">
        <v>283018.87</v>
      </c>
      <c r="AB2" s="78">
        <v>5183962.26</v>
      </c>
      <c r="AC2" s="78">
        <v>4716981.13</v>
      </c>
      <c r="AD2" s="78">
        <v>63123.51</v>
      </c>
      <c r="AE2" s="78">
        <v>2049886.17</v>
      </c>
      <c r="AF2" s="78">
        <v>9624641.42</v>
      </c>
      <c r="AG2" s="78">
        <v>197228.62</v>
      </c>
      <c r="AH2" s="78">
        <v>24809048.35</v>
      </c>
      <c r="AI2" s="78">
        <v>0</v>
      </c>
      <c r="AJ2" s="78">
        <v>0</v>
      </c>
      <c r="AK2" s="78">
        <v>0</v>
      </c>
      <c r="AL2" s="78">
        <v>0</v>
      </c>
      <c r="AM2" s="78">
        <v>0</v>
      </c>
      <c r="AN2" s="78">
        <v>1197642.3</v>
      </c>
      <c r="AO2" s="78">
        <v>34351659.61</v>
      </c>
      <c r="AP2" s="78">
        <v>1164192.2</v>
      </c>
      <c r="AQ2" s="78">
        <v>1440598.96</v>
      </c>
      <c r="AR2" s="78">
        <v>1291132.92</v>
      </c>
      <c r="AS2" s="78">
        <v>1480115.18</v>
      </c>
      <c r="AT2" s="78">
        <v>1596684.63</v>
      </c>
      <c r="AU2" s="78">
        <v>1400121.68</v>
      </c>
      <c r="AV2" s="78">
        <v>448887.76</v>
      </c>
      <c r="AW2" s="78">
        <v>1609323.34</v>
      </c>
      <c r="AX2" s="78">
        <v>460046.06</v>
      </c>
      <c r="AY2" s="78">
        <v>377480.33</v>
      </c>
      <c r="AZ2" s="78">
        <v>4441431.4</v>
      </c>
      <c r="BA2" s="78">
        <v>746364.55</v>
      </c>
      <c r="BB2" s="78">
        <v>321953.49</v>
      </c>
      <c r="BC2" s="78">
        <v>383453.05</v>
      </c>
      <c r="BD2" s="78">
        <v>519414.21</v>
      </c>
      <c r="BE2" s="78">
        <v>491367.21</v>
      </c>
      <c r="BF2" s="78">
        <v>517644.14</v>
      </c>
      <c r="BG2" s="78">
        <v>336402.27</v>
      </c>
      <c r="BH2" s="78">
        <v>270320.93</v>
      </c>
      <c r="BI2" s="78">
        <v>359763.86</v>
      </c>
      <c r="BJ2" s="78">
        <v>504675.01</v>
      </c>
      <c r="BK2" s="78">
        <v>89291.78</v>
      </c>
      <c r="BL2" s="78">
        <v>161630.27</v>
      </c>
      <c r="BM2" s="78">
        <v>140392.37</v>
      </c>
      <c r="BN2" s="78">
        <v>134038.64</v>
      </c>
      <c r="BO2" s="78">
        <v>111835.21</v>
      </c>
      <c r="BP2" s="78">
        <v>219001.81</v>
      </c>
      <c r="BQ2" s="78">
        <v>130721.24</v>
      </c>
      <c r="BR2" s="78">
        <v>-22676.85</v>
      </c>
      <c r="BS2" s="78">
        <v>70792.68</v>
      </c>
      <c r="BT2" s="78">
        <v>108532.21</v>
      </c>
      <c r="BU2" s="78">
        <v>36069.96</v>
      </c>
      <c r="BV2" s="78">
        <v>103497.5</v>
      </c>
      <c r="BW2" s="78">
        <v>168543.25</v>
      </c>
      <c r="BX2" s="78">
        <v>122514.47</v>
      </c>
      <c r="BY2" s="78">
        <v>8764987.05</v>
      </c>
      <c r="BZ2" s="78">
        <v>32353.29</v>
      </c>
      <c r="CA2" s="78">
        <v>17559.1</v>
      </c>
      <c r="CB2" s="78">
        <v>85925.24</v>
      </c>
      <c r="CC2" s="78">
        <v>93945.8</v>
      </c>
      <c r="CD2" s="78">
        <v>3399.43</v>
      </c>
      <c r="CE2" s="78">
        <v>57619.24</v>
      </c>
      <c r="CF2" s="78">
        <v>113716.65</v>
      </c>
      <c r="CG2" s="78">
        <v>60637.06</v>
      </c>
      <c r="CH2" s="78">
        <v>-161370.06</v>
      </c>
      <c r="CI2" s="78">
        <v>33654.3</v>
      </c>
      <c r="CJ2" s="78">
        <v>58970.42</v>
      </c>
      <c r="CK2" s="78">
        <v>58672.47</v>
      </c>
      <c r="CL2" s="78">
        <v>96995.72</v>
      </c>
      <c r="CM2" s="78">
        <v>60029.38</v>
      </c>
      <c r="CN2" s="78">
        <v>17481.52</v>
      </c>
      <c r="CO2" s="78">
        <v>16974.83</v>
      </c>
      <c r="CP2" s="82">
        <v>43083.47</v>
      </c>
      <c r="CQ2" s="82">
        <v>43128.69</v>
      </c>
      <c r="CR2" s="82">
        <v>11196.93</v>
      </c>
      <c r="CS2" s="82">
        <v>11046.67</v>
      </c>
      <c r="CT2" s="82">
        <v>38320.61</v>
      </c>
      <c r="CU2" s="82">
        <v>83547.78</v>
      </c>
      <c r="CV2" s="82">
        <v>71761.01</v>
      </c>
      <c r="CW2" s="82">
        <v>1371277.13</v>
      </c>
      <c r="CX2" s="82">
        <v>120922.9</v>
      </c>
      <c r="CY2" s="82">
        <v>3163.92</v>
      </c>
      <c r="CZ2" s="82">
        <v>44623.11</v>
      </c>
      <c r="DA2" s="82">
        <v>279040.22</v>
      </c>
      <c r="DB2" s="82">
        <v>44022.71</v>
      </c>
      <c r="DC2" s="82">
        <v>25221.07</v>
      </c>
      <c r="DD2" s="82">
        <v>11296.14</v>
      </c>
      <c r="DE2" s="82">
        <v>22398.48</v>
      </c>
      <c r="DF2" s="82">
        <v>474311.41</v>
      </c>
      <c r="DG2" s="82">
        <v>35009.68</v>
      </c>
      <c r="DH2" s="82">
        <v>5091.75</v>
      </c>
      <c r="DI2" s="82">
        <v>360402.97</v>
      </c>
      <c r="DJ2" s="82">
        <v>13008.41</v>
      </c>
      <c r="DK2" s="82">
        <v>52496.23</v>
      </c>
      <c r="DL2" s="82">
        <v>9967.67</v>
      </c>
      <c r="DM2" s="82">
        <v>3244.87</v>
      </c>
      <c r="DN2" s="82">
        <v>23306.26</v>
      </c>
      <c r="DO2" s="82">
        <v>2509.72</v>
      </c>
      <c r="DP2" s="82">
        <v>56.84</v>
      </c>
      <c r="DQ2" s="82">
        <v>19.6</v>
      </c>
      <c r="DR2" s="82">
        <v>497</v>
      </c>
      <c r="DS2" s="82">
        <v>577.2</v>
      </c>
    </row>
    <row r="3" s="38" customFormat="1" spans="1:123">
      <c r="A3" s="69" t="s">
        <v>299</v>
      </c>
      <c r="B3" s="70">
        <v>2978127.24</v>
      </c>
      <c r="C3" s="71">
        <v>-1930142.03</v>
      </c>
      <c r="D3" s="71">
        <v>336023.61</v>
      </c>
      <c r="E3" s="71">
        <v>34764.69</v>
      </c>
      <c r="F3" s="72">
        <v>17051.84</v>
      </c>
      <c r="G3" s="71">
        <v>4565188.52</v>
      </c>
      <c r="H3" s="71">
        <v>-44759.3899999997</v>
      </c>
      <c r="I3" s="47">
        <v>-18963419.75</v>
      </c>
      <c r="J3" s="47">
        <v>0</v>
      </c>
      <c r="K3" s="47">
        <v>0.24</v>
      </c>
      <c r="L3" s="47">
        <v>0</v>
      </c>
      <c r="M3" s="47">
        <v>0</v>
      </c>
      <c r="N3" s="47">
        <v>0</v>
      </c>
      <c r="O3" s="78">
        <v>25005589.47</v>
      </c>
      <c r="P3" s="78">
        <v>-7972311.99</v>
      </c>
      <c r="Q3" s="78">
        <v>0</v>
      </c>
      <c r="R3" s="78">
        <v>0</v>
      </c>
      <c r="S3" s="47">
        <v>0</v>
      </c>
      <c r="T3" s="78">
        <v>-8994067.71</v>
      </c>
      <c r="U3" s="78">
        <v>0</v>
      </c>
      <c r="V3" s="47">
        <v>1021755.72</v>
      </c>
      <c r="W3" s="78">
        <v>0</v>
      </c>
      <c r="X3" s="47">
        <v>0</v>
      </c>
      <c r="Y3" s="47">
        <v>0</v>
      </c>
      <c r="Z3" s="47">
        <v>0</v>
      </c>
      <c r="AA3" s="47">
        <v>0</v>
      </c>
      <c r="AB3" s="47">
        <v>0</v>
      </c>
      <c r="AC3" s="47">
        <v>0</v>
      </c>
      <c r="AD3" s="47">
        <v>0</v>
      </c>
      <c r="AE3" s="47">
        <v>0</v>
      </c>
      <c r="AF3" s="47">
        <v>0</v>
      </c>
      <c r="AG3" s="47">
        <v>0</v>
      </c>
      <c r="AH3" s="47">
        <v>25048620.35</v>
      </c>
      <c r="AI3" s="47">
        <v>0</v>
      </c>
      <c r="AJ3" s="47">
        <v>0</v>
      </c>
      <c r="AK3" s="47">
        <v>0</v>
      </c>
      <c r="AL3" s="47">
        <v>0</v>
      </c>
      <c r="AM3" s="47">
        <v>0</v>
      </c>
      <c r="AN3" s="47">
        <v>-37175.46</v>
      </c>
      <c r="AO3" s="77">
        <v>-5855.42</v>
      </c>
      <c r="AP3" s="47">
        <v>-94.11</v>
      </c>
      <c r="AQ3" s="47">
        <v>-44.57</v>
      </c>
      <c r="AR3" s="47">
        <v>-170.22</v>
      </c>
      <c r="AS3" s="47">
        <v>-54.17</v>
      </c>
      <c r="AT3" s="47">
        <v>-433.46</v>
      </c>
      <c r="AU3" s="47">
        <v>-27.5</v>
      </c>
      <c r="AV3" s="47">
        <v>-6.21</v>
      </c>
      <c r="AW3" s="47">
        <v>-13.96</v>
      </c>
      <c r="AX3" s="47">
        <v>-263.69</v>
      </c>
      <c r="AY3" s="47">
        <v>-0.98</v>
      </c>
      <c r="AZ3" s="47">
        <v>-3449.44</v>
      </c>
      <c r="BA3" s="47">
        <v>-23.56</v>
      </c>
      <c r="BB3" s="47">
        <v>-14.8</v>
      </c>
      <c r="BC3" s="47">
        <v>-4.54</v>
      </c>
      <c r="BD3" s="47">
        <v>-5.86</v>
      </c>
      <c r="BE3" s="47">
        <v>-36.23</v>
      </c>
      <c r="BF3" s="47">
        <v>-14.25</v>
      </c>
      <c r="BG3" s="47">
        <v>-33.93</v>
      </c>
      <c r="BH3" s="47">
        <v>-0.38</v>
      </c>
      <c r="BI3" s="47">
        <v>-17.66</v>
      </c>
      <c r="BJ3" s="47">
        <v>-4.84</v>
      </c>
      <c r="BK3" s="47">
        <v>-7.37</v>
      </c>
      <c r="BL3" s="47">
        <v>-8.06</v>
      </c>
      <c r="BM3" s="47">
        <v>-0.3</v>
      </c>
      <c r="BN3" s="47">
        <v>-3.16</v>
      </c>
      <c r="BO3" s="47">
        <v>-2.34</v>
      </c>
      <c r="BP3" s="47">
        <v>-4.78</v>
      </c>
      <c r="BQ3" s="47">
        <v>-27.93</v>
      </c>
      <c r="BR3" s="47">
        <v>-27.97</v>
      </c>
      <c r="BS3" s="47">
        <v>0</v>
      </c>
      <c r="BT3" s="47">
        <v>-5.14</v>
      </c>
      <c r="BU3" s="47">
        <v>0</v>
      </c>
      <c r="BV3" s="47">
        <v>0</v>
      </c>
      <c r="BW3" s="47">
        <v>0</v>
      </c>
      <c r="BX3" s="47">
        <v>0</v>
      </c>
      <c r="BY3" s="47">
        <v>-579.05</v>
      </c>
      <c r="BZ3" s="47">
        <v>-4</v>
      </c>
      <c r="CA3" s="47">
        <v>0</v>
      </c>
      <c r="CB3" s="47">
        <v>0</v>
      </c>
      <c r="CC3" s="47">
        <v>0</v>
      </c>
      <c r="CD3" s="47">
        <v>-0.33</v>
      </c>
      <c r="CE3" s="47">
        <v>0</v>
      </c>
      <c r="CF3" s="47">
        <v>-0.02</v>
      </c>
      <c r="CG3" s="47">
        <v>-60.68</v>
      </c>
      <c r="CH3" s="47">
        <v>0</v>
      </c>
      <c r="CI3" s="47">
        <v>0</v>
      </c>
      <c r="CJ3" s="47">
        <v>0</v>
      </c>
      <c r="CK3" s="47">
        <v>-4.5</v>
      </c>
      <c r="CL3" s="47">
        <v>-2.13</v>
      </c>
      <c r="CM3" s="47">
        <v>-0.43</v>
      </c>
      <c r="CN3" s="47">
        <v>0</v>
      </c>
      <c r="CO3" s="47">
        <v>0</v>
      </c>
      <c r="CP3" s="47">
        <v>0</v>
      </c>
      <c r="CQ3" s="47">
        <v>0</v>
      </c>
      <c r="CR3" s="47">
        <v>0</v>
      </c>
      <c r="CS3" s="47">
        <v>0</v>
      </c>
      <c r="CT3" s="47">
        <v>0</v>
      </c>
      <c r="CU3" s="47">
        <v>0</v>
      </c>
      <c r="CV3" s="47">
        <v>-0.95</v>
      </c>
      <c r="CW3" s="47">
        <v>-62.59</v>
      </c>
      <c r="CX3" s="47">
        <v>0</v>
      </c>
      <c r="CY3" s="47">
        <v>0</v>
      </c>
      <c r="CZ3" s="47">
        <v>0</v>
      </c>
      <c r="DA3" s="47">
        <v>-317.24</v>
      </c>
      <c r="DB3" s="47">
        <v>0</v>
      </c>
      <c r="DC3" s="47">
        <v>0</v>
      </c>
      <c r="DD3" s="47">
        <v>0</v>
      </c>
      <c r="DE3" s="47">
        <v>0</v>
      </c>
      <c r="DF3" s="47">
        <v>-14.38</v>
      </c>
      <c r="DG3" s="47">
        <v>-4.23</v>
      </c>
      <c r="DH3" s="47">
        <v>0</v>
      </c>
      <c r="DI3" s="47">
        <v>0</v>
      </c>
      <c r="DJ3" s="47">
        <v>-0.17</v>
      </c>
      <c r="DK3" s="47">
        <v>-3.31</v>
      </c>
      <c r="DL3" s="47">
        <v>0</v>
      </c>
      <c r="DM3" s="47">
        <v>0</v>
      </c>
      <c r="DN3" s="47">
        <v>0</v>
      </c>
      <c r="DO3" s="47">
        <v>0</v>
      </c>
      <c r="DP3" s="47">
        <v>0</v>
      </c>
      <c r="DQ3" s="47">
        <v>0</v>
      </c>
      <c r="DR3" s="47">
        <v>0</v>
      </c>
      <c r="DS3" s="47">
        <v>0</v>
      </c>
    </row>
    <row r="4" s="38" customFormat="1" spans="1:123">
      <c r="A4" s="73" t="s">
        <v>300</v>
      </c>
      <c r="B4" s="70">
        <v>30336750.92</v>
      </c>
      <c r="C4" s="71">
        <v>25383722.26</v>
      </c>
      <c r="D4" s="71">
        <v>336023.61</v>
      </c>
      <c r="E4" s="71">
        <v>34764.69</v>
      </c>
      <c r="F4" s="72">
        <v>17051.84</v>
      </c>
      <c r="G4" s="71">
        <v>4565188.52</v>
      </c>
      <c r="H4" s="74">
        <v>0</v>
      </c>
      <c r="I4" s="47">
        <v>96843.52</v>
      </c>
      <c r="J4" s="47">
        <v>0</v>
      </c>
      <c r="K4" s="47">
        <v>0.24</v>
      </c>
      <c r="L4" s="47">
        <v>0</v>
      </c>
      <c r="M4" s="47">
        <v>0</v>
      </c>
      <c r="N4" s="47">
        <v>0</v>
      </c>
      <c r="O4" s="78">
        <v>25119207.2</v>
      </c>
      <c r="P4" s="78">
        <v>167671.3</v>
      </c>
      <c r="Q4" s="78">
        <v>0</v>
      </c>
      <c r="R4" s="78">
        <v>0</v>
      </c>
      <c r="S4" s="47">
        <v>0</v>
      </c>
      <c r="T4" s="78">
        <v>-854084.42</v>
      </c>
      <c r="U4" s="78">
        <v>0</v>
      </c>
      <c r="V4" s="47">
        <v>1021755.72</v>
      </c>
      <c r="W4" s="78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25119207.2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77">
        <v>0</v>
      </c>
      <c r="AP4" s="47">
        <v>0</v>
      </c>
      <c r="AQ4" s="47">
        <v>0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0</v>
      </c>
      <c r="DN4" s="47">
        <v>0</v>
      </c>
      <c r="DO4" s="47">
        <v>0</v>
      </c>
      <c r="DP4" s="47">
        <v>0</v>
      </c>
      <c r="DQ4" s="47">
        <v>0</v>
      </c>
      <c r="DR4" s="47">
        <v>0</v>
      </c>
      <c r="DS4" s="47">
        <v>0</v>
      </c>
    </row>
    <row r="5" s="38" customFormat="1" spans="1:123">
      <c r="A5" s="73" t="s">
        <v>301</v>
      </c>
      <c r="B5" s="70">
        <v>27358623.68</v>
      </c>
      <c r="C5" s="71">
        <v>27313864.29</v>
      </c>
      <c r="D5" s="71">
        <v>0</v>
      </c>
      <c r="E5" s="71">
        <v>0</v>
      </c>
      <c r="F5" s="72">
        <v>0</v>
      </c>
      <c r="G5" s="71">
        <v>0</v>
      </c>
      <c r="H5" s="74">
        <v>44759.3899999997</v>
      </c>
      <c r="I5" s="47">
        <v>19060263.27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78">
        <v>113617.73</v>
      </c>
      <c r="P5" s="78">
        <v>8139983.29</v>
      </c>
      <c r="Q5" s="78">
        <v>0</v>
      </c>
      <c r="R5" s="78">
        <v>0</v>
      </c>
      <c r="S5" s="47">
        <v>0</v>
      </c>
      <c r="T5" s="78">
        <v>8139983.29</v>
      </c>
      <c r="U5" s="78">
        <v>0</v>
      </c>
      <c r="V5" s="47">
        <v>0</v>
      </c>
      <c r="W5" s="78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70586.85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37175.46</v>
      </c>
      <c r="AO5" s="77">
        <v>5855.42</v>
      </c>
      <c r="AP5" s="47">
        <v>94.11</v>
      </c>
      <c r="AQ5" s="47">
        <v>44.57</v>
      </c>
      <c r="AR5" s="47">
        <v>170.22</v>
      </c>
      <c r="AS5" s="47">
        <v>54.17</v>
      </c>
      <c r="AT5" s="47">
        <v>433.46</v>
      </c>
      <c r="AU5" s="47">
        <v>27.5</v>
      </c>
      <c r="AV5" s="47">
        <v>6.21</v>
      </c>
      <c r="AW5" s="47">
        <v>13.96</v>
      </c>
      <c r="AX5" s="47">
        <v>263.69</v>
      </c>
      <c r="AY5" s="47">
        <v>0.98</v>
      </c>
      <c r="AZ5" s="47">
        <v>3449.44</v>
      </c>
      <c r="BA5" s="47">
        <v>23.56</v>
      </c>
      <c r="BB5" s="47">
        <v>14.8</v>
      </c>
      <c r="BC5" s="47">
        <v>4.54</v>
      </c>
      <c r="BD5" s="47">
        <v>5.86</v>
      </c>
      <c r="BE5" s="47">
        <v>36.23</v>
      </c>
      <c r="BF5" s="47">
        <v>14.25</v>
      </c>
      <c r="BG5" s="47">
        <v>33.93</v>
      </c>
      <c r="BH5" s="47">
        <v>0.38</v>
      </c>
      <c r="BI5" s="47">
        <v>17.66</v>
      </c>
      <c r="BJ5" s="47">
        <v>4.84</v>
      </c>
      <c r="BK5" s="47">
        <v>7.37</v>
      </c>
      <c r="BL5" s="47">
        <v>8.06</v>
      </c>
      <c r="BM5" s="47">
        <v>0.3</v>
      </c>
      <c r="BN5" s="47">
        <v>3.16</v>
      </c>
      <c r="BO5" s="47">
        <v>2.34</v>
      </c>
      <c r="BP5" s="47">
        <v>4.78</v>
      </c>
      <c r="BQ5" s="47">
        <v>27.93</v>
      </c>
      <c r="BR5" s="47">
        <v>27.97</v>
      </c>
      <c r="BS5" s="47">
        <v>0</v>
      </c>
      <c r="BT5" s="47">
        <v>5.14</v>
      </c>
      <c r="BU5" s="47">
        <v>0</v>
      </c>
      <c r="BV5" s="47">
        <v>0</v>
      </c>
      <c r="BW5" s="47">
        <v>0</v>
      </c>
      <c r="BX5" s="47">
        <v>0</v>
      </c>
      <c r="BY5" s="47">
        <v>579.05</v>
      </c>
      <c r="BZ5" s="47">
        <v>4</v>
      </c>
      <c r="CA5" s="47">
        <v>0</v>
      </c>
      <c r="CB5" s="47">
        <v>0</v>
      </c>
      <c r="CC5" s="47">
        <v>0</v>
      </c>
      <c r="CD5" s="47">
        <v>0.33</v>
      </c>
      <c r="CE5" s="47">
        <v>0</v>
      </c>
      <c r="CF5" s="47">
        <v>0.02</v>
      </c>
      <c r="CG5" s="47">
        <v>60.68</v>
      </c>
      <c r="CH5" s="47">
        <v>0</v>
      </c>
      <c r="CI5" s="47">
        <v>0</v>
      </c>
      <c r="CJ5" s="47">
        <v>0</v>
      </c>
      <c r="CK5" s="47">
        <v>4.5</v>
      </c>
      <c r="CL5" s="47">
        <v>2.13</v>
      </c>
      <c r="CM5" s="47">
        <v>0.43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0.95</v>
      </c>
      <c r="CW5" s="47">
        <v>62.59</v>
      </c>
      <c r="CX5" s="47">
        <v>0</v>
      </c>
      <c r="CY5" s="47">
        <v>0</v>
      </c>
      <c r="CZ5" s="47">
        <v>0</v>
      </c>
      <c r="DA5" s="47">
        <v>317.24</v>
      </c>
      <c r="DB5" s="47">
        <v>0</v>
      </c>
      <c r="DC5" s="47">
        <v>0</v>
      </c>
      <c r="DD5" s="47">
        <v>0</v>
      </c>
      <c r="DE5" s="47">
        <v>0</v>
      </c>
      <c r="DF5" s="47">
        <v>14.38</v>
      </c>
      <c r="DG5" s="47">
        <v>4.23</v>
      </c>
      <c r="DH5" s="47">
        <v>0</v>
      </c>
      <c r="DI5" s="47">
        <v>0</v>
      </c>
      <c r="DJ5" s="47">
        <v>0.17</v>
      </c>
      <c r="DK5" s="47">
        <v>3.31</v>
      </c>
      <c r="DL5" s="47">
        <v>0</v>
      </c>
      <c r="DM5" s="47">
        <v>0</v>
      </c>
      <c r="DN5" s="47">
        <v>0</v>
      </c>
      <c r="DO5" s="47">
        <v>0</v>
      </c>
      <c r="DP5" s="47">
        <v>0</v>
      </c>
      <c r="DQ5" s="47">
        <v>0</v>
      </c>
      <c r="DR5" s="47">
        <v>0</v>
      </c>
      <c r="DS5" s="47">
        <v>0</v>
      </c>
    </row>
    <row r="6" s="38" customFormat="1" spans="1:123">
      <c r="A6" s="73" t="s">
        <v>302</v>
      </c>
      <c r="B6" s="70">
        <v>69993888.28</v>
      </c>
      <c r="C6" s="71">
        <v>61174670.66</v>
      </c>
      <c r="D6" s="71">
        <v>9879334.92</v>
      </c>
      <c r="E6" s="71">
        <v>-428</v>
      </c>
      <c r="F6" s="72">
        <v>252765.11</v>
      </c>
      <c r="G6" s="71">
        <v>0</v>
      </c>
      <c r="H6" s="74">
        <v>-1312454.41</v>
      </c>
      <c r="I6" s="47">
        <v>-35336.79</v>
      </c>
      <c r="J6" s="47">
        <v>0</v>
      </c>
      <c r="K6" s="47">
        <v>0</v>
      </c>
      <c r="L6" s="47">
        <v>0</v>
      </c>
      <c r="M6" s="47">
        <v>0</v>
      </c>
      <c r="N6" s="47">
        <v>471.7</v>
      </c>
      <c r="O6" s="78">
        <v>35846742.43</v>
      </c>
      <c r="P6" s="78">
        <v>68957.67</v>
      </c>
      <c r="Q6" s="78">
        <v>14287735.83</v>
      </c>
      <c r="R6" s="78">
        <v>11006099.82</v>
      </c>
      <c r="S6" s="47">
        <v>-50</v>
      </c>
      <c r="T6" s="78">
        <v>-24419.6</v>
      </c>
      <c r="U6" s="78">
        <v>0</v>
      </c>
      <c r="V6" s="47">
        <v>93427.27</v>
      </c>
      <c r="W6" s="78">
        <v>0</v>
      </c>
      <c r="X6" s="47">
        <v>0</v>
      </c>
      <c r="Y6" s="47">
        <v>0</v>
      </c>
      <c r="Z6" s="47">
        <v>4103773.57</v>
      </c>
      <c r="AA6" s="47">
        <v>283018.87</v>
      </c>
      <c r="AB6" s="47">
        <v>5183962.26</v>
      </c>
      <c r="AC6" s="47">
        <v>4716981.13</v>
      </c>
      <c r="AD6" s="47">
        <v>63123.51</v>
      </c>
      <c r="AE6" s="47">
        <v>1318334.89</v>
      </c>
      <c r="AF6" s="47">
        <v>9624641.42</v>
      </c>
      <c r="AG6" s="47">
        <v>56817.75</v>
      </c>
      <c r="AH6" s="47">
        <v>428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1245907.58</v>
      </c>
      <c r="AO6" s="77">
        <v>34543589.1</v>
      </c>
      <c r="AP6" s="47">
        <v>1178516.93</v>
      </c>
      <c r="AQ6" s="47">
        <v>1446348.63</v>
      </c>
      <c r="AR6" s="47">
        <v>1297911.57</v>
      </c>
      <c r="AS6" s="47">
        <v>1493856.96</v>
      </c>
      <c r="AT6" s="47">
        <v>1624287.78</v>
      </c>
      <c r="AU6" s="47">
        <v>1413771.18</v>
      </c>
      <c r="AV6" s="47">
        <v>448904.21</v>
      </c>
      <c r="AW6" s="47">
        <v>1618802.27</v>
      </c>
      <c r="AX6" s="47">
        <v>466368.49</v>
      </c>
      <c r="AY6" s="47">
        <v>381011.78</v>
      </c>
      <c r="AZ6" s="47">
        <v>4462373.59</v>
      </c>
      <c r="BA6" s="47">
        <v>793939.83</v>
      </c>
      <c r="BB6" s="47">
        <v>340532.65</v>
      </c>
      <c r="BC6" s="47">
        <v>383438.24</v>
      </c>
      <c r="BD6" s="47">
        <v>518633.51</v>
      </c>
      <c r="BE6" s="47">
        <v>491798.99</v>
      </c>
      <c r="BF6" s="47">
        <v>518188.55</v>
      </c>
      <c r="BG6" s="47">
        <v>336727.39</v>
      </c>
      <c r="BH6" s="47">
        <v>270363.83</v>
      </c>
      <c r="BI6" s="47">
        <v>359805.84</v>
      </c>
      <c r="BJ6" s="47">
        <v>506519.14</v>
      </c>
      <c r="BK6" s="47">
        <v>89289.72</v>
      </c>
      <c r="BL6" s="47">
        <v>161629.26</v>
      </c>
      <c r="BM6" s="47">
        <v>140392.67</v>
      </c>
      <c r="BN6" s="47">
        <v>134041.8</v>
      </c>
      <c r="BO6" s="47">
        <v>111854.58</v>
      </c>
      <c r="BP6" s="47">
        <v>219006.59</v>
      </c>
      <c r="BQ6" s="47">
        <v>130749.17</v>
      </c>
      <c r="BR6" s="47">
        <v>-22669.08</v>
      </c>
      <c r="BS6" s="47">
        <v>70792.68</v>
      </c>
      <c r="BT6" s="47">
        <v>108537.35</v>
      </c>
      <c r="BU6" s="47">
        <v>36069.96</v>
      </c>
      <c r="BV6" s="47">
        <v>103497.5</v>
      </c>
      <c r="BW6" s="47">
        <v>168560.88</v>
      </c>
      <c r="BX6" s="47">
        <v>122539.87</v>
      </c>
      <c r="BY6" s="47">
        <v>8765533.86</v>
      </c>
      <c r="BZ6" s="47">
        <v>32357.29</v>
      </c>
      <c r="CA6" s="47">
        <v>17559.1</v>
      </c>
      <c r="CB6" s="47">
        <v>85925.23</v>
      </c>
      <c r="CC6" s="47">
        <v>93945.8</v>
      </c>
      <c r="CD6" s="47">
        <v>3399.76</v>
      </c>
      <c r="CE6" s="47">
        <v>57619.24</v>
      </c>
      <c r="CF6" s="47">
        <v>113706.67</v>
      </c>
      <c r="CG6" s="47">
        <v>60697.74</v>
      </c>
      <c r="CH6" s="47">
        <v>-161370.06</v>
      </c>
      <c r="CI6" s="47">
        <v>33644.3</v>
      </c>
      <c r="CJ6" s="47">
        <v>58970.42</v>
      </c>
      <c r="CK6" s="47">
        <v>58676.97</v>
      </c>
      <c r="CL6" s="47">
        <v>96997.85</v>
      </c>
      <c r="CM6" s="47">
        <v>60029.81</v>
      </c>
      <c r="CN6" s="47">
        <v>17481.52</v>
      </c>
      <c r="CO6" s="47">
        <v>16974.83</v>
      </c>
      <c r="CP6" s="47">
        <v>43083.47</v>
      </c>
      <c r="CQ6" s="47">
        <v>43128.69</v>
      </c>
      <c r="CR6" s="47">
        <v>11186.93</v>
      </c>
      <c r="CS6" s="47">
        <v>11046.67</v>
      </c>
      <c r="CT6" s="47">
        <v>38320.61</v>
      </c>
      <c r="CU6" s="47">
        <v>83537.78</v>
      </c>
      <c r="CV6" s="47">
        <v>71761.96</v>
      </c>
      <c r="CW6" s="47">
        <v>1371440.14</v>
      </c>
      <c r="CX6" s="47">
        <v>120926.26</v>
      </c>
      <c r="CY6" s="47">
        <v>3163.92</v>
      </c>
      <c r="CZ6" s="47">
        <v>44623.11</v>
      </c>
      <c r="DA6" s="47">
        <v>279357.46</v>
      </c>
      <c r="DB6" s="47">
        <v>44022.71</v>
      </c>
      <c r="DC6" s="47">
        <v>25221.07</v>
      </c>
      <c r="DD6" s="47">
        <v>11296.14</v>
      </c>
      <c r="DE6" s="47">
        <v>22405.84</v>
      </c>
      <c r="DF6" s="47">
        <v>474325.79</v>
      </c>
      <c r="DG6" s="47">
        <v>35013.91</v>
      </c>
      <c r="DH6" s="47">
        <v>5091.75</v>
      </c>
      <c r="DI6" s="47">
        <v>360402.97</v>
      </c>
      <c r="DJ6" s="47">
        <v>13008.58</v>
      </c>
      <c r="DK6" s="47">
        <v>52499.54</v>
      </c>
      <c r="DL6" s="47">
        <v>9967.67</v>
      </c>
      <c r="DM6" s="47">
        <v>3244.87</v>
      </c>
      <c r="DN6" s="47">
        <v>23306.26</v>
      </c>
      <c r="DO6" s="47">
        <v>2509.72</v>
      </c>
      <c r="DP6" s="47">
        <v>56.84</v>
      </c>
      <c r="DQ6" s="47">
        <v>19.6</v>
      </c>
      <c r="DR6" s="47">
        <v>497</v>
      </c>
      <c r="DS6" s="47">
        <v>577.2</v>
      </c>
    </row>
    <row r="7" s="38" customFormat="1" spans="1:123">
      <c r="A7" s="73" t="s">
        <v>303</v>
      </c>
      <c r="B7" s="70">
        <v>45612124.25</v>
      </c>
      <c r="C7" s="71">
        <v>35846174.15</v>
      </c>
      <c r="D7" s="71">
        <v>9768912.78</v>
      </c>
      <c r="E7" s="71">
        <v>0</v>
      </c>
      <c r="F7" s="72">
        <v>0</v>
      </c>
      <c r="G7" s="71">
        <v>0</v>
      </c>
      <c r="H7" s="74">
        <v>-2962.68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78">
        <v>35705220.21</v>
      </c>
      <c r="P7" s="78">
        <v>93427.27</v>
      </c>
      <c r="Q7" s="78">
        <v>0</v>
      </c>
      <c r="R7" s="78">
        <v>47526.67</v>
      </c>
      <c r="S7" s="47">
        <v>0</v>
      </c>
      <c r="T7" s="78">
        <v>0</v>
      </c>
      <c r="U7" s="78">
        <v>0</v>
      </c>
      <c r="V7" s="47">
        <v>93427.27</v>
      </c>
      <c r="W7" s="78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2543.99</v>
      </c>
      <c r="AE7" s="47">
        <v>44982.68</v>
      </c>
      <c r="AF7" s="47">
        <v>0</v>
      </c>
      <c r="AG7" s="47">
        <v>0</v>
      </c>
      <c r="AH7" s="47">
        <v>510.15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1246132.11</v>
      </c>
      <c r="AO7" s="77">
        <v>34458577.95</v>
      </c>
      <c r="AP7" s="47">
        <v>1178509.38</v>
      </c>
      <c r="AQ7" s="47">
        <v>1446201.46</v>
      </c>
      <c r="AR7" s="47">
        <v>1297747.42</v>
      </c>
      <c r="AS7" s="47">
        <v>1486478.68</v>
      </c>
      <c r="AT7" s="47">
        <v>1621540.61</v>
      </c>
      <c r="AU7" s="47">
        <v>1410320.24</v>
      </c>
      <c r="AV7" s="47">
        <v>443258.83</v>
      </c>
      <c r="AW7" s="47">
        <v>1618621.04</v>
      </c>
      <c r="AX7" s="47">
        <v>466011.89</v>
      </c>
      <c r="AY7" s="47">
        <v>381004.23</v>
      </c>
      <c r="AZ7" s="47">
        <v>4462186.8</v>
      </c>
      <c r="BA7" s="47">
        <v>793939.83</v>
      </c>
      <c r="BB7" s="47">
        <v>340449.63</v>
      </c>
      <c r="BC7" s="47">
        <v>383415.6</v>
      </c>
      <c r="BD7" s="47">
        <v>484520.3</v>
      </c>
      <c r="BE7" s="47">
        <v>491798.99</v>
      </c>
      <c r="BF7" s="47">
        <v>518181</v>
      </c>
      <c r="BG7" s="47">
        <v>336631.16</v>
      </c>
      <c r="BH7" s="47">
        <v>270256.28</v>
      </c>
      <c r="BI7" s="47">
        <v>359630.37</v>
      </c>
      <c r="BJ7" s="47">
        <v>486096.5</v>
      </c>
      <c r="BK7" s="47">
        <v>89289.72</v>
      </c>
      <c r="BL7" s="47">
        <v>162021.71</v>
      </c>
      <c r="BM7" s="47">
        <v>140392.67</v>
      </c>
      <c r="BN7" s="47">
        <v>133998.4</v>
      </c>
      <c r="BO7" s="47">
        <v>111786.66</v>
      </c>
      <c r="BP7" s="47">
        <v>218821.68</v>
      </c>
      <c r="BQ7" s="47">
        <v>125088.79</v>
      </c>
      <c r="BR7" s="47">
        <v>-22704.93</v>
      </c>
      <c r="BS7" s="47">
        <v>70842.68</v>
      </c>
      <c r="BT7" s="47">
        <v>108529.8</v>
      </c>
      <c r="BU7" s="47">
        <v>36069.96</v>
      </c>
      <c r="BV7" s="47">
        <v>104097.5</v>
      </c>
      <c r="BW7" s="47">
        <v>168500.5</v>
      </c>
      <c r="BX7" s="47">
        <v>122757.56</v>
      </c>
      <c r="BY7" s="47">
        <v>8763507.33</v>
      </c>
      <c r="BZ7" s="47">
        <v>32357.29</v>
      </c>
      <c r="CA7" s="47">
        <v>17559.1</v>
      </c>
      <c r="CB7" s="47">
        <v>85925.23</v>
      </c>
      <c r="CC7" s="47">
        <v>93945.8</v>
      </c>
      <c r="CD7" s="47">
        <v>3429.76</v>
      </c>
      <c r="CE7" s="47">
        <v>57619.24</v>
      </c>
      <c r="CF7" s="47">
        <v>113706.67</v>
      </c>
      <c r="CG7" s="47">
        <v>60625.74</v>
      </c>
      <c r="CH7" s="47">
        <v>-161370.06</v>
      </c>
      <c r="CI7" s="47">
        <v>33644.3</v>
      </c>
      <c r="CJ7" s="47">
        <v>55394.42</v>
      </c>
      <c r="CK7" s="47">
        <v>58668.97</v>
      </c>
      <c r="CL7" s="47">
        <v>96975.85</v>
      </c>
      <c r="CM7" s="47">
        <v>58259.51</v>
      </c>
      <c r="CN7" s="47">
        <v>17481.52</v>
      </c>
      <c r="CO7" s="47">
        <v>16974.73</v>
      </c>
      <c r="CP7" s="47">
        <v>43443.47</v>
      </c>
      <c r="CQ7" s="47">
        <v>43056.69</v>
      </c>
      <c r="CR7" s="47">
        <v>11186.93</v>
      </c>
      <c r="CS7" s="47">
        <v>11061.67</v>
      </c>
      <c r="CT7" s="47">
        <v>38320.61</v>
      </c>
      <c r="CU7" s="47">
        <v>83537.78</v>
      </c>
      <c r="CV7" s="47">
        <v>71741.21</v>
      </c>
      <c r="CW7" s="47">
        <v>1376104.29</v>
      </c>
      <c r="CX7" s="47">
        <v>120918.26</v>
      </c>
      <c r="CY7" s="47">
        <v>3079.92</v>
      </c>
      <c r="CZ7" s="47">
        <v>44695.11</v>
      </c>
      <c r="DA7" s="47">
        <v>279957.46</v>
      </c>
      <c r="DB7" s="47">
        <v>41142.71</v>
      </c>
      <c r="DC7" s="47">
        <v>25199.07</v>
      </c>
      <c r="DD7" s="47">
        <v>11288.14</v>
      </c>
      <c r="DE7" s="47">
        <v>22405.84</v>
      </c>
      <c r="DF7" s="47">
        <v>474303.79</v>
      </c>
      <c r="DG7" s="47">
        <v>35005.91</v>
      </c>
      <c r="DH7" s="47">
        <v>5108.42</v>
      </c>
      <c r="DI7" s="47">
        <v>360402.97</v>
      </c>
      <c r="DJ7" s="47">
        <v>13008.58</v>
      </c>
      <c r="DK7" s="47">
        <v>52499.54</v>
      </c>
      <c r="DL7" s="47">
        <v>9967.67</v>
      </c>
      <c r="DM7" s="47">
        <v>3176.95</v>
      </c>
      <c r="DN7" s="47">
        <v>23306.26</v>
      </c>
      <c r="DO7" s="47">
        <v>2509.72</v>
      </c>
      <c r="DP7" s="47">
        <v>56.84</v>
      </c>
      <c r="DQ7" s="47">
        <v>19.6</v>
      </c>
      <c r="DR7" s="47">
        <v>497</v>
      </c>
      <c r="DS7" s="47">
        <v>577.2</v>
      </c>
    </row>
    <row r="8" s="38" customFormat="1" spans="1:123">
      <c r="A8" s="73" t="s">
        <v>304</v>
      </c>
      <c r="B8" s="70">
        <v>14287735.83</v>
      </c>
      <c r="C8" s="71">
        <v>14287735.83</v>
      </c>
      <c r="D8" s="71">
        <v>0</v>
      </c>
      <c r="E8" s="71">
        <v>0</v>
      </c>
      <c r="F8" s="72">
        <v>0</v>
      </c>
      <c r="G8" s="71">
        <v>0</v>
      </c>
      <c r="H8" s="74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78">
        <v>0</v>
      </c>
      <c r="P8" s="78">
        <v>0</v>
      </c>
      <c r="Q8" s="78">
        <v>14287735.83</v>
      </c>
      <c r="R8" s="78">
        <v>0</v>
      </c>
      <c r="S8" s="47">
        <v>0</v>
      </c>
      <c r="T8" s="78">
        <v>0</v>
      </c>
      <c r="U8" s="78">
        <v>0</v>
      </c>
      <c r="V8" s="47">
        <v>0</v>
      </c>
      <c r="W8" s="78">
        <v>0</v>
      </c>
      <c r="X8" s="47">
        <v>0</v>
      </c>
      <c r="Y8" s="47">
        <v>0</v>
      </c>
      <c r="Z8" s="47">
        <v>4103773.57</v>
      </c>
      <c r="AA8" s="47">
        <v>283018.87</v>
      </c>
      <c r="AB8" s="47">
        <v>5183962.26</v>
      </c>
      <c r="AC8" s="47">
        <v>4716981.13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7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0</v>
      </c>
      <c r="DN8" s="47">
        <v>0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</row>
    <row r="9" s="38" customFormat="1" spans="1:123">
      <c r="A9" s="73" t="s">
        <v>305</v>
      </c>
      <c r="B9" s="70">
        <v>10069191.46</v>
      </c>
      <c r="C9" s="71">
        <v>10958573.15</v>
      </c>
      <c r="D9" s="71">
        <v>110422.14</v>
      </c>
      <c r="E9" s="71">
        <v>0</v>
      </c>
      <c r="F9" s="75">
        <v>252870.15</v>
      </c>
      <c r="G9" s="71">
        <v>0</v>
      </c>
      <c r="H9" s="74">
        <v>-1252673.98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78">
        <v>0</v>
      </c>
      <c r="P9" s="78">
        <v>0</v>
      </c>
      <c r="Q9" s="78">
        <v>0</v>
      </c>
      <c r="R9" s="78">
        <v>10958573.15</v>
      </c>
      <c r="S9" s="47">
        <v>0</v>
      </c>
      <c r="T9" s="78">
        <v>0</v>
      </c>
      <c r="U9" s="78">
        <v>0</v>
      </c>
      <c r="V9" s="47">
        <v>0</v>
      </c>
      <c r="W9" s="78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60579.52</v>
      </c>
      <c r="AE9" s="47">
        <v>1273352.21</v>
      </c>
      <c r="AF9" s="47">
        <v>9624641.42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7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0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</row>
    <row r="10" s="38" customFormat="1" spans="1:123">
      <c r="A10" s="73" t="s">
        <v>306</v>
      </c>
      <c r="B10" s="70">
        <v>36199987.74</v>
      </c>
      <c r="C10" s="71">
        <v>37654267.48</v>
      </c>
      <c r="D10" s="71">
        <v>226317.66</v>
      </c>
      <c r="E10" s="71">
        <v>0</v>
      </c>
      <c r="F10" s="71">
        <v>0</v>
      </c>
      <c r="G10" s="71">
        <v>-1683560.08</v>
      </c>
      <c r="H10" s="74">
        <v>2962.68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78">
        <v>0</v>
      </c>
      <c r="P10" s="78">
        <v>37654267.48</v>
      </c>
      <c r="Q10" s="78">
        <v>0</v>
      </c>
      <c r="R10" s="78">
        <v>0</v>
      </c>
      <c r="S10" s="47">
        <v>0</v>
      </c>
      <c r="T10" s="78">
        <v>26950630.97</v>
      </c>
      <c r="U10" s="78">
        <v>0</v>
      </c>
      <c r="V10" s="47">
        <v>10247060.26</v>
      </c>
      <c r="W10" s="78">
        <v>456576.25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7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</row>
    <row r="11" s="38" customFormat="1" spans="1:123">
      <c r="A11" s="73" t="s">
        <v>307</v>
      </c>
      <c r="B11" s="70">
        <v>0</v>
      </c>
      <c r="C11" s="71">
        <v>0</v>
      </c>
      <c r="D11" s="71">
        <v>0</v>
      </c>
      <c r="E11" s="71">
        <v>0</v>
      </c>
      <c r="F11" s="71">
        <v>0</v>
      </c>
      <c r="G11" s="71">
        <v>0</v>
      </c>
      <c r="H11" s="74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78">
        <v>0</v>
      </c>
      <c r="P11" s="78">
        <v>0</v>
      </c>
      <c r="Q11" s="78">
        <v>0</v>
      </c>
      <c r="R11" s="78">
        <v>0</v>
      </c>
      <c r="S11" s="47">
        <v>0</v>
      </c>
      <c r="T11" s="78">
        <v>0</v>
      </c>
      <c r="U11" s="78">
        <v>0</v>
      </c>
      <c r="V11" s="47">
        <v>0</v>
      </c>
      <c r="W11" s="78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7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</row>
    <row r="12" s="38" customFormat="1" ht="24" spans="1:123">
      <c r="A12" s="76" t="s">
        <v>308</v>
      </c>
      <c r="B12" s="70">
        <v>0</v>
      </c>
      <c r="C12" s="71">
        <v>0</v>
      </c>
      <c r="D12" s="71">
        <v>0</v>
      </c>
      <c r="E12" s="71">
        <v>0</v>
      </c>
      <c r="F12" s="71">
        <v>0</v>
      </c>
      <c r="G12" s="71">
        <v>0</v>
      </c>
      <c r="H12" s="74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78">
        <v>0</v>
      </c>
      <c r="P12" s="78">
        <v>0</v>
      </c>
      <c r="Q12" s="78">
        <v>0</v>
      </c>
      <c r="R12" s="78">
        <v>0</v>
      </c>
      <c r="S12" s="47">
        <v>0</v>
      </c>
      <c r="T12" s="78">
        <v>0</v>
      </c>
      <c r="U12" s="78">
        <v>0</v>
      </c>
      <c r="V12" s="47">
        <v>0</v>
      </c>
      <c r="W12" s="78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7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0</v>
      </c>
      <c r="BP12" s="47">
        <v>0</v>
      </c>
      <c r="BQ12" s="47">
        <v>0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0</v>
      </c>
      <c r="BX12" s="47">
        <v>0</v>
      </c>
      <c r="BY12" s="47">
        <v>0</v>
      </c>
      <c r="BZ12" s="47">
        <v>0</v>
      </c>
      <c r="CA12" s="47">
        <v>0</v>
      </c>
      <c r="CB12" s="47">
        <v>0</v>
      </c>
      <c r="CC12" s="47">
        <v>0</v>
      </c>
      <c r="CD12" s="47">
        <v>0</v>
      </c>
      <c r="CE12" s="47">
        <v>0</v>
      </c>
      <c r="CF12" s="47">
        <v>0</v>
      </c>
      <c r="CG12" s="47">
        <v>0</v>
      </c>
      <c r="CH12" s="47">
        <v>0</v>
      </c>
      <c r="CI12" s="47">
        <v>0</v>
      </c>
      <c r="CJ12" s="47">
        <v>0</v>
      </c>
      <c r="CK12" s="47">
        <v>0</v>
      </c>
      <c r="CL12" s="47">
        <v>0</v>
      </c>
      <c r="CM12" s="47">
        <v>0</v>
      </c>
      <c r="CN12" s="47">
        <v>0</v>
      </c>
      <c r="CO12" s="47">
        <v>0</v>
      </c>
      <c r="CP12" s="47">
        <v>0</v>
      </c>
      <c r="CQ12" s="47">
        <v>0</v>
      </c>
      <c r="CR12" s="47">
        <v>0</v>
      </c>
      <c r="CS12" s="47">
        <v>0</v>
      </c>
      <c r="CT12" s="47">
        <v>0</v>
      </c>
      <c r="CU12" s="47">
        <v>0</v>
      </c>
      <c r="CV12" s="47">
        <v>0</v>
      </c>
      <c r="CW12" s="47">
        <v>0</v>
      </c>
      <c r="CX12" s="47">
        <v>0</v>
      </c>
      <c r="CY12" s="47">
        <v>0</v>
      </c>
      <c r="CZ12" s="47">
        <v>0</v>
      </c>
      <c r="DA12" s="47">
        <v>0</v>
      </c>
      <c r="DB12" s="47">
        <v>0</v>
      </c>
      <c r="DC12" s="47">
        <v>0</v>
      </c>
      <c r="DD12" s="47">
        <v>0</v>
      </c>
      <c r="DE12" s="47">
        <v>0</v>
      </c>
      <c r="DF12" s="47">
        <v>0</v>
      </c>
      <c r="DG12" s="47">
        <v>0</v>
      </c>
      <c r="DH12" s="47">
        <v>0</v>
      </c>
      <c r="DI12" s="47">
        <v>0</v>
      </c>
      <c r="DJ12" s="47">
        <v>0</v>
      </c>
      <c r="DK12" s="47">
        <v>0</v>
      </c>
      <c r="DL12" s="47">
        <v>0</v>
      </c>
      <c r="DM12" s="47">
        <v>0</v>
      </c>
      <c r="DN12" s="47">
        <v>0</v>
      </c>
      <c r="DO12" s="47">
        <v>0</v>
      </c>
      <c r="DP12" s="47">
        <v>0</v>
      </c>
      <c r="DQ12" s="47">
        <v>0</v>
      </c>
      <c r="DR12" s="47">
        <v>0</v>
      </c>
      <c r="DS12" s="47">
        <v>0</v>
      </c>
    </row>
    <row r="13" s="38" customFormat="1" spans="1:123">
      <c r="A13" s="73" t="s">
        <v>309</v>
      </c>
      <c r="B13" s="70">
        <v>0</v>
      </c>
      <c r="C13" s="71">
        <v>0</v>
      </c>
      <c r="D13" s="71">
        <v>0</v>
      </c>
      <c r="E13" s="71">
        <v>0</v>
      </c>
      <c r="F13" s="71">
        <v>0</v>
      </c>
      <c r="G13" s="71">
        <v>0</v>
      </c>
      <c r="H13" s="74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78">
        <v>0</v>
      </c>
      <c r="P13" s="78">
        <v>0</v>
      </c>
      <c r="Q13" s="78">
        <v>0</v>
      </c>
      <c r="R13" s="78">
        <v>0</v>
      </c>
      <c r="S13" s="47">
        <v>0</v>
      </c>
      <c r="T13" s="78">
        <v>0</v>
      </c>
      <c r="U13" s="78">
        <v>0</v>
      </c>
      <c r="V13" s="47">
        <v>0</v>
      </c>
      <c r="W13" s="78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7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</row>
    <row r="14" s="38" customFormat="1" spans="1:123">
      <c r="A14" s="69" t="s">
        <v>310</v>
      </c>
      <c r="B14" s="70">
        <v>2567</v>
      </c>
      <c r="C14" s="71">
        <v>0</v>
      </c>
      <c r="D14" s="71">
        <v>2567</v>
      </c>
      <c r="E14" s="71">
        <v>0</v>
      </c>
      <c r="F14" s="71">
        <v>0</v>
      </c>
      <c r="G14" s="71">
        <v>0</v>
      </c>
      <c r="H14" s="74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78">
        <v>0</v>
      </c>
      <c r="P14" s="78">
        <v>0</v>
      </c>
      <c r="Q14" s="78">
        <v>0</v>
      </c>
      <c r="R14" s="78">
        <v>0</v>
      </c>
      <c r="S14" s="47">
        <v>0</v>
      </c>
      <c r="T14" s="78">
        <v>0</v>
      </c>
      <c r="U14" s="78">
        <v>0</v>
      </c>
      <c r="V14" s="47">
        <v>0</v>
      </c>
      <c r="W14" s="78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7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</row>
    <row r="15" s="38" customFormat="1" spans="1:123">
      <c r="A15" s="73" t="s">
        <v>311</v>
      </c>
      <c r="B15" s="70">
        <v>1887403.16</v>
      </c>
      <c r="C15" s="71">
        <v>-4916323.94</v>
      </c>
      <c r="D15" s="71">
        <v>747816.11</v>
      </c>
      <c r="E15" s="71">
        <v>238219.35</v>
      </c>
      <c r="F15" s="71">
        <v>0</v>
      </c>
      <c r="G15" s="71">
        <v>6538151.12</v>
      </c>
      <c r="H15" s="74">
        <v>-720459.48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78">
        <v>-240000</v>
      </c>
      <c r="P15" s="78">
        <v>-5407875.22</v>
      </c>
      <c r="Q15" s="78">
        <v>0</v>
      </c>
      <c r="R15" s="78">
        <v>731551.28</v>
      </c>
      <c r="S15" s="47">
        <v>0</v>
      </c>
      <c r="T15" s="78">
        <v>-571676.64</v>
      </c>
      <c r="U15" s="78">
        <v>0</v>
      </c>
      <c r="V15" s="47">
        <v>-8234617.44</v>
      </c>
      <c r="W15" s="78">
        <v>3398418.86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731551.28</v>
      </c>
      <c r="AF15" s="47">
        <v>0</v>
      </c>
      <c r="AG15" s="47">
        <v>0</v>
      </c>
      <c r="AH15" s="47">
        <v>-240000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7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0</v>
      </c>
      <c r="BS15" s="47">
        <v>0</v>
      </c>
      <c r="BT15" s="47">
        <v>0</v>
      </c>
      <c r="BU15" s="47">
        <v>0</v>
      </c>
      <c r="BV15" s="47">
        <v>0</v>
      </c>
      <c r="BW15" s="47">
        <v>0</v>
      </c>
      <c r="BX15" s="47">
        <v>0</v>
      </c>
      <c r="BY15" s="47">
        <v>0</v>
      </c>
      <c r="BZ15" s="47">
        <v>0</v>
      </c>
      <c r="CA15" s="47">
        <v>0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0</v>
      </c>
      <c r="CR15" s="47">
        <v>0</v>
      </c>
      <c r="CS15" s="47">
        <v>0</v>
      </c>
      <c r="CT15" s="47">
        <v>0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0</v>
      </c>
      <c r="DH15" s="47">
        <v>0</v>
      </c>
      <c r="DI15" s="47">
        <v>0</v>
      </c>
      <c r="DJ15" s="47">
        <v>0</v>
      </c>
      <c r="DK15" s="47">
        <v>0</v>
      </c>
      <c r="DL15" s="47">
        <v>0</v>
      </c>
      <c r="DM15" s="47">
        <v>0</v>
      </c>
      <c r="DN15" s="47">
        <v>0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</row>
    <row r="16" s="38" customFormat="1" spans="1:123">
      <c r="A16" s="73" t="s">
        <v>312</v>
      </c>
      <c r="B16" s="70">
        <v>-177562.36</v>
      </c>
      <c r="C16" s="71">
        <v>-177562.36</v>
      </c>
      <c r="D16" s="71">
        <v>0</v>
      </c>
      <c r="E16" s="71">
        <v>0</v>
      </c>
      <c r="F16" s="71">
        <v>0</v>
      </c>
      <c r="G16" s="71">
        <v>0</v>
      </c>
      <c r="H16" s="74">
        <v>0</v>
      </c>
      <c r="I16" s="47">
        <v>19905.66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78">
        <v>-197468.02</v>
      </c>
      <c r="P16" s="78">
        <v>0</v>
      </c>
      <c r="Q16" s="78">
        <v>0</v>
      </c>
      <c r="R16" s="78">
        <v>0</v>
      </c>
      <c r="S16" s="47">
        <v>0</v>
      </c>
      <c r="T16" s="78">
        <v>0</v>
      </c>
      <c r="U16" s="78">
        <v>0</v>
      </c>
      <c r="V16" s="47">
        <v>0</v>
      </c>
      <c r="W16" s="78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-11099.25</v>
      </c>
      <c r="AO16" s="77">
        <v>-186368.77</v>
      </c>
      <c r="AP16" s="47">
        <v>-14240.05</v>
      </c>
      <c r="AQ16" s="47">
        <v>-5723.97</v>
      </c>
      <c r="AR16" s="47">
        <v>-6627.3</v>
      </c>
      <c r="AS16" s="47">
        <v>-13697.04</v>
      </c>
      <c r="AT16" s="47">
        <v>-27179.12</v>
      </c>
      <c r="AU16" s="47">
        <v>-13650.3</v>
      </c>
      <c r="AV16" s="47">
        <v>-19.67</v>
      </c>
      <c r="AW16" s="47">
        <v>-9474.4</v>
      </c>
      <c r="AX16" s="47">
        <v>-6058.74</v>
      </c>
      <c r="AY16" s="47">
        <v>-3530.47</v>
      </c>
      <c r="AZ16" s="47">
        <v>-17511.62</v>
      </c>
      <c r="BA16" s="47">
        <v>-47551.72</v>
      </c>
      <c r="BB16" s="47">
        <v>-18573.79</v>
      </c>
      <c r="BC16" s="47">
        <v>0.48</v>
      </c>
      <c r="BD16" s="47">
        <v>786.56</v>
      </c>
      <c r="BE16" s="47">
        <v>-395.55</v>
      </c>
      <c r="BF16" s="47">
        <v>-549.03</v>
      </c>
      <c r="BG16" s="47">
        <v>-291.19</v>
      </c>
      <c r="BH16" s="47">
        <v>-42.52</v>
      </c>
      <c r="BI16" s="47">
        <v>-24.32</v>
      </c>
      <c r="BJ16" s="47">
        <v>-1839.29</v>
      </c>
      <c r="BK16" s="47">
        <v>0</v>
      </c>
      <c r="BL16" s="47">
        <v>-0.36</v>
      </c>
      <c r="BM16" s="47">
        <v>0</v>
      </c>
      <c r="BN16" s="47">
        <v>0</v>
      </c>
      <c r="BO16" s="47">
        <v>-17.03</v>
      </c>
      <c r="BP16" s="47">
        <v>0</v>
      </c>
      <c r="BQ16" s="47">
        <v>0</v>
      </c>
      <c r="BR16" s="47">
        <v>1.33</v>
      </c>
      <c r="BS16" s="47">
        <v>0</v>
      </c>
      <c r="BT16" s="47">
        <v>0</v>
      </c>
      <c r="BU16" s="47">
        <v>0</v>
      </c>
      <c r="BV16" s="47">
        <v>0</v>
      </c>
      <c r="BW16" s="47">
        <v>-17.63</v>
      </c>
      <c r="BX16" s="47">
        <v>-25.4</v>
      </c>
      <c r="BY16" s="47">
        <v>-5.5</v>
      </c>
      <c r="BZ16" s="47">
        <v>0</v>
      </c>
      <c r="CA16" s="47">
        <v>0</v>
      </c>
      <c r="CB16" s="47">
        <v>0.01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-100.42</v>
      </c>
      <c r="CX16" s="47">
        <v>-3.36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-7.36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</row>
    <row r="17" s="38" customFormat="1" spans="1:123">
      <c r="A17" s="73" t="s">
        <v>313</v>
      </c>
      <c r="B17" s="70">
        <v>196375.38</v>
      </c>
      <c r="C17" s="71">
        <v>140715</v>
      </c>
      <c r="D17" s="71">
        <v>55660.38</v>
      </c>
      <c r="E17" s="71">
        <v>0</v>
      </c>
      <c r="F17" s="71">
        <v>0</v>
      </c>
      <c r="G17" s="71">
        <v>0</v>
      </c>
      <c r="H17" s="74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78">
        <v>140715</v>
      </c>
      <c r="P17" s="78">
        <v>0</v>
      </c>
      <c r="Q17" s="78">
        <v>0</v>
      </c>
      <c r="R17" s="78">
        <v>0</v>
      </c>
      <c r="S17" s="47">
        <v>0</v>
      </c>
      <c r="T17" s="78">
        <v>0</v>
      </c>
      <c r="U17" s="78">
        <v>0</v>
      </c>
      <c r="V17" s="47">
        <v>0</v>
      </c>
      <c r="W17" s="78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140410.87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9.43</v>
      </c>
      <c r="AO17" s="77">
        <v>294.7</v>
      </c>
      <c r="AP17" s="47">
        <v>9.43</v>
      </c>
      <c r="AQ17" s="47">
        <v>18.87</v>
      </c>
      <c r="AR17" s="47">
        <v>18.87</v>
      </c>
      <c r="AS17" s="47">
        <v>9.43</v>
      </c>
      <c r="AT17" s="47">
        <v>9.43</v>
      </c>
      <c r="AU17" s="47">
        <v>28.3</v>
      </c>
      <c r="AV17" s="47">
        <v>9.43</v>
      </c>
      <c r="AW17" s="47">
        <v>9.43</v>
      </c>
      <c r="AX17" s="47">
        <v>0</v>
      </c>
      <c r="AY17" s="47">
        <v>0</v>
      </c>
      <c r="AZ17" s="47">
        <v>18.87</v>
      </c>
      <c r="BA17" s="47">
        <v>0</v>
      </c>
      <c r="BB17" s="47">
        <v>9.43</v>
      </c>
      <c r="BC17" s="47">
        <v>18.87</v>
      </c>
      <c r="BD17" s="47">
        <v>0</v>
      </c>
      <c r="BE17" s="47">
        <v>0</v>
      </c>
      <c r="BF17" s="47">
        <v>18.87</v>
      </c>
      <c r="BG17" s="47">
        <v>0</v>
      </c>
      <c r="BH17" s="47">
        <v>0</v>
      </c>
      <c r="BI17" s="47">
        <v>0</v>
      </c>
      <c r="BJ17" s="47">
        <v>0</v>
      </c>
      <c r="BK17" s="47">
        <v>9.43</v>
      </c>
      <c r="BL17" s="47">
        <v>9.43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18.87</v>
      </c>
      <c r="BS17" s="47">
        <v>0</v>
      </c>
      <c r="BT17" s="47">
        <v>0</v>
      </c>
      <c r="BU17" s="47">
        <v>0</v>
      </c>
      <c r="BV17" s="47">
        <v>0</v>
      </c>
      <c r="BW17" s="47">
        <v>0</v>
      </c>
      <c r="BX17" s="47">
        <v>0</v>
      </c>
      <c r="BY17" s="47">
        <v>37.74</v>
      </c>
      <c r="BZ17" s="47">
        <v>0</v>
      </c>
      <c r="CA17" s="47">
        <v>0</v>
      </c>
      <c r="CB17" s="47">
        <v>0</v>
      </c>
      <c r="CC17" s="47">
        <v>0</v>
      </c>
      <c r="CD17" s="47">
        <v>0</v>
      </c>
      <c r="CE17" s="47">
        <v>0</v>
      </c>
      <c r="CF17" s="47">
        <v>10</v>
      </c>
      <c r="CG17" s="47">
        <v>0</v>
      </c>
      <c r="CH17" s="47">
        <v>0</v>
      </c>
      <c r="CI17" s="47">
        <v>10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</v>
      </c>
      <c r="CR17" s="47">
        <v>10</v>
      </c>
      <c r="CS17" s="47">
        <v>0</v>
      </c>
      <c r="CT17" s="47">
        <v>0</v>
      </c>
      <c r="CU17" s="47">
        <v>10</v>
      </c>
      <c r="CV17" s="47">
        <v>0</v>
      </c>
      <c r="CW17" s="47">
        <v>0</v>
      </c>
      <c r="CX17" s="47">
        <v>0</v>
      </c>
      <c r="CY17" s="47">
        <v>0</v>
      </c>
      <c r="CZ17" s="47">
        <v>0</v>
      </c>
      <c r="DA17" s="47">
        <v>0</v>
      </c>
      <c r="DB17" s="47">
        <v>0</v>
      </c>
      <c r="DC17" s="47">
        <v>0</v>
      </c>
      <c r="DD17" s="47">
        <v>0</v>
      </c>
      <c r="DE17" s="47">
        <v>0</v>
      </c>
      <c r="DF17" s="47">
        <v>0</v>
      </c>
      <c r="DG17" s="47">
        <v>0</v>
      </c>
      <c r="DH17" s="47">
        <v>0</v>
      </c>
      <c r="DI17" s="47">
        <v>0</v>
      </c>
      <c r="DJ17" s="47">
        <v>0</v>
      </c>
      <c r="DK17" s="47">
        <v>0</v>
      </c>
      <c r="DL17" s="47">
        <v>0</v>
      </c>
      <c r="DM17" s="47">
        <v>0</v>
      </c>
      <c r="DN17" s="47">
        <v>0</v>
      </c>
      <c r="DO17" s="47">
        <v>0</v>
      </c>
      <c r="DP17" s="47">
        <v>0</v>
      </c>
      <c r="DQ17" s="47">
        <v>0</v>
      </c>
      <c r="DR17" s="47">
        <v>0</v>
      </c>
      <c r="DS17" s="47">
        <v>0</v>
      </c>
    </row>
    <row r="18" s="38" customFormat="1" spans="1:123">
      <c r="A18" s="73" t="s">
        <v>314</v>
      </c>
      <c r="B18" s="70">
        <v>418.77</v>
      </c>
      <c r="C18" s="71">
        <v>418.77</v>
      </c>
      <c r="D18" s="71">
        <v>0</v>
      </c>
      <c r="E18" s="71">
        <v>0</v>
      </c>
      <c r="F18" s="71">
        <v>0</v>
      </c>
      <c r="G18" s="71">
        <v>0</v>
      </c>
      <c r="H18" s="74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78">
        <v>0</v>
      </c>
      <c r="P18" s="78">
        <v>418.77</v>
      </c>
      <c r="Q18" s="78">
        <v>0</v>
      </c>
      <c r="R18" s="78">
        <v>0</v>
      </c>
      <c r="S18" s="47">
        <v>418.77</v>
      </c>
      <c r="T18" s="78">
        <v>0</v>
      </c>
      <c r="U18" s="78">
        <v>0</v>
      </c>
      <c r="V18" s="47">
        <v>0</v>
      </c>
      <c r="W18" s="78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7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0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</row>
    <row r="19" s="62" customFormat="1" spans="1:124">
      <c r="A19" s="67" t="s">
        <v>315</v>
      </c>
      <c r="B19" s="68">
        <v>62856813.82</v>
      </c>
      <c r="C19" s="68">
        <v>50425032.04</v>
      </c>
      <c r="D19" s="68">
        <v>11936305.12</v>
      </c>
      <c r="E19" s="68">
        <v>310187.37</v>
      </c>
      <c r="F19" s="68">
        <v>142080.54</v>
      </c>
      <c r="G19" s="68">
        <v>1385630.61</v>
      </c>
      <c r="H19" s="68">
        <v>-1342421.86</v>
      </c>
      <c r="I19" s="78">
        <v>-2103980.5</v>
      </c>
      <c r="J19" s="78">
        <v>0</v>
      </c>
      <c r="K19" s="78">
        <v>0</v>
      </c>
      <c r="L19" s="78">
        <v>0</v>
      </c>
      <c r="M19" s="78">
        <v>890429.69</v>
      </c>
      <c r="N19" s="78">
        <v>468417.52</v>
      </c>
      <c r="O19" s="78">
        <v>33515689.51</v>
      </c>
      <c r="P19" s="78">
        <v>8361980.94</v>
      </c>
      <c r="Q19" s="78">
        <v>7138079.25</v>
      </c>
      <c r="R19" s="78">
        <v>2154415.63</v>
      </c>
      <c r="S19" s="78">
        <v>1081202.05</v>
      </c>
      <c r="T19" s="78">
        <v>5597927.18</v>
      </c>
      <c r="U19" s="78">
        <v>208047.38</v>
      </c>
      <c r="V19" s="78">
        <v>1067850.77</v>
      </c>
      <c r="W19" s="78">
        <v>406953.56</v>
      </c>
      <c r="X19" s="78">
        <v>557959.48</v>
      </c>
      <c r="Y19" s="78">
        <v>289070.17</v>
      </c>
      <c r="Z19" s="78">
        <v>1899324.81</v>
      </c>
      <c r="AA19" s="78">
        <v>2697880.15</v>
      </c>
      <c r="AB19" s="78">
        <v>766547.08</v>
      </c>
      <c r="AC19" s="78">
        <v>927297.56</v>
      </c>
      <c r="AD19" s="78">
        <v>770286.8</v>
      </c>
      <c r="AE19" s="78">
        <v>661096.52</v>
      </c>
      <c r="AF19" s="78">
        <v>723032.31</v>
      </c>
      <c r="AG19" s="78">
        <v>783617.08</v>
      </c>
      <c r="AH19" s="78">
        <v>1637577.27</v>
      </c>
      <c r="AI19" s="78">
        <v>791207.84</v>
      </c>
      <c r="AJ19" s="78">
        <v>794715.21</v>
      </c>
      <c r="AK19" s="78">
        <v>4916788.26</v>
      </c>
      <c r="AL19" s="78">
        <v>211056.99</v>
      </c>
      <c r="AM19" s="78">
        <v>595228.82</v>
      </c>
      <c r="AN19" s="78">
        <v>1044743.63</v>
      </c>
      <c r="AO19" s="77">
        <v>22740754.41</v>
      </c>
      <c r="AP19" s="78">
        <v>870311.43</v>
      </c>
      <c r="AQ19" s="78">
        <v>1045451.15</v>
      </c>
      <c r="AR19" s="78">
        <v>976646.74</v>
      </c>
      <c r="AS19" s="78">
        <v>933863.9</v>
      </c>
      <c r="AT19" s="78">
        <v>897770.16</v>
      </c>
      <c r="AU19" s="78">
        <v>779209.38</v>
      </c>
      <c r="AV19" s="78">
        <v>286623.59</v>
      </c>
      <c r="AW19" s="78">
        <v>827119.18</v>
      </c>
      <c r="AX19" s="78">
        <v>632071.94</v>
      </c>
      <c r="AY19" s="78">
        <v>622211.92</v>
      </c>
      <c r="AZ19" s="78">
        <v>726696.07</v>
      </c>
      <c r="BA19" s="78">
        <v>779231.22</v>
      </c>
      <c r="BB19" s="78">
        <v>370565.74</v>
      </c>
      <c r="BC19" s="78">
        <v>389423.84</v>
      </c>
      <c r="BD19" s="78">
        <v>442937.9</v>
      </c>
      <c r="BE19" s="78">
        <v>399504.21</v>
      </c>
      <c r="BF19" s="78">
        <v>421327.34</v>
      </c>
      <c r="BG19" s="78">
        <v>222160.3</v>
      </c>
      <c r="BH19" s="78">
        <v>265926.15</v>
      </c>
      <c r="BI19" s="78">
        <v>343183.42</v>
      </c>
      <c r="BJ19" s="78">
        <v>494380.35</v>
      </c>
      <c r="BK19" s="78">
        <v>277653.95</v>
      </c>
      <c r="BL19" s="78">
        <v>190383.39</v>
      </c>
      <c r="BM19" s="78">
        <v>215129.02</v>
      </c>
      <c r="BN19" s="78">
        <v>274638.71</v>
      </c>
      <c r="BO19" s="78">
        <v>214381.45</v>
      </c>
      <c r="BP19" s="78">
        <v>267935.74</v>
      </c>
      <c r="BQ19" s="78">
        <v>172702.26</v>
      </c>
      <c r="BR19" s="78">
        <v>335346.48</v>
      </c>
      <c r="BS19" s="78">
        <v>145631.29</v>
      </c>
      <c r="BT19" s="78">
        <v>157982.25</v>
      </c>
      <c r="BU19" s="78">
        <v>73425.92</v>
      </c>
      <c r="BV19" s="78">
        <v>160022.09</v>
      </c>
      <c r="BW19" s="78">
        <v>208922.82</v>
      </c>
      <c r="BX19" s="78">
        <v>731955.69</v>
      </c>
      <c r="BY19" s="78">
        <v>455889.82</v>
      </c>
      <c r="BZ19" s="78">
        <v>129941</v>
      </c>
      <c r="CA19" s="78">
        <v>148286.69</v>
      </c>
      <c r="CB19" s="78">
        <v>101688.09</v>
      </c>
      <c r="CC19" s="78">
        <v>137864.37</v>
      </c>
      <c r="CD19" s="78">
        <v>69490.46</v>
      </c>
      <c r="CE19" s="78">
        <v>171992.17</v>
      </c>
      <c r="CF19" s="78">
        <v>191462.97</v>
      </c>
      <c r="CG19" s="78">
        <v>141721.6</v>
      </c>
      <c r="CH19" s="78">
        <v>124387.67</v>
      </c>
      <c r="CI19" s="78">
        <v>122455.48</v>
      </c>
      <c r="CJ19" s="78">
        <v>188256.6</v>
      </c>
      <c r="CK19" s="78">
        <v>113214.25</v>
      </c>
      <c r="CL19" s="78">
        <v>113575.59</v>
      </c>
      <c r="CM19" s="78">
        <v>194639.83</v>
      </c>
      <c r="CN19" s="78">
        <v>117104.93</v>
      </c>
      <c r="CO19" s="78">
        <v>150156.5</v>
      </c>
      <c r="CP19" s="78">
        <v>106237.76</v>
      </c>
      <c r="CQ19" s="78">
        <v>146283.67</v>
      </c>
      <c r="CR19" s="78">
        <v>47870.74</v>
      </c>
      <c r="CS19" s="78">
        <v>150816.8</v>
      </c>
      <c r="CT19" s="78">
        <v>80198.36</v>
      </c>
      <c r="CU19" s="78">
        <v>152886.42</v>
      </c>
      <c r="CV19" s="78">
        <v>193124.04</v>
      </c>
      <c r="CW19" s="78">
        <v>282710.81</v>
      </c>
      <c r="CX19" s="78">
        <v>160842.15</v>
      </c>
      <c r="CY19" s="78">
        <v>130340.01</v>
      </c>
      <c r="CZ19" s="78">
        <v>125416.3</v>
      </c>
      <c r="DA19" s="78">
        <v>360385.09</v>
      </c>
      <c r="DB19" s="78">
        <v>156099.86</v>
      </c>
      <c r="DC19" s="78">
        <v>172213.14</v>
      </c>
      <c r="DD19" s="78">
        <v>163947.39</v>
      </c>
      <c r="DE19" s="78">
        <v>137490.71</v>
      </c>
      <c r="DF19" s="78">
        <v>141251.11</v>
      </c>
      <c r="DG19" s="78">
        <v>131590.11</v>
      </c>
      <c r="DH19" s="78">
        <v>55344.12</v>
      </c>
      <c r="DI19" s="78">
        <v>176018.67</v>
      </c>
      <c r="DJ19" s="78">
        <v>128258.71</v>
      </c>
      <c r="DK19" s="78">
        <v>178806.58</v>
      </c>
      <c r="DL19" s="78">
        <v>101494.74</v>
      </c>
      <c r="DM19" s="78">
        <v>80318.24</v>
      </c>
      <c r="DN19" s="78">
        <v>71975.2</v>
      </c>
      <c r="DO19" s="78">
        <v>53409.24</v>
      </c>
      <c r="DP19" s="78">
        <v>53811.14</v>
      </c>
      <c r="DQ19" s="78">
        <v>54723.54</v>
      </c>
      <c r="DR19" s="78">
        <v>69163.4</v>
      </c>
      <c r="DS19" s="78">
        <v>52871.35</v>
      </c>
      <c r="DT19" s="38"/>
    </row>
    <row r="20" s="38" customFormat="1" spans="1:123">
      <c r="A20" s="73" t="s">
        <v>316</v>
      </c>
      <c r="B20" s="70">
        <v>1167205.32</v>
      </c>
      <c r="C20" s="70">
        <v>1132055.75</v>
      </c>
      <c r="D20" s="70">
        <v>20885.71</v>
      </c>
      <c r="E20" s="70">
        <v>0</v>
      </c>
      <c r="F20" s="70">
        <v>1809.19</v>
      </c>
      <c r="G20" s="71">
        <v>12454.67</v>
      </c>
      <c r="H20" s="74">
        <v>0</v>
      </c>
      <c r="I20" s="77">
        <v>-21464.96</v>
      </c>
      <c r="J20" s="47">
        <v>0</v>
      </c>
      <c r="K20" s="47">
        <v>0</v>
      </c>
      <c r="L20" s="47">
        <v>0</v>
      </c>
      <c r="M20" s="47">
        <v>0</v>
      </c>
      <c r="N20" s="47">
        <v>3.4</v>
      </c>
      <c r="O20" s="78">
        <v>712555.52</v>
      </c>
      <c r="P20" s="78">
        <v>259751</v>
      </c>
      <c r="Q20" s="78">
        <v>102290.73</v>
      </c>
      <c r="R20" s="78">
        <v>78920.06</v>
      </c>
      <c r="S20" s="47">
        <v>-69.2</v>
      </c>
      <c r="T20" s="78">
        <v>187565.23</v>
      </c>
      <c r="U20" s="78">
        <v>0</v>
      </c>
      <c r="V20" s="47">
        <v>68967.62</v>
      </c>
      <c r="W20" s="78">
        <v>3287.35</v>
      </c>
      <c r="X20" s="47">
        <v>0</v>
      </c>
      <c r="Y20" s="47">
        <v>0</v>
      </c>
      <c r="Z20" s="47">
        <v>29068.34</v>
      </c>
      <c r="AA20" s="47">
        <v>2009.26</v>
      </c>
      <c r="AB20" s="47">
        <v>37324.53</v>
      </c>
      <c r="AC20" s="47">
        <v>33888.6</v>
      </c>
      <c r="AD20" s="47">
        <v>454.49</v>
      </c>
      <c r="AE20" s="47">
        <v>9168.14</v>
      </c>
      <c r="AF20" s="47">
        <v>69297.43</v>
      </c>
      <c r="AG20" s="47">
        <v>1420.05</v>
      </c>
      <c r="AH20" s="47">
        <v>180861.39</v>
      </c>
      <c r="AI20" s="47">
        <v>0</v>
      </c>
      <c r="AJ20" s="47">
        <v>0</v>
      </c>
      <c r="AK20" s="47">
        <v>-5.02</v>
      </c>
      <c r="AL20" s="47">
        <v>0</v>
      </c>
      <c r="AM20" s="47">
        <v>204240.35</v>
      </c>
      <c r="AN20" s="47">
        <v>7234.63</v>
      </c>
      <c r="AO20" s="77">
        <v>318804.12</v>
      </c>
      <c r="AP20" s="47">
        <v>10246.82</v>
      </c>
      <c r="AQ20" s="47">
        <v>14157.62</v>
      </c>
      <c r="AR20" s="47">
        <v>13193.44</v>
      </c>
      <c r="AS20" s="47">
        <v>11797.9</v>
      </c>
      <c r="AT20" s="47">
        <v>17471.98</v>
      </c>
      <c r="AU20" s="47">
        <v>16081.5</v>
      </c>
      <c r="AV20" s="47">
        <v>4671.38</v>
      </c>
      <c r="AW20" s="47">
        <v>15347.45</v>
      </c>
      <c r="AX20" s="47">
        <v>4580.69</v>
      </c>
      <c r="AY20" s="47">
        <v>3374.66</v>
      </c>
      <c r="AZ20" s="47">
        <v>41541.58</v>
      </c>
      <c r="BA20" s="47">
        <v>7580.23</v>
      </c>
      <c r="BB20" s="47">
        <v>3679.3</v>
      </c>
      <c r="BC20" s="47">
        <v>3741.07</v>
      </c>
      <c r="BD20" s="47">
        <v>4987.93</v>
      </c>
      <c r="BE20" s="47">
        <v>5588.17</v>
      </c>
      <c r="BF20" s="47">
        <v>4276.71</v>
      </c>
      <c r="BG20" s="47">
        <v>3272.96</v>
      </c>
      <c r="BH20" s="47">
        <v>3014.36</v>
      </c>
      <c r="BI20" s="47">
        <v>3977.66</v>
      </c>
      <c r="BJ20" s="47">
        <v>5585.31</v>
      </c>
      <c r="BK20" s="47">
        <v>873.96</v>
      </c>
      <c r="BL20" s="47">
        <v>2585.83</v>
      </c>
      <c r="BM20" s="47">
        <v>2256.01</v>
      </c>
      <c r="BN20" s="47">
        <v>1494.38</v>
      </c>
      <c r="BO20" s="47">
        <v>1144.33</v>
      </c>
      <c r="BP20" s="47">
        <v>2459.26</v>
      </c>
      <c r="BQ20" s="47">
        <v>1880.51</v>
      </c>
      <c r="BR20" s="47">
        <v>1913.67</v>
      </c>
      <c r="BS20" s="47">
        <v>1070.83</v>
      </c>
      <c r="BT20" s="47">
        <v>1279.39</v>
      </c>
      <c r="BU20" s="47">
        <v>124.81</v>
      </c>
      <c r="BV20" s="47">
        <v>1248.84</v>
      </c>
      <c r="BW20" s="47">
        <v>2057.91</v>
      </c>
      <c r="BX20" s="47">
        <v>1430.09</v>
      </c>
      <c r="BY20" s="47">
        <v>79679.9</v>
      </c>
      <c r="BZ20" s="47">
        <v>0</v>
      </c>
      <c r="CA20" s="47">
        <v>0</v>
      </c>
      <c r="CB20" s="47">
        <v>-0.01</v>
      </c>
      <c r="CC20" s="47">
        <v>0</v>
      </c>
      <c r="CD20" s="47">
        <v>180.81</v>
      </c>
      <c r="CE20" s="47">
        <v>0</v>
      </c>
      <c r="CF20" s="47">
        <v>0</v>
      </c>
      <c r="CG20" s="47">
        <v>0</v>
      </c>
      <c r="CH20" s="47">
        <v>36.79</v>
      </c>
      <c r="CI20" s="47">
        <v>0</v>
      </c>
      <c r="CJ20" s="47">
        <v>0</v>
      </c>
      <c r="CK20" s="47">
        <v>498.15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900.94</v>
      </c>
      <c r="CW20" s="47">
        <v>10488.1</v>
      </c>
      <c r="CX20" s="47">
        <v>0</v>
      </c>
      <c r="CY20" s="47">
        <v>-124.6</v>
      </c>
      <c r="CZ20" s="47">
        <v>0</v>
      </c>
      <c r="DA20" s="47">
        <v>6944.67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44.72</v>
      </c>
      <c r="DM20" s="47">
        <v>17.52</v>
      </c>
      <c r="DN20" s="47">
        <v>134.68</v>
      </c>
      <c r="DO20" s="47">
        <v>9.03</v>
      </c>
      <c r="DP20" s="47">
        <v>0</v>
      </c>
      <c r="DQ20" s="47">
        <v>0.09</v>
      </c>
      <c r="DR20" s="47">
        <v>2.85</v>
      </c>
      <c r="DS20" s="47">
        <v>1.94</v>
      </c>
    </row>
    <row r="21" s="38" customFormat="1" spans="1:123">
      <c r="A21" s="73" t="s">
        <v>317</v>
      </c>
      <c r="B21" s="70">
        <v>57120657.69</v>
      </c>
      <c r="C21" s="70">
        <v>44724025.48</v>
      </c>
      <c r="D21" s="70">
        <v>11915419.41</v>
      </c>
      <c r="E21" s="70">
        <v>310187.37</v>
      </c>
      <c r="F21" s="72">
        <v>140271.35</v>
      </c>
      <c r="G21" s="71">
        <v>1373175.94</v>
      </c>
      <c r="H21" s="74">
        <v>-1342421.86</v>
      </c>
      <c r="I21" s="77">
        <v>-2082515.54</v>
      </c>
      <c r="J21" s="47">
        <v>0</v>
      </c>
      <c r="K21" s="47">
        <v>0</v>
      </c>
      <c r="L21" s="47">
        <v>0</v>
      </c>
      <c r="M21" s="47">
        <v>890429.69</v>
      </c>
      <c r="N21" s="47">
        <v>468414.12</v>
      </c>
      <c r="O21" s="78">
        <v>32808520.91</v>
      </c>
      <c r="P21" s="78">
        <v>3527892.21</v>
      </c>
      <c r="Q21" s="78">
        <v>7035788.52</v>
      </c>
      <c r="R21" s="78">
        <v>2075495.57</v>
      </c>
      <c r="S21" s="47">
        <v>1081271.25</v>
      </c>
      <c r="T21" s="78">
        <v>836024.22</v>
      </c>
      <c r="U21" s="78">
        <v>208047.38</v>
      </c>
      <c r="V21" s="47">
        <v>998883.15</v>
      </c>
      <c r="W21" s="78">
        <v>403666.21</v>
      </c>
      <c r="X21" s="47">
        <v>557959.48</v>
      </c>
      <c r="Y21" s="47">
        <v>289070.17</v>
      </c>
      <c r="Z21" s="47">
        <v>1870256.47</v>
      </c>
      <c r="AA21" s="47">
        <v>2695870.89</v>
      </c>
      <c r="AB21" s="47">
        <v>729222.55</v>
      </c>
      <c r="AC21" s="47">
        <v>893408.96</v>
      </c>
      <c r="AD21" s="47">
        <v>769832.31</v>
      </c>
      <c r="AE21" s="47">
        <v>651928.38</v>
      </c>
      <c r="AF21" s="47">
        <v>653734.88</v>
      </c>
      <c r="AG21" s="47">
        <v>782197.03</v>
      </c>
      <c r="AH21" s="47">
        <v>1645554.7</v>
      </c>
      <c r="AI21" s="47">
        <v>791207.84</v>
      </c>
      <c r="AJ21" s="47">
        <v>794715.21</v>
      </c>
      <c r="AK21" s="47">
        <v>4916793.28</v>
      </c>
      <c r="AL21" s="47">
        <v>211056.99</v>
      </c>
      <c r="AM21" s="47">
        <v>390988.47</v>
      </c>
      <c r="AN21" s="47">
        <v>1037032.3</v>
      </c>
      <c r="AO21" s="77">
        <v>22238975.09</v>
      </c>
      <c r="AP21" s="47">
        <v>859206.17</v>
      </c>
      <c r="AQ21" s="47">
        <v>1028459</v>
      </c>
      <c r="AR21" s="47">
        <v>961701.79</v>
      </c>
      <c r="AS21" s="47">
        <v>816259.11</v>
      </c>
      <c r="AT21" s="47">
        <v>877634.69</v>
      </c>
      <c r="AU21" s="47">
        <v>760280.8</v>
      </c>
      <c r="AV21" s="47">
        <v>280473.63</v>
      </c>
      <c r="AW21" s="47">
        <v>808287.48</v>
      </c>
      <c r="AX21" s="47">
        <v>627115.17</v>
      </c>
      <c r="AY21" s="47">
        <v>618601.41</v>
      </c>
      <c r="AZ21" s="47">
        <v>684165.24</v>
      </c>
      <c r="BA21" s="47">
        <v>771160.82</v>
      </c>
      <c r="BB21" s="47">
        <v>366687.1</v>
      </c>
      <c r="BC21" s="47">
        <v>383997.3</v>
      </c>
      <c r="BD21" s="47">
        <v>431297.14</v>
      </c>
      <c r="BE21" s="47">
        <v>391161.32</v>
      </c>
      <c r="BF21" s="47">
        <v>416314.21</v>
      </c>
      <c r="BG21" s="47">
        <v>218406.21</v>
      </c>
      <c r="BH21" s="47">
        <v>258211.79</v>
      </c>
      <c r="BI21" s="47">
        <v>336424.63</v>
      </c>
      <c r="BJ21" s="47">
        <v>487345.98</v>
      </c>
      <c r="BK21" s="47">
        <v>275678.76</v>
      </c>
      <c r="BL21" s="47">
        <v>187171.81</v>
      </c>
      <c r="BM21" s="47">
        <v>211222.07</v>
      </c>
      <c r="BN21" s="47">
        <v>272457.54</v>
      </c>
      <c r="BO21" s="47">
        <v>211969.2</v>
      </c>
      <c r="BP21" s="47">
        <v>259525.54</v>
      </c>
      <c r="BQ21" s="47">
        <v>170321.75</v>
      </c>
      <c r="BR21" s="47">
        <v>332194.51</v>
      </c>
      <c r="BS21" s="47">
        <v>144058.57</v>
      </c>
      <c r="BT21" s="47">
        <v>156083.99</v>
      </c>
      <c r="BU21" s="47">
        <v>73142.62</v>
      </c>
      <c r="BV21" s="47">
        <v>158456.27</v>
      </c>
      <c r="BW21" s="47">
        <v>206115.85</v>
      </c>
      <c r="BX21" s="47">
        <v>730433.15</v>
      </c>
      <c r="BY21" s="47">
        <v>371786.15</v>
      </c>
      <c r="BZ21" s="47">
        <v>129885</v>
      </c>
      <c r="CA21" s="47">
        <v>148160.69</v>
      </c>
      <c r="CB21" s="47">
        <v>101128.1</v>
      </c>
      <c r="CC21" s="47">
        <v>137850.37</v>
      </c>
      <c r="CD21" s="47">
        <v>68675.69</v>
      </c>
      <c r="CE21" s="47">
        <v>171450.17</v>
      </c>
      <c r="CF21" s="47">
        <v>190995.97</v>
      </c>
      <c r="CG21" s="47">
        <v>141245.6</v>
      </c>
      <c r="CH21" s="47">
        <v>124252.88</v>
      </c>
      <c r="CI21" s="47">
        <v>122254.48</v>
      </c>
      <c r="CJ21" s="47">
        <v>188004.6</v>
      </c>
      <c r="CK21" s="47">
        <v>112632.1</v>
      </c>
      <c r="CL21" s="47">
        <v>113325.59</v>
      </c>
      <c r="CM21" s="47">
        <v>194167.83</v>
      </c>
      <c r="CN21" s="47">
        <v>117104.93</v>
      </c>
      <c r="CO21" s="47">
        <v>149682.5</v>
      </c>
      <c r="CP21" s="47">
        <v>105497.76</v>
      </c>
      <c r="CQ21" s="47">
        <v>143627.67</v>
      </c>
      <c r="CR21" s="47">
        <v>47797.74</v>
      </c>
      <c r="CS21" s="47">
        <v>150802.8</v>
      </c>
      <c r="CT21" s="47">
        <v>80100.36</v>
      </c>
      <c r="CU21" s="47">
        <v>152699.42</v>
      </c>
      <c r="CV21" s="47">
        <v>191985.36</v>
      </c>
      <c r="CW21" s="47">
        <v>272143.46</v>
      </c>
      <c r="CX21" s="47">
        <v>160632.15</v>
      </c>
      <c r="CY21" s="47">
        <v>129752.61</v>
      </c>
      <c r="CZ21" s="47">
        <v>125234.3</v>
      </c>
      <c r="DA21" s="47">
        <v>353044.19</v>
      </c>
      <c r="DB21" s="47">
        <v>155877.86</v>
      </c>
      <c r="DC21" s="47">
        <v>171367.14</v>
      </c>
      <c r="DD21" s="47">
        <v>163863.39</v>
      </c>
      <c r="DE21" s="47">
        <v>137380.71</v>
      </c>
      <c r="DF21" s="47">
        <v>140793.11</v>
      </c>
      <c r="DG21" s="47">
        <v>130794.11</v>
      </c>
      <c r="DH21" s="47">
        <v>55344.12</v>
      </c>
      <c r="DI21" s="47">
        <v>175976.67</v>
      </c>
      <c r="DJ21" s="47">
        <v>128230.71</v>
      </c>
      <c r="DK21" s="47">
        <v>178374.58</v>
      </c>
      <c r="DL21" s="47">
        <v>100882.1</v>
      </c>
      <c r="DM21" s="47">
        <v>79679.97</v>
      </c>
      <c r="DN21" s="47">
        <v>71355.61</v>
      </c>
      <c r="DO21" s="47">
        <v>52092.66</v>
      </c>
      <c r="DP21" s="47">
        <v>53533.78</v>
      </c>
      <c r="DQ21" s="47">
        <v>54604.58</v>
      </c>
      <c r="DR21" s="47">
        <v>68658.66</v>
      </c>
      <c r="DS21" s="47">
        <v>52222.24</v>
      </c>
    </row>
    <row r="22" s="38" customFormat="1" spans="1:123">
      <c r="A22" s="73" t="s">
        <v>318</v>
      </c>
      <c r="B22" s="70">
        <v>4385498.91</v>
      </c>
      <c r="C22" s="70">
        <v>4385498.91</v>
      </c>
      <c r="D22" s="70">
        <v>0</v>
      </c>
      <c r="E22" s="70">
        <v>0</v>
      </c>
      <c r="F22" s="70"/>
      <c r="G22" s="71">
        <v>0</v>
      </c>
      <c r="H22" s="74">
        <v>0</v>
      </c>
      <c r="I22" s="7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78">
        <v>-188838.82</v>
      </c>
      <c r="P22" s="78">
        <v>4574337.73</v>
      </c>
      <c r="Q22" s="78">
        <v>0</v>
      </c>
      <c r="R22" s="78">
        <v>0</v>
      </c>
      <c r="S22" s="47">
        <v>0</v>
      </c>
      <c r="T22" s="78">
        <v>4574337.73</v>
      </c>
      <c r="U22" s="78">
        <v>0</v>
      </c>
      <c r="V22" s="47">
        <v>0</v>
      </c>
      <c r="W22" s="78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-188838.82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7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</row>
    <row r="23" s="38" customFormat="1" spans="1:123">
      <c r="A23" s="73" t="s">
        <v>319</v>
      </c>
      <c r="B23" s="70">
        <v>0</v>
      </c>
      <c r="C23" s="70">
        <v>0</v>
      </c>
      <c r="D23" s="70">
        <v>0</v>
      </c>
      <c r="E23" s="70">
        <v>0</v>
      </c>
      <c r="F23" s="70"/>
      <c r="G23" s="71">
        <v>0</v>
      </c>
      <c r="H23" s="74">
        <v>0</v>
      </c>
      <c r="I23" s="7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78">
        <v>0</v>
      </c>
      <c r="P23" s="78">
        <v>0</v>
      </c>
      <c r="Q23" s="78">
        <v>0</v>
      </c>
      <c r="R23" s="78">
        <v>0</v>
      </c>
      <c r="S23" s="47">
        <v>0</v>
      </c>
      <c r="T23" s="78">
        <v>0</v>
      </c>
      <c r="U23" s="78">
        <v>0</v>
      </c>
      <c r="V23" s="47">
        <v>0</v>
      </c>
      <c r="W23" s="78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7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0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</row>
    <row r="24" s="38" customFormat="1" spans="1:123">
      <c r="A24" s="73" t="s">
        <v>320</v>
      </c>
      <c r="B24" s="70">
        <v>183451.9</v>
      </c>
      <c r="C24" s="70">
        <v>183451.9</v>
      </c>
      <c r="D24" s="70">
        <v>0</v>
      </c>
      <c r="E24" s="70">
        <v>0</v>
      </c>
      <c r="F24" s="70"/>
      <c r="G24" s="71">
        <v>0</v>
      </c>
      <c r="H24" s="74">
        <v>0</v>
      </c>
      <c r="I24" s="7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78">
        <v>183451.9</v>
      </c>
      <c r="P24" s="78">
        <v>0</v>
      </c>
      <c r="Q24" s="78">
        <v>0</v>
      </c>
      <c r="R24" s="78">
        <v>0</v>
      </c>
      <c r="S24" s="47">
        <v>0</v>
      </c>
      <c r="T24" s="78">
        <v>0</v>
      </c>
      <c r="U24" s="78">
        <v>0</v>
      </c>
      <c r="V24" s="47">
        <v>0</v>
      </c>
      <c r="W24" s="78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476.7</v>
      </c>
      <c r="AO24" s="77">
        <v>182975.2</v>
      </c>
      <c r="AP24" s="47">
        <v>858.44</v>
      </c>
      <c r="AQ24" s="47">
        <v>2834.53</v>
      </c>
      <c r="AR24" s="47">
        <v>1751.51</v>
      </c>
      <c r="AS24" s="47">
        <v>105806.89</v>
      </c>
      <c r="AT24" s="47">
        <v>2663.49</v>
      </c>
      <c r="AU24" s="47">
        <v>2847.08</v>
      </c>
      <c r="AV24" s="47">
        <v>1478.58</v>
      </c>
      <c r="AW24" s="47">
        <v>3484.25</v>
      </c>
      <c r="AX24" s="47">
        <v>376.08</v>
      </c>
      <c r="AY24" s="47">
        <v>235.85</v>
      </c>
      <c r="AZ24" s="47">
        <v>989.25</v>
      </c>
      <c r="BA24" s="47">
        <v>490.17</v>
      </c>
      <c r="BB24" s="47">
        <v>199.34</v>
      </c>
      <c r="BC24" s="47">
        <v>1685.47</v>
      </c>
      <c r="BD24" s="47">
        <v>6652.83</v>
      </c>
      <c r="BE24" s="47">
        <v>2754.72</v>
      </c>
      <c r="BF24" s="47">
        <v>736.42</v>
      </c>
      <c r="BG24" s="47">
        <v>481.13</v>
      </c>
      <c r="BH24" s="47">
        <v>4700</v>
      </c>
      <c r="BI24" s="47">
        <v>2781.13</v>
      </c>
      <c r="BJ24" s="47">
        <v>1449.06</v>
      </c>
      <c r="BK24" s="47">
        <v>1101.23</v>
      </c>
      <c r="BL24" s="47">
        <v>625.75</v>
      </c>
      <c r="BM24" s="47">
        <v>1650.94</v>
      </c>
      <c r="BN24" s="47">
        <v>686.79</v>
      </c>
      <c r="BO24" s="47">
        <v>1267.92</v>
      </c>
      <c r="BP24" s="47">
        <v>5950.94</v>
      </c>
      <c r="BQ24" s="47">
        <v>500</v>
      </c>
      <c r="BR24" s="47">
        <v>1238.3</v>
      </c>
      <c r="BS24" s="47">
        <v>501.89</v>
      </c>
      <c r="BT24" s="47">
        <v>618.87</v>
      </c>
      <c r="BU24" s="47">
        <v>158.49</v>
      </c>
      <c r="BV24" s="47">
        <v>316.98</v>
      </c>
      <c r="BW24" s="47">
        <v>749.06</v>
      </c>
      <c r="BX24" s="47">
        <v>92.45</v>
      </c>
      <c r="BY24" s="47">
        <v>4423.77</v>
      </c>
      <c r="BZ24" s="47">
        <v>56</v>
      </c>
      <c r="CA24" s="47">
        <v>126</v>
      </c>
      <c r="CB24" s="47">
        <v>560</v>
      </c>
      <c r="CC24" s="47">
        <v>14</v>
      </c>
      <c r="CD24" s="47">
        <v>633.96</v>
      </c>
      <c r="CE24" s="47">
        <v>542</v>
      </c>
      <c r="CF24" s="47">
        <v>467</v>
      </c>
      <c r="CG24" s="47">
        <v>476</v>
      </c>
      <c r="CH24" s="47">
        <v>98</v>
      </c>
      <c r="CI24" s="47">
        <v>201</v>
      </c>
      <c r="CJ24" s="47">
        <v>252</v>
      </c>
      <c r="CK24" s="47">
        <v>84</v>
      </c>
      <c r="CL24" s="47">
        <v>250</v>
      </c>
      <c r="CM24" s="47">
        <v>472</v>
      </c>
      <c r="CN24" s="47">
        <v>0</v>
      </c>
      <c r="CO24" s="47">
        <v>474</v>
      </c>
      <c r="CP24" s="47">
        <v>740</v>
      </c>
      <c r="CQ24" s="47">
        <v>2656</v>
      </c>
      <c r="CR24" s="47">
        <v>73</v>
      </c>
      <c r="CS24" s="47">
        <v>14</v>
      </c>
      <c r="CT24" s="47">
        <v>98</v>
      </c>
      <c r="CU24" s="47">
        <v>187</v>
      </c>
      <c r="CV24" s="47">
        <v>237.74</v>
      </c>
      <c r="CW24" s="47">
        <v>79.25</v>
      </c>
      <c r="CX24" s="47">
        <v>210</v>
      </c>
      <c r="CY24" s="47">
        <v>712</v>
      </c>
      <c r="CZ24" s="47">
        <v>182</v>
      </c>
      <c r="DA24" s="47">
        <v>396.23</v>
      </c>
      <c r="DB24" s="47">
        <v>222</v>
      </c>
      <c r="DC24" s="47">
        <v>846</v>
      </c>
      <c r="DD24" s="47">
        <v>84</v>
      </c>
      <c r="DE24" s="47">
        <v>110</v>
      </c>
      <c r="DF24" s="47">
        <v>458</v>
      </c>
      <c r="DG24" s="47">
        <v>796</v>
      </c>
      <c r="DH24" s="47">
        <v>0</v>
      </c>
      <c r="DI24" s="47">
        <v>42</v>
      </c>
      <c r="DJ24" s="47">
        <v>28</v>
      </c>
      <c r="DK24" s="47">
        <v>432</v>
      </c>
      <c r="DL24" s="47">
        <v>567.92</v>
      </c>
      <c r="DM24" s="47">
        <v>620.75</v>
      </c>
      <c r="DN24" s="47">
        <v>484.91</v>
      </c>
      <c r="DO24" s="47">
        <v>1307.55</v>
      </c>
      <c r="DP24" s="47">
        <v>277.36</v>
      </c>
      <c r="DQ24" s="47">
        <v>118.87</v>
      </c>
      <c r="DR24" s="47">
        <v>501.89</v>
      </c>
      <c r="DS24" s="47">
        <v>647.17</v>
      </c>
    </row>
    <row r="25" s="62" customFormat="1" spans="1:124">
      <c r="A25" s="67" t="s">
        <v>321</v>
      </c>
      <c r="B25" s="68">
        <v>48224391.39</v>
      </c>
      <c r="C25" s="68">
        <v>41521011.54</v>
      </c>
      <c r="D25" s="68">
        <v>-688585.439999999</v>
      </c>
      <c r="E25" s="68">
        <v>-37631.33</v>
      </c>
      <c r="F25" s="68">
        <v>127736.41</v>
      </c>
      <c r="G25" s="68">
        <v>8034148.95</v>
      </c>
      <c r="H25" s="68">
        <v>-732288.74</v>
      </c>
      <c r="I25" s="78">
        <v>-16874870.38</v>
      </c>
      <c r="J25" s="78">
        <v>0</v>
      </c>
      <c r="K25" s="78">
        <v>0.24</v>
      </c>
      <c r="L25" s="78">
        <v>0</v>
      </c>
      <c r="M25" s="78">
        <v>-890429.69</v>
      </c>
      <c r="N25" s="78">
        <v>-467945.82</v>
      </c>
      <c r="O25" s="78">
        <v>27039889.37</v>
      </c>
      <c r="P25" s="78">
        <v>15981475.77</v>
      </c>
      <c r="Q25" s="78">
        <v>7149656.58</v>
      </c>
      <c r="R25" s="78">
        <v>9583235.47</v>
      </c>
      <c r="S25" s="78">
        <v>-1080833.28</v>
      </c>
      <c r="T25" s="78">
        <v>11762539.84</v>
      </c>
      <c r="U25" s="78">
        <v>-208047.38</v>
      </c>
      <c r="V25" s="78">
        <v>2059775.04</v>
      </c>
      <c r="W25" s="78">
        <v>3448041.55</v>
      </c>
      <c r="X25" s="78">
        <v>-557959.48</v>
      </c>
      <c r="Y25" s="78">
        <v>-289070.17</v>
      </c>
      <c r="Z25" s="78">
        <v>2204448.76</v>
      </c>
      <c r="AA25" s="78">
        <v>-2414861.28</v>
      </c>
      <c r="AB25" s="78">
        <v>4417415.18</v>
      </c>
      <c r="AC25" s="78">
        <v>3789683.57</v>
      </c>
      <c r="AD25" s="78">
        <v>-707163.29</v>
      </c>
      <c r="AE25" s="78">
        <v>1388789.65</v>
      </c>
      <c r="AF25" s="78">
        <v>8901609.11</v>
      </c>
      <c r="AG25" s="78">
        <v>-586388.46</v>
      </c>
      <c r="AH25" s="78">
        <v>23171471.08</v>
      </c>
      <c r="AI25" s="78">
        <v>-791207.84</v>
      </c>
      <c r="AJ25" s="78">
        <v>-794715.21</v>
      </c>
      <c r="AK25" s="78">
        <v>-4916788.26</v>
      </c>
      <c r="AL25" s="78">
        <v>-211056.99</v>
      </c>
      <c r="AM25" s="78">
        <v>-595228.82</v>
      </c>
      <c r="AN25" s="78">
        <v>152898.67</v>
      </c>
      <c r="AO25" s="77">
        <v>11610905.2</v>
      </c>
      <c r="AP25" s="78">
        <v>293880.77</v>
      </c>
      <c r="AQ25" s="78">
        <v>395147.81</v>
      </c>
      <c r="AR25" s="78">
        <v>314486.18</v>
      </c>
      <c r="AS25" s="78">
        <v>546251.28</v>
      </c>
      <c r="AT25" s="78">
        <v>698914.47</v>
      </c>
      <c r="AU25" s="78">
        <v>620912.3</v>
      </c>
      <c r="AV25" s="78">
        <v>162264.17</v>
      </c>
      <c r="AW25" s="78">
        <v>782204.16</v>
      </c>
      <c r="AX25" s="78">
        <v>-172025.88</v>
      </c>
      <c r="AY25" s="78">
        <v>-244731.59</v>
      </c>
      <c r="AZ25" s="78">
        <v>3714735.33</v>
      </c>
      <c r="BA25" s="78">
        <v>-32866.67</v>
      </c>
      <c r="BB25" s="78">
        <v>-48612.25</v>
      </c>
      <c r="BC25" s="78">
        <v>-5970.79</v>
      </c>
      <c r="BD25" s="78">
        <v>76476.31</v>
      </c>
      <c r="BE25" s="78">
        <v>91863</v>
      </c>
      <c r="BF25" s="78">
        <v>96316.8</v>
      </c>
      <c r="BG25" s="78">
        <v>114241.97</v>
      </c>
      <c r="BH25" s="78">
        <v>4394.78</v>
      </c>
      <c r="BI25" s="78">
        <v>16580.44</v>
      </c>
      <c r="BJ25" s="78">
        <v>10294.66</v>
      </c>
      <c r="BK25" s="78">
        <v>-188362.17</v>
      </c>
      <c r="BL25" s="78">
        <v>-28753.12</v>
      </c>
      <c r="BM25" s="78">
        <v>-74736.65</v>
      </c>
      <c r="BN25" s="78">
        <v>-140600.07</v>
      </c>
      <c r="BO25" s="78">
        <v>-102546.24</v>
      </c>
      <c r="BP25" s="78">
        <v>-48933.93</v>
      </c>
      <c r="BQ25" s="78">
        <v>-41981.02</v>
      </c>
      <c r="BR25" s="78">
        <v>-358023.33</v>
      </c>
      <c r="BS25" s="78">
        <v>-74838.61</v>
      </c>
      <c r="BT25" s="78">
        <v>-49450.04</v>
      </c>
      <c r="BU25" s="78">
        <v>-37355.96</v>
      </c>
      <c r="BV25" s="78">
        <v>-56524.59</v>
      </c>
      <c r="BW25" s="78">
        <v>-40379.57</v>
      </c>
      <c r="BX25" s="78">
        <v>-609441.22</v>
      </c>
      <c r="BY25" s="78">
        <v>8309097.23</v>
      </c>
      <c r="BZ25" s="78">
        <v>-97587.71</v>
      </c>
      <c r="CA25" s="78">
        <v>-130727.59</v>
      </c>
      <c r="CB25" s="78">
        <v>-15762.85</v>
      </c>
      <c r="CC25" s="78">
        <v>-43918.57</v>
      </c>
      <c r="CD25" s="78">
        <v>-66091.03</v>
      </c>
      <c r="CE25" s="78">
        <v>-114372.93</v>
      </c>
      <c r="CF25" s="78">
        <v>-77746.32</v>
      </c>
      <c r="CG25" s="78">
        <v>-81084.54</v>
      </c>
      <c r="CH25" s="82">
        <v>-285757.73</v>
      </c>
      <c r="CI25" s="82">
        <v>-88801.18</v>
      </c>
      <c r="CJ25" s="82">
        <v>-129286.18</v>
      </c>
      <c r="CK25" s="82">
        <v>-54541.78</v>
      </c>
      <c r="CL25" s="82">
        <v>-16579.87</v>
      </c>
      <c r="CM25" s="82">
        <v>-134610.45</v>
      </c>
      <c r="CN25" s="82">
        <v>-99623.41</v>
      </c>
      <c r="CO25" s="82">
        <v>-133181.67</v>
      </c>
      <c r="CP25" s="82">
        <v>-63154.29</v>
      </c>
      <c r="CQ25" s="82">
        <v>-103154.98</v>
      </c>
      <c r="CR25" s="82">
        <v>-36673.81</v>
      </c>
      <c r="CS25" s="82">
        <v>-139770.13</v>
      </c>
      <c r="CT25" s="82">
        <v>-41877.75</v>
      </c>
      <c r="CU25" s="82">
        <v>-69338.64</v>
      </c>
      <c r="CV25" s="82">
        <v>-121363.03</v>
      </c>
      <c r="CW25" s="82">
        <v>1088566.32</v>
      </c>
      <c r="CX25" s="82">
        <v>-39919.25</v>
      </c>
      <c r="CY25" s="82">
        <v>-127176.09</v>
      </c>
      <c r="CZ25" s="82">
        <v>-80793.19</v>
      </c>
      <c r="DA25" s="82">
        <v>-81344.87</v>
      </c>
      <c r="DB25" s="82">
        <v>-112077.15</v>
      </c>
      <c r="DC25" s="82">
        <v>-146992.07</v>
      </c>
      <c r="DD25" s="82">
        <v>-152651.25</v>
      </c>
      <c r="DE25" s="82">
        <v>-115092.23</v>
      </c>
      <c r="DF25" s="82">
        <v>333060.3</v>
      </c>
      <c r="DG25" s="82">
        <v>-96580.43</v>
      </c>
      <c r="DH25" s="82">
        <v>-50252.37</v>
      </c>
      <c r="DI25" s="82">
        <v>184384.3</v>
      </c>
      <c r="DJ25" s="82">
        <v>-115250.3</v>
      </c>
      <c r="DK25" s="82">
        <v>-126310.35</v>
      </c>
      <c r="DL25" s="82">
        <v>-91527.07</v>
      </c>
      <c r="DM25" s="82">
        <v>-77073.37</v>
      </c>
      <c r="DN25" s="82">
        <v>-48668.94</v>
      </c>
      <c r="DO25" s="82">
        <v>-50899.52</v>
      </c>
      <c r="DP25" s="82">
        <v>-53754.3</v>
      </c>
      <c r="DQ25" s="82">
        <v>-54703.94</v>
      </c>
      <c r="DR25" s="82">
        <v>-68666.4</v>
      </c>
      <c r="DS25" s="82">
        <v>-52294.15</v>
      </c>
      <c r="DT25" s="38"/>
    </row>
    <row r="26" s="38" customFormat="1" spans="1:123">
      <c r="A26" s="73" t="s">
        <v>322</v>
      </c>
      <c r="B26" s="70">
        <v>1464403.07</v>
      </c>
      <c r="C26" s="70">
        <v>1463483.37</v>
      </c>
      <c r="D26" s="70">
        <v>919.7</v>
      </c>
      <c r="E26" s="70"/>
      <c r="F26" s="70"/>
      <c r="G26" s="71"/>
      <c r="H26" s="70">
        <v>0</v>
      </c>
      <c r="I26" s="77">
        <v>322.66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78">
        <v>1.67</v>
      </c>
      <c r="P26" s="78">
        <v>1455159.04</v>
      </c>
      <c r="Q26" s="78">
        <v>8000</v>
      </c>
      <c r="R26" s="78">
        <v>0</v>
      </c>
      <c r="S26" s="47">
        <v>0</v>
      </c>
      <c r="T26" s="78">
        <v>1455159.04</v>
      </c>
      <c r="U26" s="78">
        <v>0</v>
      </c>
      <c r="V26" s="47">
        <v>0</v>
      </c>
      <c r="W26" s="78">
        <v>0</v>
      </c>
      <c r="X26" s="47">
        <v>0</v>
      </c>
      <c r="Y26" s="47">
        <v>0</v>
      </c>
      <c r="Z26" s="47">
        <v>8000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77">
        <v>1.67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1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0.4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0.09</v>
      </c>
      <c r="DN26" s="47">
        <v>0</v>
      </c>
      <c r="DO26" s="47">
        <v>0</v>
      </c>
      <c r="DP26" s="47">
        <v>0.07</v>
      </c>
      <c r="DQ26" s="47">
        <v>0</v>
      </c>
      <c r="DR26" s="47">
        <v>0</v>
      </c>
      <c r="DS26" s="47">
        <v>0.11</v>
      </c>
    </row>
    <row r="27" s="38" customFormat="1" spans="1:123">
      <c r="A27" s="73" t="s">
        <v>323</v>
      </c>
      <c r="B27" s="70">
        <v>18627.06</v>
      </c>
      <c r="C27" s="70">
        <v>18622.5</v>
      </c>
      <c r="D27" s="70">
        <v>4.56</v>
      </c>
      <c r="E27" s="70"/>
      <c r="F27" s="70"/>
      <c r="G27" s="71"/>
      <c r="H27" s="70">
        <v>0</v>
      </c>
      <c r="I27" s="77">
        <v>10000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78">
        <v>8622.5</v>
      </c>
      <c r="P27" s="78">
        <v>0</v>
      </c>
      <c r="Q27" s="78">
        <v>0</v>
      </c>
      <c r="R27" s="78">
        <v>0</v>
      </c>
      <c r="S27" s="47">
        <v>0</v>
      </c>
      <c r="T27" s="78">
        <v>0</v>
      </c>
      <c r="U27" s="78">
        <v>0</v>
      </c>
      <c r="V27" s="47">
        <v>0</v>
      </c>
      <c r="W27" s="78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77">
        <v>8622.5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8622.5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0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</row>
    <row r="28" s="62" customFormat="1" spans="1:124">
      <c r="A28" s="67" t="s">
        <v>324</v>
      </c>
      <c r="B28" s="68">
        <v>49670167.4</v>
      </c>
      <c r="C28" s="68">
        <v>42965872.41</v>
      </c>
      <c r="D28" s="68">
        <v>-687670.3</v>
      </c>
      <c r="E28" s="68">
        <v>-37631.33</v>
      </c>
      <c r="F28" s="68">
        <v>127736.41</v>
      </c>
      <c r="G28" s="68">
        <v>8034148.95</v>
      </c>
      <c r="H28" s="68">
        <v>-732288.74</v>
      </c>
      <c r="I28" s="78">
        <v>-16884547.72</v>
      </c>
      <c r="J28" s="78">
        <v>0</v>
      </c>
      <c r="K28" s="78">
        <v>0.24</v>
      </c>
      <c r="L28" s="78">
        <v>0</v>
      </c>
      <c r="M28" s="78">
        <v>-890429.69</v>
      </c>
      <c r="N28" s="78">
        <v>-467945.82</v>
      </c>
      <c r="O28" s="78">
        <v>27031268.54</v>
      </c>
      <c r="P28" s="78">
        <v>17436634.81</v>
      </c>
      <c r="Q28" s="78">
        <v>7157656.58</v>
      </c>
      <c r="R28" s="78">
        <v>9583235.47</v>
      </c>
      <c r="S28" s="78">
        <v>-1080833.28</v>
      </c>
      <c r="T28" s="78">
        <v>13217698.88</v>
      </c>
      <c r="U28" s="78">
        <v>-208047.38</v>
      </c>
      <c r="V28" s="78">
        <v>2059775.04</v>
      </c>
      <c r="W28" s="78">
        <v>3448041.55</v>
      </c>
      <c r="X28" s="78">
        <v>-557959.48</v>
      </c>
      <c r="Y28" s="78">
        <v>-289070.17</v>
      </c>
      <c r="Z28" s="78">
        <v>2212448.76</v>
      </c>
      <c r="AA28" s="78">
        <v>-2414861.28</v>
      </c>
      <c r="AB28" s="78">
        <v>4417415.18</v>
      </c>
      <c r="AC28" s="78">
        <v>3789683.57</v>
      </c>
      <c r="AD28" s="78">
        <v>-707163.29</v>
      </c>
      <c r="AE28" s="78">
        <v>1388789.65</v>
      </c>
      <c r="AF28" s="78">
        <v>8901609.11</v>
      </c>
      <c r="AG28" s="78">
        <v>-586388.46</v>
      </c>
      <c r="AH28" s="78">
        <v>23171471.08</v>
      </c>
      <c r="AI28" s="78">
        <v>-791207.84</v>
      </c>
      <c r="AJ28" s="78">
        <v>-794715.21</v>
      </c>
      <c r="AK28" s="78">
        <v>-4916788.26</v>
      </c>
      <c r="AL28" s="78">
        <v>-211056.99</v>
      </c>
      <c r="AM28" s="78">
        <v>-595228.82</v>
      </c>
      <c r="AN28" s="78">
        <v>152898.67</v>
      </c>
      <c r="AO28" s="77">
        <v>11602284.37</v>
      </c>
      <c r="AP28" s="78">
        <v>293880.77</v>
      </c>
      <c r="AQ28" s="78">
        <v>395147.81</v>
      </c>
      <c r="AR28" s="78">
        <v>314486.18</v>
      </c>
      <c r="AS28" s="78">
        <v>546251.28</v>
      </c>
      <c r="AT28" s="78">
        <v>698914.47</v>
      </c>
      <c r="AU28" s="78">
        <v>620912.3</v>
      </c>
      <c r="AV28" s="78">
        <v>162264.17</v>
      </c>
      <c r="AW28" s="78">
        <v>782204.16</v>
      </c>
      <c r="AX28" s="78">
        <v>-172025.88</v>
      </c>
      <c r="AY28" s="78">
        <v>-244731.59</v>
      </c>
      <c r="AZ28" s="78">
        <v>3714735.33</v>
      </c>
      <c r="BA28" s="78">
        <v>-32866.67</v>
      </c>
      <c r="BB28" s="78">
        <v>-48612.25</v>
      </c>
      <c r="BC28" s="78">
        <v>-5970.79</v>
      </c>
      <c r="BD28" s="78">
        <v>76476.31</v>
      </c>
      <c r="BE28" s="78">
        <v>91863</v>
      </c>
      <c r="BF28" s="78">
        <v>87694.3</v>
      </c>
      <c r="BG28" s="78">
        <v>114241.97</v>
      </c>
      <c r="BH28" s="78">
        <v>4394.78</v>
      </c>
      <c r="BI28" s="78">
        <v>16580.44</v>
      </c>
      <c r="BJ28" s="78">
        <v>10294.66</v>
      </c>
      <c r="BK28" s="78">
        <v>-188362.17</v>
      </c>
      <c r="BL28" s="78">
        <v>-28753.12</v>
      </c>
      <c r="BM28" s="78">
        <v>-74736.65</v>
      </c>
      <c r="BN28" s="78">
        <v>-140599.07</v>
      </c>
      <c r="BO28" s="78">
        <v>-102546.24</v>
      </c>
      <c r="BP28" s="78">
        <v>-48933.93</v>
      </c>
      <c r="BQ28" s="78">
        <v>-41981.02</v>
      </c>
      <c r="BR28" s="78">
        <v>-358023.33</v>
      </c>
      <c r="BS28" s="78">
        <v>-74838.61</v>
      </c>
      <c r="BT28" s="78">
        <v>-49450.04</v>
      </c>
      <c r="BU28" s="78">
        <v>-37355.96</v>
      </c>
      <c r="BV28" s="78">
        <v>-56524.59</v>
      </c>
      <c r="BW28" s="78">
        <v>-40379.57</v>
      </c>
      <c r="BX28" s="78">
        <v>-609441.22</v>
      </c>
      <c r="BY28" s="78">
        <v>8309097.23</v>
      </c>
      <c r="BZ28" s="78">
        <v>-97587.71</v>
      </c>
      <c r="CA28" s="78">
        <v>-130727.19</v>
      </c>
      <c r="CB28" s="78">
        <v>-15762.85</v>
      </c>
      <c r="CC28" s="78">
        <v>-43918.57</v>
      </c>
      <c r="CD28" s="78">
        <v>-66091.03</v>
      </c>
      <c r="CE28" s="78">
        <v>-114372.93</v>
      </c>
      <c r="CF28" s="78">
        <v>-77746.32</v>
      </c>
      <c r="CG28" s="78">
        <v>-81084.54</v>
      </c>
      <c r="CH28" s="78">
        <v>-285757.73</v>
      </c>
      <c r="CI28" s="78">
        <v>-88801.18</v>
      </c>
      <c r="CJ28" s="78">
        <v>-129286.18</v>
      </c>
      <c r="CK28" s="78">
        <v>-54541.78</v>
      </c>
      <c r="CL28" s="78">
        <v>-16579.87</v>
      </c>
      <c r="CM28" s="78">
        <v>-134610.45</v>
      </c>
      <c r="CN28" s="78">
        <v>-99623.41</v>
      </c>
      <c r="CO28" s="78">
        <v>-133181.67</v>
      </c>
      <c r="CP28" s="78">
        <v>-63154.29</v>
      </c>
      <c r="CQ28" s="78">
        <v>-103154.98</v>
      </c>
      <c r="CR28" s="78">
        <v>-36673.81</v>
      </c>
      <c r="CS28" s="78">
        <v>-139770.13</v>
      </c>
      <c r="CT28" s="78">
        <v>-41877.75</v>
      </c>
      <c r="CU28" s="78">
        <v>-69338.64</v>
      </c>
      <c r="CV28" s="78">
        <v>-121363.03</v>
      </c>
      <c r="CW28" s="78">
        <v>1088566.32</v>
      </c>
      <c r="CX28" s="78">
        <v>-39919.25</v>
      </c>
      <c r="CY28" s="78">
        <v>-127176.09</v>
      </c>
      <c r="CZ28" s="78">
        <v>-80793.19</v>
      </c>
      <c r="DA28" s="78">
        <v>-81344.87</v>
      </c>
      <c r="DB28" s="78">
        <v>-112077.15</v>
      </c>
      <c r="DC28" s="78">
        <v>-146992.07</v>
      </c>
      <c r="DD28" s="78">
        <v>-152651.25</v>
      </c>
      <c r="DE28" s="78">
        <v>-115092.23</v>
      </c>
      <c r="DF28" s="78">
        <v>333060.3</v>
      </c>
      <c r="DG28" s="78">
        <v>-96580.43</v>
      </c>
      <c r="DH28" s="78">
        <v>-50252.37</v>
      </c>
      <c r="DI28" s="78">
        <v>184384.3</v>
      </c>
      <c r="DJ28" s="78">
        <v>-115250.3</v>
      </c>
      <c r="DK28" s="78">
        <v>-126310.35</v>
      </c>
      <c r="DL28" s="78">
        <v>-91527.07</v>
      </c>
      <c r="DM28" s="78">
        <v>-77073.28</v>
      </c>
      <c r="DN28" s="78">
        <v>-48668.94</v>
      </c>
      <c r="DO28" s="78">
        <v>-50899.52</v>
      </c>
      <c r="DP28" s="78">
        <v>-53754.23</v>
      </c>
      <c r="DQ28" s="78">
        <v>-54703.94</v>
      </c>
      <c r="DR28" s="78">
        <v>-68666.4</v>
      </c>
      <c r="DS28" s="78">
        <v>-52294.04</v>
      </c>
      <c r="DT28" s="38"/>
    </row>
    <row r="29" s="38" customFormat="1" spans="1:123">
      <c r="A29" s="73" t="s">
        <v>325</v>
      </c>
      <c r="B29" s="70">
        <v>10751254.78</v>
      </c>
      <c r="C29" s="70">
        <v>10863617.51</v>
      </c>
      <c r="D29" s="70">
        <v>-171917.57</v>
      </c>
      <c r="E29" s="70">
        <v>59554.84</v>
      </c>
      <c r="F29" s="70"/>
      <c r="G29" s="71"/>
      <c r="H29" s="74">
        <v>0</v>
      </c>
      <c r="I29" s="77">
        <v>10863617.51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78">
        <v>0</v>
      </c>
      <c r="P29" s="78">
        <v>0</v>
      </c>
      <c r="Q29" s="78">
        <v>0</v>
      </c>
      <c r="R29" s="78">
        <v>0</v>
      </c>
      <c r="S29" s="47">
        <v>0</v>
      </c>
      <c r="T29" s="78">
        <v>0</v>
      </c>
      <c r="U29" s="78">
        <v>0</v>
      </c>
      <c r="V29" s="47">
        <v>0</v>
      </c>
      <c r="W29" s="78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7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</v>
      </c>
      <c r="DB29" s="47">
        <v>0</v>
      </c>
      <c r="DC29" s="47">
        <v>0</v>
      </c>
      <c r="DD29" s="47">
        <v>0</v>
      </c>
      <c r="DE29" s="47">
        <v>0</v>
      </c>
      <c r="DF29" s="47">
        <v>0</v>
      </c>
      <c r="DG29" s="47">
        <v>0</v>
      </c>
      <c r="DH29" s="47">
        <v>0</v>
      </c>
      <c r="DI29" s="47">
        <v>0</v>
      </c>
      <c r="DJ29" s="47">
        <v>0</v>
      </c>
      <c r="DK29" s="47">
        <v>0</v>
      </c>
      <c r="DL29" s="47">
        <v>0</v>
      </c>
      <c r="DM29" s="47">
        <v>0</v>
      </c>
      <c r="DN29" s="47">
        <v>0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</row>
    <row r="30" s="62" customFormat="1" spans="1:124">
      <c r="A30" s="67" t="s">
        <v>326</v>
      </c>
      <c r="B30" s="68">
        <v>38918912.62</v>
      </c>
      <c r="C30" s="68">
        <v>32102254.9</v>
      </c>
      <c r="D30" s="68">
        <v>-515752.73</v>
      </c>
      <c r="E30" s="68">
        <v>-97186.17</v>
      </c>
      <c r="F30" s="68">
        <v>127736.41</v>
      </c>
      <c r="G30" s="68">
        <v>8034148.95</v>
      </c>
      <c r="H30" s="68">
        <v>-732288.74</v>
      </c>
      <c r="I30" s="78">
        <v>-27748165.23</v>
      </c>
      <c r="J30" s="78">
        <v>0</v>
      </c>
      <c r="K30" s="78">
        <v>0.24</v>
      </c>
      <c r="L30" s="78">
        <v>0</v>
      </c>
      <c r="M30" s="78">
        <v>-890429.69</v>
      </c>
      <c r="N30" s="78">
        <v>-467945.82</v>
      </c>
      <c r="O30" s="78">
        <v>27031268.54</v>
      </c>
      <c r="P30" s="78">
        <v>17436634.81</v>
      </c>
      <c r="Q30" s="78">
        <v>7157656.58</v>
      </c>
      <c r="R30" s="78">
        <v>9583235.47</v>
      </c>
      <c r="S30" s="78">
        <v>-1080833.28</v>
      </c>
      <c r="T30" s="78">
        <v>13217698.88</v>
      </c>
      <c r="U30" s="78">
        <v>-208047.38</v>
      </c>
      <c r="V30" s="78">
        <v>2059775.04</v>
      </c>
      <c r="W30" s="78">
        <v>3448041.55</v>
      </c>
      <c r="X30" s="78">
        <v>-557959.48</v>
      </c>
      <c r="Y30" s="78">
        <v>-289070.17</v>
      </c>
      <c r="Z30" s="78">
        <v>2212448.76</v>
      </c>
      <c r="AA30" s="78">
        <v>-2414861.28</v>
      </c>
      <c r="AB30" s="78">
        <v>4417415.18</v>
      </c>
      <c r="AC30" s="78">
        <v>3789683.57</v>
      </c>
      <c r="AD30" s="78">
        <v>-707163.29</v>
      </c>
      <c r="AE30" s="78">
        <v>1388789.65</v>
      </c>
      <c r="AF30" s="78">
        <v>8901609.11</v>
      </c>
      <c r="AG30" s="78">
        <v>-586388.46</v>
      </c>
      <c r="AH30" s="78">
        <v>23171471.08</v>
      </c>
      <c r="AI30" s="78">
        <v>-791207.84</v>
      </c>
      <c r="AJ30" s="78">
        <v>-794715.21</v>
      </c>
      <c r="AK30" s="78">
        <v>-4916788.26</v>
      </c>
      <c r="AL30" s="78">
        <v>-211056.99</v>
      </c>
      <c r="AM30" s="78">
        <v>-595228.82</v>
      </c>
      <c r="AN30" s="78">
        <v>152898.67</v>
      </c>
      <c r="AO30" s="77">
        <v>11602284.37</v>
      </c>
      <c r="AP30" s="78">
        <v>293880.77</v>
      </c>
      <c r="AQ30" s="78">
        <v>395147.81</v>
      </c>
      <c r="AR30" s="78">
        <v>314486.18</v>
      </c>
      <c r="AS30" s="78">
        <v>546251.28</v>
      </c>
      <c r="AT30" s="78">
        <v>698914.47</v>
      </c>
      <c r="AU30" s="78">
        <v>620912.3</v>
      </c>
      <c r="AV30" s="78">
        <v>162264.17</v>
      </c>
      <c r="AW30" s="78">
        <v>782204.16</v>
      </c>
      <c r="AX30" s="78">
        <v>-172025.88</v>
      </c>
      <c r="AY30" s="78">
        <v>-244731.59</v>
      </c>
      <c r="AZ30" s="78">
        <v>3714735.33</v>
      </c>
      <c r="BA30" s="78">
        <v>-32866.67</v>
      </c>
      <c r="BB30" s="78">
        <v>-48612.25</v>
      </c>
      <c r="BC30" s="78">
        <v>-5970.79</v>
      </c>
      <c r="BD30" s="78">
        <v>76476.31</v>
      </c>
      <c r="BE30" s="78">
        <v>91863</v>
      </c>
      <c r="BF30" s="78">
        <v>87694.3</v>
      </c>
      <c r="BG30" s="78">
        <v>114241.97</v>
      </c>
      <c r="BH30" s="78">
        <v>4394.78</v>
      </c>
      <c r="BI30" s="78">
        <v>16580.44</v>
      </c>
      <c r="BJ30" s="78">
        <v>10294.66</v>
      </c>
      <c r="BK30" s="78">
        <v>-188362.17</v>
      </c>
      <c r="BL30" s="78">
        <v>-28753.12</v>
      </c>
      <c r="BM30" s="78">
        <v>-74736.65</v>
      </c>
      <c r="BN30" s="78">
        <v>-140599.07</v>
      </c>
      <c r="BO30" s="78">
        <v>-102546.24</v>
      </c>
      <c r="BP30" s="78">
        <v>-48933.93</v>
      </c>
      <c r="BQ30" s="78">
        <v>-41981.02</v>
      </c>
      <c r="BR30" s="78">
        <v>-358023.33</v>
      </c>
      <c r="BS30" s="78">
        <v>-74838.61</v>
      </c>
      <c r="BT30" s="78">
        <v>-49450.04</v>
      </c>
      <c r="BU30" s="78">
        <v>-37355.96</v>
      </c>
      <c r="BV30" s="78">
        <v>-56524.59</v>
      </c>
      <c r="BW30" s="78">
        <v>-40379.57</v>
      </c>
      <c r="BX30" s="78">
        <v>-609441.22</v>
      </c>
      <c r="BY30" s="78">
        <v>8309097.23</v>
      </c>
      <c r="BZ30" s="78">
        <v>-97587.71</v>
      </c>
      <c r="CA30" s="78">
        <v>-130727.19</v>
      </c>
      <c r="CB30" s="78">
        <v>-15762.85</v>
      </c>
      <c r="CC30" s="78">
        <v>-43918.57</v>
      </c>
      <c r="CD30" s="78">
        <v>-66091.03</v>
      </c>
      <c r="CE30" s="78">
        <v>-114372.93</v>
      </c>
      <c r="CF30" s="78">
        <v>-77746.32</v>
      </c>
      <c r="CG30" s="78">
        <v>-81084.54</v>
      </c>
      <c r="CH30" s="78">
        <v>-285757.73</v>
      </c>
      <c r="CI30" s="78">
        <v>-88801.18</v>
      </c>
      <c r="CJ30" s="78">
        <v>-129286.18</v>
      </c>
      <c r="CK30" s="78">
        <v>-54541.78</v>
      </c>
      <c r="CL30" s="78">
        <v>-16579.87</v>
      </c>
      <c r="CM30" s="78">
        <v>-134610.45</v>
      </c>
      <c r="CN30" s="78">
        <v>-99623.41</v>
      </c>
      <c r="CO30" s="78">
        <v>-133181.67</v>
      </c>
      <c r="CP30" s="78">
        <v>-63154.29</v>
      </c>
      <c r="CQ30" s="78">
        <v>-103154.98</v>
      </c>
      <c r="CR30" s="78">
        <v>-36673.81</v>
      </c>
      <c r="CS30" s="78">
        <v>-139770.13</v>
      </c>
      <c r="CT30" s="78">
        <v>-41877.75</v>
      </c>
      <c r="CU30" s="78">
        <v>-69338.64</v>
      </c>
      <c r="CV30" s="78">
        <v>-121363.03</v>
      </c>
      <c r="CW30" s="78">
        <v>1088566.32</v>
      </c>
      <c r="CX30" s="78">
        <v>-39919.25</v>
      </c>
      <c r="CY30" s="78">
        <v>-127176.09</v>
      </c>
      <c r="CZ30" s="78">
        <v>-80793.19</v>
      </c>
      <c r="DA30" s="78">
        <v>-81344.87</v>
      </c>
      <c r="DB30" s="78">
        <v>-112077.15</v>
      </c>
      <c r="DC30" s="78">
        <v>-146992.07</v>
      </c>
      <c r="DD30" s="78">
        <v>-152651.25</v>
      </c>
      <c r="DE30" s="78">
        <v>-115092.23</v>
      </c>
      <c r="DF30" s="78">
        <v>333060.3</v>
      </c>
      <c r="DG30" s="78">
        <v>-96580.43</v>
      </c>
      <c r="DH30" s="78">
        <v>-50252.37</v>
      </c>
      <c r="DI30" s="78">
        <v>184384.3</v>
      </c>
      <c r="DJ30" s="78">
        <v>-115250.3</v>
      </c>
      <c r="DK30" s="78">
        <v>-126310.35</v>
      </c>
      <c r="DL30" s="78">
        <v>-91527.07</v>
      </c>
      <c r="DM30" s="78">
        <v>-77073.28</v>
      </c>
      <c r="DN30" s="78">
        <v>-48668.94</v>
      </c>
      <c r="DO30" s="78">
        <v>-50899.52</v>
      </c>
      <c r="DP30" s="78">
        <v>-53754.23</v>
      </c>
      <c r="DQ30" s="78">
        <v>-54703.94</v>
      </c>
      <c r="DR30" s="78">
        <v>-68666.4</v>
      </c>
      <c r="DS30" s="78">
        <v>-52294.04</v>
      </c>
      <c r="DT30" s="38"/>
    </row>
    <row r="31" s="38" customFormat="1" spans="1:123">
      <c r="A31" s="73" t="s">
        <v>327</v>
      </c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>
        <v>0</v>
      </c>
      <c r="P31" s="77"/>
      <c r="Q31" s="77"/>
      <c r="R31" s="77"/>
      <c r="S31" s="77"/>
      <c r="T31" s="77">
        <v>0</v>
      </c>
      <c r="U31" s="77"/>
      <c r="V31" s="77">
        <v>0</v>
      </c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>
        <v>0</v>
      </c>
      <c r="AH31" s="77"/>
      <c r="AI31" s="77"/>
      <c r="AJ31" s="77"/>
      <c r="AK31" s="77"/>
      <c r="AL31" s="77"/>
      <c r="AM31" s="77"/>
      <c r="AN31" s="77"/>
      <c r="AO31" s="77">
        <v>0</v>
      </c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</row>
    <row r="32" s="38" customFormat="1" spans="1:123">
      <c r="A32" s="73" t="s">
        <v>328</v>
      </c>
      <c r="B32" s="77">
        <v>38918912.62</v>
      </c>
      <c r="C32" s="77">
        <v>32102254.9</v>
      </c>
      <c r="D32" s="77">
        <v>-515752.73</v>
      </c>
      <c r="E32" s="77">
        <v>-97186.17</v>
      </c>
      <c r="F32" s="77">
        <v>127736.41</v>
      </c>
      <c r="G32" s="77">
        <v>8034148.95</v>
      </c>
      <c r="H32" s="77">
        <v>-732288.740000038</v>
      </c>
      <c r="I32" s="77">
        <v>-27748165.23</v>
      </c>
      <c r="J32" s="77">
        <v>0</v>
      </c>
      <c r="K32" s="77">
        <v>0.24</v>
      </c>
      <c r="L32" s="77">
        <v>0</v>
      </c>
      <c r="M32" s="77">
        <v>-890429.69</v>
      </c>
      <c r="N32" s="77">
        <v>-467945.82</v>
      </c>
      <c r="O32" s="77">
        <v>27031268.54</v>
      </c>
      <c r="P32" s="77">
        <v>17436634.81</v>
      </c>
      <c r="Q32" s="77">
        <v>7157656.58</v>
      </c>
      <c r="R32" s="77">
        <v>9583235.47</v>
      </c>
      <c r="S32" s="77">
        <v>-1080833.28</v>
      </c>
      <c r="T32" s="77">
        <v>13217698.88</v>
      </c>
      <c r="U32" s="77">
        <v>-208047.38</v>
      </c>
      <c r="V32" s="77">
        <v>2059775.04</v>
      </c>
      <c r="W32" s="77">
        <v>3448041.55</v>
      </c>
      <c r="X32" s="77">
        <v>-557959.48</v>
      </c>
      <c r="Y32" s="77">
        <v>-289070.17</v>
      </c>
      <c r="Z32" s="77">
        <v>2212448.76</v>
      </c>
      <c r="AA32" s="77">
        <v>-2414861.28</v>
      </c>
      <c r="AB32" s="77">
        <v>4417415.18</v>
      </c>
      <c r="AC32" s="77">
        <v>3789683.57</v>
      </c>
      <c r="AD32" s="77">
        <v>-707163.29</v>
      </c>
      <c r="AE32" s="77">
        <v>1388789.65</v>
      </c>
      <c r="AF32" s="77">
        <v>8901609.11</v>
      </c>
      <c r="AG32" s="77">
        <v>-586388.46</v>
      </c>
      <c r="AH32" s="77">
        <v>23171471.08</v>
      </c>
      <c r="AI32" s="77">
        <v>-791207.84</v>
      </c>
      <c r="AJ32" s="77">
        <v>-794715.21</v>
      </c>
      <c r="AK32" s="77">
        <v>-4916788.26</v>
      </c>
      <c r="AL32" s="77">
        <v>-211056.99</v>
      </c>
      <c r="AM32" s="77">
        <v>-595228.82</v>
      </c>
      <c r="AN32" s="77">
        <v>152898.67</v>
      </c>
      <c r="AO32" s="77">
        <v>11602284.37</v>
      </c>
      <c r="AP32" s="77">
        <v>293880.77</v>
      </c>
      <c r="AQ32" s="77">
        <v>395147.81</v>
      </c>
      <c r="AR32" s="77">
        <v>314486.18</v>
      </c>
      <c r="AS32" s="77">
        <v>546251.28</v>
      </c>
      <c r="AT32" s="77">
        <v>698914.47</v>
      </c>
      <c r="AU32" s="77">
        <v>620912.3</v>
      </c>
      <c r="AV32" s="77">
        <v>162264.17</v>
      </c>
      <c r="AW32" s="77">
        <v>782204.16</v>
      </c>
      <c r="AX32" s="77">
        <v>-172025.88</v>
      </c>
      <c r="AY32" s="77">
        <v>-244731.59</v>
      </c>
      <c r="AZ32" s="77">
        <v>3714735.33</v>
      </c>
      <c r="BA32" s="77">
        <v>-32866.67</v>
      </c>
      <c r="BB32" s="77">
        <v>-48612.25</v>
      </c>
      <c r="BC32" s="77">
        <v>-5970.79</v>
      </c>
      <c r="BD32" s="77">
        <v>76476.31</v>
      </c>
      <c r="BE32" s="77">
        <v>91863</v>
      </c>
      <c r="BF32" s="77">
        <v>87694.3</v>
      </c>
      <c r="BG32" s="77">
        <v>114241.97</v>
      </c>
      <c r="BH32" s="77">
        <v>4394.78</v>
      </c>
      <c r="BI32" s="77">
        <v>16580.44</v>
      </c>
      <c r="BJ32" s="77">
        <v>10294.66</v>
      </c>
      <c r="BK32" s="77">
        <v>-188362.17</v>
      </c>
      <c r="BL32" s="77">
        <v>-28753.12</v>
      </c>
      <c r="BM32" s="77">
        <v>-74736.65</v>
      </c>
      <c r="BN32" s="77">
        <v>-140599.07</v>
      </c>
      <c r="BO32" s="77">
        <v>-102546.24</v>
      </c>
      <c r="BP32" s="77">
        <v>-48933.93</v>
      </c>
      <c r="BQ32" s="77">
        <v>-41981.02</v>
      </c>
      <c r="BR32" s="77">
        <v>-358023.33</v>
      </c>
      <c r="BS32" s="77">
        <v>-74838.61</v>
      </c>
      <c r="BT32" s="77">
        <v>-49450.04</v>
      </c>
      <c r="BU32" s="77">
        <v>-37355.96</v>
      </c>
      <c r="BV32" s="77">
        <v>-56524.59</v>
      </c>
      <c r="BW32" s="77">
        <v>-40379.57</v>
      </c>
      <c r="BX32" s="77">
        <v>-609441.22</v>
      </c>
      <c r="BY32" s="77">
        <v>8309097.23</v>
      </c>
      <c r="BZ32" s="77">
        <v>-97587.71</v>
      </c>
      <c r="CA32" s="77">
        <v>-130727.19</v>
      </c>
      <c r="CB32" s="77">
        <v>-15762.85</v>
      </c>
      <c r="CC32" s="77">
        <v>-43918.57</v>
      </c>
      <c r="CD32" s="77">
        <v>-66091.03</v>
      </c>
      <c r="CE32" s="77">
        <v>-114372.93</v>
      </c>
      <c r="CF32" s="77">
        <v>-77746.32</v>
      </c>
      <c r="CG32" s="77">
        <v>-81084.54</v>
      </c>
      <c r="CH32" s="77">
        <v>-285757.73</v>
      </c>
      <c r="CI32" s="77">
        <v>-88801.18</v>
      </c>
      <c r="CJ32" s="77">
        <v>-129286.18</v>
      </c>
      <c r="CK32" s="77">
        <v>-54541.78</v>
      </c>
      <c r="CL32" s="77">
        <v>-16579.87</v>
      </c>
      <c r="CM32" s="77">
        <v>-134610.45</v>
      </c>
      <c r="CN32" s="77">
        <v>-99623.41</v>
      </c>
      <c r="CO32" s="77">
        <v>-133181.67</v>
      </c>
      <c r="CP32" s="77">
        <v>-63154.29</v>
      </c>
      <c r="CQ32" s="77">
        <v>-103154.98</v>
      </c>
      <c r="CR32" s="77">
        <v>-36673.81</v>
      </c>
      <c r="CS32" s="77">
        <v>-139770.13</v>
      </c>
      <c r="CT32" s="77">
        <v>-41877.75</v>
      </c>
      <c r="CU32" s="77">
        <v>-69338.64</v>
      </c>
      <c r="CV32" s="77">
        <v>-121363.03</v>
      </c>
      <c r="CW32" s="77">
        <v>1088566.32</v>
      </c>
      <c r="CX32" s="77">
        <v>-39919.25</v>
      </c>
      <c r="CY32" s="77">
        <v>-127176.09</v>
      </c>
      <c r="CZ32" s="77">
        <v>-80793.19</v>
      </c>
      <c r="DA32" s="77">
        <v>-81344.87</v>
      </c>
      <c r="DB32" s="77">
        <v>-112077.15</v>
      </c>
      <c r="DC32" s="77">
        <v>-146992.07</v>
      </c>
      <c r="DD32" s="77">
        <v>-152651.25</v>
      </c>
      <c r="DE32" s="77">
        <v>-115092.23</v>
      </c>
      <c r="DF32" s="77">
        <v>333060.3</v>
      </c>
      <c r="DG32" s="77">
        <v>-96580.43</v>
      </c>
      <c r="DH32" s="77">
        <v>-50252.37</v>
      </c>
      <c r="DI32" s="77">
        <v>184384.3</v>
      </c>
      <c r="DJ32" s="77">
        <v>-115250.3</v>
      </c>
      <c r="DK32" s="77">
        <v>-126310.35</v>
      </c>
      <c r="DL32" s="77">
        <v>-91527.07</v>
      </c>
      <c r="DM32" s="77">
        <v>-77073.28</v>
      </c>
      <c r="DN32" s="77">
        <v>-48668.94</v>
      </c>
      <c r="DO32" s="77">
        <v>-50899.52</v>
      </c>
      <c r="DP32" s="77">
        <v>-53754.23</v>
      </c>
      <c r="DQ32" s="77">
        <v>-54703.94</v>
      </c>
      <c r="DR32" s="77">
        <v>-68666.4</v>
      </c>
      <c r="DS32" s="77">
        <v>-52294.04</v>
      </c>
    </row>
    <row r="33" s="38" customFormat="1" spans="1:123">
      <c r="A33" s="73" t="s">
        <v>329</v>
      </c>
      <c r="B33" s="77"/>
      <c r="C33" s="77"/>
      <c r="D33" s="77"/>
      <c r="E33" s="77">
        <v>0</v>
      </c>
      <c r="F33" s="77"/>
      <c r="G33" s="77"/>
      <c r="H33" s="77"/>
      <c r="I33" s="77">
        <v>0</v>
      </c>
      <c r="J33" s="77">
        <v>0</v>
      </c>
      <c r="K33" s="77">
        <v>0</v>
      </c>
      <c r="L33" s="77">
        <v>0</v>
      </c>
      <c r="M33" s="77"/>
      <c r="N33" s="77"/>
      <c r="O33" s="77">
        <v>0</v>
      </c>
      <c r="P33" s="77">
        <v>0</v>
      </c>
      <c r="Q33" s="77">
        <v>0</v>
      </c>
      <c r="R33" s="77">
        <v>0</v>
      </c>
      <c r="S33" s="77">
        <v>0</v>
      </c>
      <c r="T33" s="77">
        <v>0</v>
      </c>
      <c r="U33" s="77">
        <v>0</v>
      </c>
      <c r="V33" s="77">
        <v>0</v>
      </c>
      <c r="W33" s="77">
        <v>0</v>
      </c>
      <c r="X33" s="77">
        <v>0</v>
      </c>
      <c r="Y33" s="77">
        <v>0</v>
      </c>
      <c r="Z33" s="77">
        <v>0</v>
      </c>
      <c r="AA33" s="77">
        <v>0</v>
      </c>
      <c r="AB33" s="77">
        <v>0</v>
      </c>
      <c r="AC33" s="77">
        <v>0</v>
      </c>
      <c r="AD33" s="77">
        <v>0</v>
      </c>
      <c r="AE33" s="77">
        <v>0</v>
      </c>
      <c r="AF33" s="77">
        <v>0</v>
      </c>
      <c r="AG33" s="77">
        <v>0</v>
      </c>
      <c r="AH33" s="77">
        <v>0</v>
      </c>
      <c r="AI33" s="77">
        <v>0</v>
      </c>
      <c r="AJ33" s="77"/>
      <c r="AK33" s="77">
        <v>0</v>
      </c>
      <c r="AL33" s="77">
        <v>0</v>
      </c>
      <c r="AM33" s="77">
        <v>0</v>
      </c>
      <c r="AN33" s="77">
        <v>0</v>
      </c>
      <c r="AO33" s="77">
        <v>0</v>
      </c>
      <c r="AP33" s="77">
        <v>0</v>
      </c>
      <c r="AQ33" s="77">
        <v>0</v>
      </c>
      <c r="AR33" s="77">
        <v>0</v>
      </c>
      <c r="AS33" s="77">
        <v>0</v>
      </c>
      <c r="AT33" s="77">
        <v>0</v>
      </c>
      <c r="AU33" s="77">
        <v>0</v>
      </c>
      <c r="AV33" s="77">
        <v>0</v>
      </c>
      <c r="AW33" s="77">
        <v>0</v>
      </c>
      <c r="AX33" s="77">
        <v>0</v>
      </c>
      <c r="AY33" s="77">
        <v>0</v>
      </c>
      <c r="AZ33" s="77">
        <v>0</v>
      </c>
      <c r="BA33" s="77">
        <v>0</v>
      </c>
      <c r="BB33" s="77">
        <v>0</v>
      </c>
      <c r="BC33" s="77">
        <v>0</v>
      </c>
      <c r="BD33" s="77">
        <v>0</v>
      </c>
      <c r="BE33" s="77">
        <v>0</v>
      </c>
      <c r="BF33" s="77">
        <v>0</v>
      </c>
      <c r="BG33" s="77">
        <v>0</v>
      </c>
      <c r="BH33" s="77">
        <v>0</v>
      </c>
      <c r="BI33" s="77">
        <v>0</v>
      </c>
      <c r="BJ33" s="77">
        <v>0</v>
      </c>
      <c r="BK33" s="77">
        <v>0</v>
      </c>
      <c r="BL33" s="77">
        <v>0</v>
      </c>
      <c r="BM33" s="77">
        <v>0</v>
      </c>
      <c r="BN33" s="77">
        <v>0</v>
      </c>
      <c r="BO33" s="77">
        <v>0</v>
      </c>
      <c r="BP33" s="77">
        <v>0</v>
      </c>
      <c r="BQ33" s="77">
        <v>0</v>
      </c>
      <c r="BR33" s="77">
        <v>0</v>
      </c>
      <c r="BS33" s="77">
        <v>0</v>
      </c>
      <c r="BT33" s="77">
        <v>0</v>
      </c>
      <c r="BU33" s="77">
        <v>0</v>
      </c>
      <c r="BV33" s="77">
        <v>0</v>
      </c>
      <c r="BW33" s="77">
        <v>0</v>
      </c>
      <c r="BX33" s="77">
        <v>0</v>
      </c>
      <c r="BY33" s="77">
        <v>0</v>
      </c>
      <c r="BZ33" s="77">
        <v>0</v>
      </c>
      <c r="CA33" s="77">
        <v>0</v>
      </c>
      <c r="CB33" s="77">
        <v>0</v>
      </c>
      <c r="CC33" s="77">
        <v>0</v>
      </c>
      <c r="CD33" s="77">
        <v>0</v>
      </c>
      <c r="CE33" s="77">
        <v>0</v>
      </c>
      <c r="CF33" s="77">
        <v>0</v>
      </c>
      <c r="CG33" s="77">
        <v>0</v>
      </c>
      <c r="CH33" s="77">
        <v>0</v>
      </c>
      <c r="CI33" s="77">
        <v>0</v>
      </c>
      <c r="CJ33" s="77">
        <v>0</v>
      </c>
      <c r="CK33" s="77">
        <v>0</v>
      </c>
      <c r="CL33" s="77">
        <v>0</v>
      </c>
      <c r="CM33" s="77">
        <v>0</v>
      </c>
      <c r="CN33" s="77">
        <v>0</v>
      </c>
      <c r="CO33" s="77">
        <v>0</v>
      </c>
      <c r="CP33" s="77">
        <v>0</v>
      </c>
      <c r="CQ33" s="77">
        <v>0</v>
      </c>
      <c r="CR33" s="77">
        <v>0</v>
      </c>
      <c r="CS33" s="77">
        <v>0</v>
      </c>
      <c r="CT33" s="77">
        <v>0</v>
      </c>
      <c r="CU33" s="77">
        <v>0</v>
      </c>
      <c r="CV33" s="77">
        <v>0</v>
      </c>
      <c r="CW33" s="77">
        <v>0</v>
      </c>
      <c r="CX33" s="77">
        <v>0</v>
      </c>
      <c r="CY33" s="77">
        <v>0</v>
      </c>
      <c r="CZ33" s="77">
        <v>0</v>
      </c>
      <c r="DA33" s="77">
        <v>0</v>
      </c>
      <c r="DB33" s="77">
        <v>0</v>
      </c>
      <c r="DC33" s="77">
        <v>0</v>
      </c>
      <c r="DD33" s="77">
        <v>0</v>
      </c>
      <c r="DE33" s="77">
        <v>0</v>
      </c>
      <c r="DF33" s="77">
        <v>0</v>
      </c>
      <c r="DG33" s="77">
        <v>0</v>
      </c>
      <c r="DH33" s="77">
        <v>0</v>
      </c>
      <c r="DI33" s="77">
        <v>0</v>
      </c>
      <c r="DJ33" s="77">
        <v>0</v>
      </c>
      <c r="DK33" s="77">
        <v>0</v>
      </c>
      <c r="DL33" s="77">
        <v>0</v>
      </c>
      <c r="DM33" s="77"/>
      <c r="DN33" s="77"/>
      <c r="DO33" s="77"/>
      <c r="DP33" s="77"/>
      <c r="DQ33" s="77"/>
      <c r="DR33" s="77"/>
      <c r="DS33" s="77"/>
    </row>
    <row r="34" s="38" customFormat="1" spans="1:123">
      <c r="A34" s="73" t="s">
        <v>330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>
        <v>0</v>
      </c>
      <c r="P34" s="77"/>
      <c r="Q34" s="77"/>
      <c r="R34" s="77"/>
      <c r="S34" s="77"/>
      <c r="T34" s="77">
        <v>0</v>
      </c>
      <c r="U34" s="77"/>
      <c r="V34" s="77">
        <v>0</v>
      </c>
      <c r="W34" s="77"/>
      <c r="X34" s="77"/>
      <c r="Y34" s="77"/>
      <c r="Z34" s="77"/>
      <c r="AA34" s="77"/>
      <c r="AB34" s="77"/>
      <c r="AC34" s="77">
        <v>0</v>
      </c>
      <c r="AD34" s="77"/>
      <c r="AE34" s="77">
        <v>0</v>
      </c>
      <c r="AF34" s="77"/>
      <c r="AG34" s="77">
        <v>0</v>
      </c>
      <c r="AH34" s="77"/>
      <c r="AI34" s="77"/>
      <c r="AJ34" s="77"/>
      <c r="AK34" s="77"/>
      <c r="AL34" s="77"/>
      <c r="AM34" s="77"/>
      <c r="AN34" s="77"/>
      <c r="AO34" s="77">
        <v>0</v>
      </c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</row>
    <row r="35" s="38" customFormat="1" spans="1:123">
      <c r="A35" s="73" t="s">
        <v>331</v>
      </c>
      <c r="B35" s="77">
        <v>-198366.44</v>
      </c>
      <c r="C35" s="77">
        <v>0</v>
      </c>
      <c r="D35" s="77">
        <v>0</v>
      </c>
      <c r="E35" s="77"/>
      <c r="F35" s="77"/>
      <c r="G35" s="77"/>
      <c r="H35" s="77">
        <v>-198366.44</v>
      </c>
      <c r="I35" s="77"/>
      <c r="J35" s="77"/>
      <c r="K35" s="77"/>
      <c r="L35" s="77"/>
      <c r="M35" s="77"/>
      <c r="N35" s="77"/>
      <c r="O35" s="77">
        <v>0</v>
      </c>
      <c r="P35" s="77"/>
      <c r="Q35" s="77"/>
      <c r="R35" s="77"/>
      <c r="S35" s="77"/>
      <c r="T35" s="77">
        <v>0</v>
      </c>
      <c r="U35" s="77"/>
      <c r="V35" s="77">
        <v>0</v>
      </c>
      <c r="W35" s="77"/>
      <c r="X35" s="77"/>
      <c r="Y35" s="77"/>
      <c r="Z35" s="77"/>
      <c r="AA35" s="77"/>
      <c r="AB35" s="77"/>
      <c r="AC35" s="77">
        <v>0</v>
      </c>
      <c r="AD35" s="77"/>
      <c r="AE35" s="77">
        <v>0</v>
      </c>
      <c r="AF35" s="77"/>
      <c r="AG35" s="77">
        <v>0</v>
      </c>
      <c r="AH35" s="77"/>
      <c r="AI35" s="77"/>
      <c r="AJ35" s="77"/>
      <c r="AK35" s="77"/>
      <c r="AL35" s="77"/>
      <c r="AM35" s="77"/>
      <c r="AN35" s="77"/>
      <c r="AO35" s="77">
        <v>0</v>
      </c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</row>
    <row r="36" s="38" customFormat="1" ht="24" spans="1:123">
      <c r="A36" s="73" t="s">
        <v>332</v>
      </c>
      <c r="B36" s="77">
        <v>39117279.06</v>
      </c>
      <c r="C36" s="77">
        <v>32102254.9</v>
      </c>
      <c r="D36" s="77">
        <v>-515752.73</v>
      </c>
      <c r="E36" s="77">
        <v>-97186.17</v>
      </c>
      <c r="F36" s="77">
        <v>127736.41</v>
      </c>
      <c r="G36" s="77">
        <v>8034148.95</v>
      </c>
      <c r="H36" s="77">
        <v>-533922.3</v>
      </c>
      <c r="I36" s="77">
        <v>-27748165.23</v>
      </c>
      <c r="J36" s="77">
        <v>0</v>
      </c>
      <c r="K36" s="77">
        <v>0.24</v>
      </c>
      <c r="L36" s="77">
        <v>0</v>
      </c>
      <c r="M36" s="77">
        <v>-890429.69</v>
      </c>
      <c r="N36" s="77">
        <v>-467945.82</v>
      </c>
      <c r="O36" s="77">
        <v>27031268.54</v>
      </c>
      <c r="P36" s="77">
        <v>17436634.81</v>
      </c>
      <c r="Q36" s="77">
        <v>7157656.58</v>
      </c>
      <c r="R36" s="77">
        <v>9583235.47</v>
      </c>
      <c r="S36" s="77">
        <v>-1080833.28</v>
      </c>
      <c r="T36" s="77">
        <v>13217698.88</v>
      </c>
      <c r="U36" s="77">
        <v>-208047.38</v>
      </c>
      <c r="V36" s="77">
        <v>2059775.04</v>
      </c>
      <c r="W36" s="77">
        <v>3448041.55</v>
      </c>
      <c r="X36" s="77">
        <v>-557959.48</v>
      </c>
      <c r="Y36" s="77">
        <v>-289070.17</v>
      </c>
      <c r="Z36" s="77">
        <v>2212448.76</v>
      </c>
      <c r="AA36" s="77">
        <v>-2414861.28</v>
      </c>
      <c r="AB36" s="77">
        <v>4417415.18</v>
      </c>
      <c r="AC36" s="77">
        <v>3789683.57</v>
      </c>
      <c r="AD36" s="77">
        <v>-707163.29</v>
      </c>
      <c r="AE36" s="77">
        <v>1388789.65</v>
      </c>
      <c r="AF36" s="77">
        <v>8901609.11</v>
      </c>
      <c r="AG36" s="77">
        <v>-586388.46</v>
      </c>
      <c r="AH36" s="77">
        <v>23171471.08</v>
      </c>
      <c r="AI36" s="77">
        <v>-791207.84</v>
      </c>
      <c r="AJ36" s="77">
        <v>-794715.21</v>
      </c>
      <c r="AK36" s="77">
        <v>-4916788.26</v>
      </c>
      <c r="AL36" s="77">
        <v>-211056.99</v>
      </c>
      <c r="AM36" s="77">
        <v>-595228.82</v>
      </c>
      <c r="AN36" s="77">
        <v>152898.67</v>
      </c>
      <c r="AO36" s="77">
        <v>11602284.37</v>
      </c>
      <c r="AP36" s="77">
        <v>293880.77</v>
      </c>
      <c r="AQ36" s="77">
        <v>395147.81</v>
      </c>
      <c r="AR36" s="77">
        <v>314486.18</v>
      </c>
      <c r="AS36" s="77">
        <v>546251.28</v>
      </c>
      <c r="AT36" s="77">
        <v>698914.47</v>
      </c>
      <c r="AU36" s="77">
        <v>620912.3</v>
      </c>
      <c r="AV36" s="77">
        <v>162264.17</v>
      </c>
      <c r="AW36" s="77">
        <v>782204.16</v>
      </c>
      <c r="AX36" s="77">
        <v>-172025.88</v>
      </c>
      <c r="AY36" s="77">
        <v>-244731.59</v>
      </c>
      <c r="AZ36" s="77">
        <v>3714735.33</v>
      </c>
      <c r="BA36" s="77">
        <v>-32866.67</v>
      </c>
      <c r="BB36" s="77">
        <v>-48612.25</v>
      </c>
      <c r="BC36" s="77">
        <v>-5970.79</v>
      </c>
      <c r="BD36" s="77">
        <v>76476.31</v>
      </c>
      <c r="BE36" s="77">
        <v>91863</v>
      </c>
      <c r="BF36" s="77">
        <v>87694.3</v>
      </c>
      <c r="BG36" s="77">
        <v>114241.97</v>
      </c>
      <c r="BH36" s="77">
        <v>4394.78</v>
      </c>
      <c r="BI36" s="77">
        <v>16580.44</v>
      </c>
      <c r="BJ36" s="77">
        <v>10294.66</v>
      </c>
      <c r="BK36" s="77">
        <v>-188362.17</v>
      </c>
      <c r="BL36" s="77">
        <v>-28753.12</v>
      </c>
      <c r="BM36" s="77">
        <v>-74736.65</v>
      </c>
      <c r="BN36" s="77">
        <v>-140599.07</v>
      </c>
      <c r="BO36" s="77">
        <v>-102546.24</v>
      </c>
      <c r="BP36" s="77">
        <v>-48933.93</v>
      </c>
      <c r="BQ36" s="77">
        <v>-41981.02</v>
      </c>
      <c r="BR36" s="77">
        <v>-358023.33</v>
      </c>
      <c r="BS36" s="77">
        <v>-74838.61</v>
      </c>
      <c r="BT36" s="77">
        <v>-49450.04</v>
      </c>
      <c r="BU36" s="77">
        <v>-37355.96</v>
      </c>
      <c r="BV36" s="77">
        <v>-56524.59</v>
      </c>
      <c r="BW36" s="77">
        <v>-40379.57</v>
      </c>
      <c r="BX36" s="77">
        <v>-609441.22</v>
      </c>
      <c r="BY36" s="77">
        <v>8309097.23</v>
      </c>
      <c r="BZ36" s="77">
        <v>-97587.71</v>
      </c>
      <c r="CA36" s="77">
        <v>-130727.19</v>
      </c>
      <c r="CB36" s="77">
        <v>-15762.85</v>
      </c>
      <c r="CC36" s="77">
        <v>-43918.57</v>
      </c>
      <c r="CD36" s="77">
        <v>-66091.03</v>
      </c>
      <c r="CE36" s="77">
        <v>-114372.93</v>
      </c>
      <c r="CF36" s="77">
        <v>-77746.32</v>
      </c>
      <c r="CG36" s="77">
        <v>-81084.54</v>
      </c>
      <c r="CH36" s="77">
        <v>-285757.73</v>
      </c>
      <c r="CI36" s="77">
        <v>-88801.18</v>
      </c>
      <c r="CJ36" s="77">
        <v>-129286.18</v>
      </c>
      <c r="CK36" s="77">
        <v>-54541.78</v>
      </c>
      <c r="CL36" s="77">
        <v>-16579.87</v>
      </c>
      <c r="CM36" s="77">
        <v>-134610.45</v>
      </c>
      <c r="CN36" s="77">
        <v>-99623.41</v>
      </c>
      <c r="CO36" s="77">
        <v>-133181.67</v>
      </c>
      <c r="CP36" s="77">
        <v>-63154.29</v>
      </c>
      <c r="CQ36" s="77">
        <v>-103154.98</v>
      </c>
      <c r="CR36" s="77">
        <v>-36673.81</v>
      </c>
      <c r="CS36" s="77">
        <v>-139770.13</v>
      </c>
      <c r="CT36" s="77">
        <v>-41877.75</v>
      </c>
      <c r="CU36" s="77">
        <v>-69338.64</v>
      </c>
      <c r="CV36" s="77">
        <v>-121363.03</v>
      </c>
      <c r="CW36" s="77">
        <v>1088566.32</v>
      </c>
      <c r="CX36" s="77">
        <v>-39919.25</v>
      </c>
      <c r="CY36" s="77">
        <v>-127176.09</v>
      </c>
      <c r="CZ36" s="77">
        <v>-80793.19</v>
      </c>
      <c r="DA36" s="77">
        <v>-81344.87</v>
      </c>
      <c r="DB36" s="77">
        <v>-112077.15</v>
      </c>
      <c r="DC36" s="77">
        <v>-146992.07</v>
      </c>
      <c r="DD36" s="77">
        <v>-152651.25</v>
      </c>
      <c r="DE36" s="77">
        <v>-115092.23</v>
      </c>
      <c r="DF36" s="77">
        <v>333060.3</v>
      </c>
      <c r="DG36" s="77">
        <v>-96580.43</v>
      </c>
      <c r="DH36" s="77">
        <v>-50252.37</v>
      </c>
      <c r="DI36" s="77">
        <v>184384.3</v>
      </c>
      <c r="DJ36" s="77">
        <v>-115250.3</v>
      </c>
      <c r="DK36" s="77">
        <v>-126310.35</v>
      </c>
      <c r="DL36" s="77">
        <v>-91527.07</v>
      </c>
      <c r="DM36" s="77">
        <v>-77073.28</v>
      </c>
      <c r="DN36" s="77">
        <v>-48668.94</v>
      </c>
      <c r="DO36" s="77">
        <v>-50899.52</v>
      </c>
      <c r="DP36" s="77">
        <v>-53754.23</v>
      </c>
      <c r="DQ36" s="77">
        <v>-54703.94</v>
      </c>
      <c r="DR36" s="77">
        <v>-68666.4</v>
      </c>
      <c r="DS36" s="77">
        <v>-52294.04</v>
      </c>
    </row>
    <row r="37" s="62" customFormat="1" spans="1:123">
      <c r="A37" s="67" t="s">
        <v>333</v>
      </c>
      <c r="B37" s="78">
        <v>5992011.18</v>
      </c>
      <c r="C37" s="78">
        <v>5992011.18</v>
      </c>
      <c r="D37" s="78">
        <v>0</v>
      </c>
      <c r="E37" s="78">
        <v>0</v>
      </c>
      <c r="F37" s="78">
        <v>0</v>
      </c>
      <c r="G37" s="78">
        <v>0</v>
      </c>
      <c r="H37" s="78">
        <v>0</v>
      </c>
      <c r="I37" s="78">
        <v>0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78">
        <v>0</v>
      </c>
      <c r="P37" s="78">
        <v>5992011.18</v>
      </c>
      <c r="Q37" s="78">
        <v>0</v>
      </c>
      <c r="R37" s="78">
        <v>0</v>
      </c>
      <c r="S37" s="78">
        <v>0</v>
      </c>
      <c r="T37" s="78">
        <v>5583971.43</v>
      </c>
      <c r="U37" s="78">
        <v>0</v>
      </c>
      <c r="V37" s="78">
        <v>0</v>
      </c>
      <c r="W37" s="78">
        <v>408039.75</v>
      </c>
      <c r="X37" s="78">
        <v>0</v>
      </c>
      <c r="Y37" s="78">
        <v>0</v>
      </c>
      <c r="Z37" s="78">
        <v>0</v>
      </c>
      <c r="AA37" s="78">
        <v>0</v>
      </c>
      <c r="AB37" s="78">
        <v>0</v>
      </c>
      <c r="AC37" s="78">
        <v>0</v>
      </c>
      <c r="AD37" s="78">
        <v>0</v>
      </c>
      <c r="AE37" s="78">
        <v>0</v>
      </c>
      <c r="AF37" s="78">
        <v>0</v>
      </c>
      <c r="AG37" s="78">
        <v>0</v>
      </c>
      <c r="AH37" s="78">
        <v>0</v>
      </c>
      <c r="AI37" s="78">
        <v>0</v>
      </c>
      <c r="AJ37" s="78">
        <v>0</v>
      </c>
      <c r="AK37" s="78">
        <v>0</v>
      </c>
      <c r="AL37" s="78">
        <v>0</v>
      </c>
      <c r="AM37" s="78">
        <v>0</v>
      </c>
      <c r="AN37" s="78">
        <v>0</v>
      </c>
      <c r="AO37" s="78">
        <v>0</v>
      </c>
      <c r="AP37" s="78">
        <v>0</v>
      </c>
      <c r="AQ37" s="78">
        <v>0</v>
      </c>
      <c r="AR37" s="78">
        <v>0</v>
      </c>
      <c r="AS37" s="78">
        <v>0</v>
      </c>
      <c r="AT37" s="78">
        <v>0</v>
      </c>
      <c r="AU37" s="78">
        <v>0</v>
      </c>
      <c r="AV37" s="78">
        <v>0</v>
      </c>
      <c r="AW37" s="78">
        <v>0</v>
      </c>
      <c r="AX37" s="78">
        <v>0</v>
      </c>
      <c r="AY37" s="78">
        <v>0</v>
      </c>
      <c r="AZ37" s="78">
        <v>0</v>
      </c>
      <c r="BA37" s="78">
        <v>0</v>
      </c>
      <c r="BB37" s="78">
        <v>0</v>
      </c>
      <c r="BC37" s="78">
        <v>0</v>
      </c>
      <c r="BD37" s="78">
        <v>0</v>
      </c>
      <c r="BE37" s="78">
        <v>0</v>
      </c>
      <c r="BF37" s="78">
        <v>0</v>
      </c>
      <c r="BG37" s="78">
        <v>0</v>
      </c>
      <c r="BH37" s="78">
        <v>0</v>
      </c>
      <c r="BI37" s="78">
        <v>0</v>
      </c>
      <c r="BJ37" s="78">
        <v>0</v>
      </c>
      <c r="BK37" s="78">
        <v>0</v>
      </c>
      <c r="BL37" s="78">
        <v>0</v>
      </c>
      <c r="BM37" s="78">
        <v>0</v>
      </c>
      <c r="BN37" s="78">
        <v>0</v>
      </c>
      <c r="BO37" s="78">
        <v>0</v>
      </c>
      <c r="BP37" s="78">
        <v>0</v>
      </c>
      <c r="BQ37" s="78">
        <v>0</v>
      </c>
      <c r="BR37" s="78">
        <v>0</v>
      </c>
      <c r="BS37" s="78">
        <v>0</v>
      </c>
      <c r="BT37" s="78">
        <v>0</v>
      </c>
      <c r="BU37" s="78">
        <v>0</v>
      </c>
      <c r="BV37" s="78">
        <v>0</v>
      </c>
      <c r="BW37" s="78">
        <v>0</v>
      </c>
      <c r="BX37" s="78">
        <v>0</v>
      </c>
      <c r="BY37" s="78">
        <v>0</v>
      </c>
      <c r="BZ37" s="78">
        <v>0</v>
      </c>
      <c r="CA37" s="78">
        <v>0</v>
      </c>
      <c r="CB37" s="78">
        <v>0</v>
      </c>
      <c r="CC37" s="78">
        <v>0</v>
      </c>
      <c r="CD37" s="78">
        <v>0</v>
      </c>
      <c r="CE37" s="78">
        <v>0</v>
      </c>
      <c r="CF37" s="78">
        <v>0</v>
      </c>
      <c r="CG37" s="78">
        <v>0</v>
      </c>
      <c r="CH37" s="78">
        <v>0</v>
      </c>
      <c r="CI37" s="78">
        <v>0</v>
      </c>
      <c r="CJ37" s="78">
        <v>0</v>
      </c>
      <c r="CK37" s="78">
        <v>0</v>
      </c>
      <c r="CL37" s="78">
        <v>0</v>
      </c>
      <c r="CM37" s="78">
        <v>0</v>
      </c>
      <c r="CN37" s="78">
        <v>0</v>
      </c>
      <c r="CO37" s="78">
        <v>0</v>
      </c>
      <c r="CP37" s="78">
        <v>0</v>
      </c>
      <c r="CQ37" s="78">
        <v>0</v>
      </c>
      <c r="CR37" s="78">
        <v>0</v>
      </c>
      <c r="CS37" s="78">
        <v>0</v>
      </c>
      <c r="CT37" s="78">
        <v>0</v>
      </c>
      <c r="CU37" s="78">
        <v>0</v>
      </c>
      <c r="CV37" s="78">
        <v>0</v>
      </c>
      <c r="CW37" s="78">
        <v>0</v>
      </c>
      <c r="CX37" s="78">
        <v>0</v>
      </c>
      <c r="CY37" s="78">
        <v>0</v>
      </c>
      <c r="CZ37" s="78">
        <v>0</v>
      </c>
      <c r="DA37" s="78">
        <v>0</v>
      </c>
      <c r="DB37" s="78">
        <v>0</v>
      </c>
      <c r="DC37" s="78">
        <v>0</v>
      </c>
      <c r="DD37" s="78">
        <v>0</v>
      </c>
      <c r="DE37" s="78">
        <v>0</v>
      </c>
      <c r="DF37" s="78">
        <v>0</v>
      </c>
      <c r="DG37" s="78">
        <v>0</v>
      </c>
      <c r="DH37" s="78">
        <v>0</v>
      </c>
      <c r="DI37" s="78">
        <v>0</v>
      </c>
      <c r="DJ37" s="78">
        <v>0</v>
      </c>
      <c r="DK37" s="78">
        <v>0</v>
      </c>
      <c r="DL37" s="78">
        <v>0</v>
      </c>
      <c r="DM37" s="78">
        <v>0</v>
      </c>
      <c r="DN37" s="78"/>
      <c r="DO37" s="78"/>
      <c r="DP37" s="78"/>
      <c r="DQ37" s="78"/>
      <c r="DR37" s="78"/>
      <c r="DS37" s="78"/>
    </row>
    <row r="38" s="38" customFormat="1" ht="24" spans="1:123">
      <c r="A38" s="73" t="s">
        <v>334</v>
      </c>
      <c r="B38" s="77">
        <v>5992011.18</v>
      </c>
      <c r="C38" s="77">
        <v>5992011.18</v>
      </c>
      <c r="D38" s="77">
        <v>0</v>
      </c>
      <c r="E38" s="77"/>
      <c r="F38" s="77"/>
      <c r="G38" s="77">
        <v>0</v>
      </c>
      <c r="H38" s="77">
        <v>0</v>
      </c>
      <c r="I38" s="77">
        <v>0</v>
      </c>
      <c r="J38" s="77">
        <v>0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5992011.18</v>
      </c>
      <c r="Q38" s="77">
        <v>0</v>
      </c>
      <c r="R38" s="77">
        <v>0</v>
      </c>
      <c r="S38" s="77">
        <v>0</v>
      </c>
      <c r="T38" s="77">
        <v>5583971.43</v>
      </c>
      <c r="U38" s="77">
        <v>0</v>
      </c>
      <c r="V38" s="77">
        <v>0</v>
      </c>
      <c r="W38" s="77">
        <v>408039.75</v>
      </c>
      <c r="X38" s="77">
        <v>0</v>
      </c>
      <c r="Y38" s="77">
        <v>0</v>
      </c>
      <c r="Z38" s="77">
        <v>0</v>
      </c>
      <c r="AA38" s="77">
        <v>0</v>
      </c>
      <c r="AB38" s="77">
        <v>0</v>
      </c>
      <c r="AC38" s="77">
        <v>0</v>
      </c>
      <c r="AD38" s="77">
        <v>0</v>
      </c>
      <c r="AE38" s="77">
        <v>0</v>
      </c>
      <c r="AF38" s="77">
        <v>0</v>
      </c>
      <c r="AG38" s="77">
        <v>0</v>
      </c>
      <c r="AH38" s="77">
        <v>0</v>
      </c>
      <c r="AI38" s="77">
        <v>0</v>
      </c>
      <c r="AJ38" s="77">
        <v>0</v>
      </c>
      <c r="AK38" s="77">
        <v>0</v>
      </c>
      <c r="AL38" s="77">
        <v>0</v>
      </c>
      <c r="AM38" s="77">
        <v>0</v>
      </c>
      <c r="AN38" s="77">
        <v>0</v>
      </c>
      <c r="AO38" s="77">
        <v>0</v>
      </c>
      <c r="AP38" s="77">
        <v>0</v>
      </c>
      <c r="AQ38" s="77">
        <v>0</v>
      </c>
      <c r="AR38" s="77">
        <v>0</v>
      </c>
      <c r="AS38" s="77">
        <v>0</v>
      </c>
      <c r="AT38" s="77">
        <v>0</v>
      </c>
      <c r="AU38" s="77">
        <v>0</v>
      </c>
      <c r="AV38" s="77">
        <v>0</v>
      </c>
      <c r="AW38" s="77">
        <v>0</v>
      </c>
      <c r="AX38" s="77">
        <v>0</v>
      </c>
      <c r="AY38" s="77">
        <v>0</v>
      </c>
      <c r="AZ38" s="77">
        <v>0</v>
      </c>
      <c r="BA38" s="77">
        <v>0</v>
      </c>
      <c r="BB38" s="77">
        <v>0</v>
      </c>
      <c r="BC38" s="77">
        <v>0</v>
      </c>
      <c r="BD38" s="77">
        <v>0</v>
      </c>
      <c r="BE38" s="77">
        <v>0</v>
      </c>
      <c r="BF38" s="77">
        <v>0</v>
      </c>
      <c r="BG38" s="77">
        <v>0</v>
      </c>
      <c r="BH38" s="77">
        <v>0</v>
      </c>
      <c r="BI38" s="77">
        <v>0</v>
      </c>
      <c r="BJ38" s="77">
        <v>0</v>
      </c>
      <c r="BK38" s="77">
        <v>0</v>
      </c>
      <c r="BL38" s="77">
        <v>0</v>
      </c>
      <c r="BM38" s="77">
        <v>0</v>
      </c>
      <c r="BN38" s="77">
        <v>0</v>
      </c>
      <c r="BO38" s="77">
        <v>0</v>
      </c>
      <c r="BP38" s="77">
        <v>0</v>
      </c>
      <c r="BQ38" s="77">
        <v>0</v>
      </c>
      <c r="BR38" s="77">
        <v>0</v>
      </c>
      <c r="BS38" s="77">
        <v>0</v>
      </c>
      <c r="BT38" s="77">
        <v>0</v>
      </c>
      <c r="BU38" s="77">
        <v>0</v>
      </c>
      <c r="BV38" s="77">
        <v>0</v>
      </c>
      <c r="BW38" s="77">
        <v>0</v>
      </c>
      <c r="BX38" s="77">
        <v>0</v>
      </c>
      <c r="BY38" s="77">
        <v>0</v>
      </c>
      <c r="BZ38" s="77">
        <v>0</v>
      </c>
      <c r="CA38" s="77">
        <v>0</v>
      </c>
      <c r="CB38" s="77">
        <v>0</v>
      </c>
      <c r="CC38" s="77">
        <v>0</v>
      </c>
      <c r="CD38" s="77">
        <v>0</v>
      </c>
      <c r="CE38" s="77">
        <v>0</v>
      </c>
      <c r="CF38" s="77">
        <v>0</v>
      </c>
      <c r="CG38" s="77">
        <v>0</v>
      </c>
      <c r="CH38" s="77">
        <v>0</v>
      </c>
      <c r="CI38" s="77">
        <v>0</v>
      </c>
      <c r="CJ38" s="77">
        <v>0</v>
      </c>
      <c r="CK38" s="77">
        <v>0</v>
      </c>
      <c r="CL38" s="77">
        <v>0</v>
      </c>
      <c r="CM38" s="77">
        <v>0</v>
      </c>
      <c r="CN38" s="77">
        <v>0</v>
      </c>
      <c r="CO38" s="77">
        <v>0</v>
      </c>
      <c r="CP38" s="77">
        <v>0</v>
      </c>
      <c r="CQ38" s="77">
        <v>0</v>
      </c>
      <c r="CR38" s="77">
        <v>0</v>
      </c>
      <c r="CS38" s="77">
        <v>0</v>
      </c>
      <c r="CT38" s="77">
        <v>0</v>
      </c>
      <c r="CU38" s="77">
        <v>0</v>
      </c>
      <c r="CV38" s="77">
        <v>0</v>
      </c>
      <c r="CW38" s="77">
        <v>0</v>
      </c>
      <c r="CX38" s="77">
        <v>0</v>
      </c>
      <c r="CY38" s="77">
        <v>0</v>
      </c>
      <c r="CZ38" s="77">
        <v>0</v>
      </c>
      <c r="DA38" s="77">
        <v>0</v>
      </c>
      <c r="DB38" s="77">
        <v>0</v>
      </c>
      <c r="DC38" s="77">
        <v>0</v>
      </c>
      <c r="DD38" s="77">
        <v>0</v>
      </c>
      <c r="DE38" s="77">
        <v>0</v>
      </c>
      <c r="DF38" s="77">
        <v>0</v>
      </c>
      <c r="DG38" s="77">
        <v>0</v>
      </c>
      <c r="DH38" s="77">
        <v>0</v>
      </c>
      <c r="DI38" s="77">
        <v>0</v>
      </c>
      <c r="DJ38" s="77">
        <v>0</v>
      </c>
      <c r="DK38" s="77">
        <v>0</v>
      </c>
      <c r="DL38" s="77">
        <v>0</v>
      </c>
      <c r="DM38" s="77">
        <v>0</v>
      </c>
      <c r="DN38" s="77"/>
      <c r="DO38" s="77"/>
      <c r="DP38" s="77"/>
      <c r="DQ38" s="77"/>
      <c r="DR38" s="77"/>
      <c r="DS38" s="77"/>
    </row>
    <row r="39" s="38" customFormat="1" spans="1:123">
      <c r="A39" s="73" t="s">
        <v>335</v>
      </c>
      <c r="B39" s="77">
        <v>408039.75</v>
      </c>
      <c r="C39" s="77">
        <v>408039.75</v>
      </c>
      <c r="D39" s="77">
        <v>0</v>
      </c>
      <c r="E39" s="77">
        <v>0</v>
      </c>
      <c r="F39" s="77"/>
      <c r="G39" s="77">
        <v>0</v>
      </c>
      <c r="H39" s="77">
        <v>0</v>
      </c>
      <c r="I39" s="77">
        <v>0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408039.75</v>
      </c>
      <c r="Q39" s="77">
        <v>0</v>
      </c>
      <c r="R39" s="77">
        <v>0</v>
      </c>
      <c r="S39" s="77">
        <v>0</v>
      </c>
      <c r="T39" s="77">
        <v>0</v>
      </c>
      <c r="U39" s="77">
        <v>0</v>
      </c>
      <c r="V39" s="77">
        <v>0</v>
      </c>
      <c r="W39" s="77">
        <v>408039.75</v>
      </c>
      <c r="X39" s="77">
        <v>0</v>
      </c>
      <c r="Y39" s="77">
        <v>0</v>
      </c>
      <c r="Z39" s="77">
        <v>0</v>
      </c>
      <c r="AA39" s="77">
        <v>0</v>
      </c>
      <c r="AB39" s="77">
        <v>0</v>
      </c>
      <c r="AC39" s="77">
        <v>0</v>
      </c>
      <c r="AD39" s="77">
        <v>0</v>
      </c>
      <c r="AE39" s="77">
        <v>0</v>
      </c>
      <c r="AF39" s="77">
        <v>0</v>
      </c>
      <c r="AG39" s="77">
        <v>0</v>
      </c>
      <c r="AH39" s="77">
        <v>0</v>
      </c>
      <c r="AI39" s="77">
        <v>0</v>
      </c>
      <c r="AJ39" s="77">
        <v>0</v>
      </c>
      <c r="AK39" s="77">
        <v>0</v>
      </c>
      <c r="AL39" s="77">
        <v>0</v>
      </c>
      <c r="AM39" s="77">
        <v>0</v>
      </c>
      <c r="AN39" s="77">
        <v>0</v>
      </c>
      <c r="AO39" s="77">
        <v>0</v>
      </c>
      <c r="AP39" s="77">
        <v>0</v>
      </c>
      <c r="AQ39" s="77">
        <v>0</v>
      </c>
      <c r="AR39" s="77">
        <v>0</v>
      </c>
      <c r="AS39" s="77">
        <v>0</v>
      </c>
      <c r="AT39" s="77">
        <v>0</v>
      </c>
      <c r="AU39" s="77">
        <v>0</v>
      </c>
      <c r="AV39" s="77">
        <v>0</v>
      </c>
      <c r="AW39" s="77">
        <v>0</v>
      </c>
      <c r="AX39" s="77">
        <v>0</v>
      </c>
      <c r="AY39" s="77">
        <v>0</v>
      </c>
      <c r="AZ39" s="77">
        <v>0</v>
      </c>
      <c r="BA39" s="77">
        <v>0</v>
      </c>
      <c r="BB39" s="77">
        <v>0</v>
      </c>
      <c r="BC39" s="77">
        <v>0</v>
      </c>
      <c r="BD39" s="77">
        <v>0</v>
      </c>
      <c r="BE39" s="77">
        <v>0</v>
      </c>
      <c r="BF39" s="77">
        <v>0</v>
      </c>
      <c r="BG39" s="77">
        <v>0</v>
      </c>
      <c r="BH39" s="77">
        <v>0</v>
      </c>
      <c r="BI39" s="77">
        <v>0</v>
      </c>
      <c r="BJ39" s="77">
        <v>0</v>
      </c>
      <c r="BK39" s="77">
        <v>0</v>
      </c>
      <c r="BL39" s="77">
        <v>0</v>
      </c>
      <c r="BM39" s="77">
        <v>0</v>
      </c>
      <c r="BN39" s="77">
        <v>0</v>
      </c>
      <c r="BO39" s="77">
        <v>0</v>
      </c>
      <c r="BP39" s="77">
        <v>0</v>
      </c>
      <c r="BQ39" s="77">
        <v>0</v>
      </c>
      <c r="BR39" s="77">
        <v>0</v>
      </c>
      <c r="BS39" s="77">
        <v>0</v>
      </c>
      <c r="BT39" s="77">
        <v>0</v>
      </c>
      <c r="BU39" s="77">
        <v>0</v>
      </c>
      <c r="BV39" s="77">
        <v>0</v>
      </c>
      <c r="BW39" s="77">
        <v>0</v>
      </c>
      <c r="BX39" s="77">
        <v>0</v>
      </c>
      <c r="BY39" s="77">
        <v>0</v>
      </c>
      <c r="BZ39" s="77">
        <v>0</v>
      </c>
      <c r="CA39" s="77">
        <v>0</v>
      </c>
      <c r="CB39" s="77">
        <v>0</v>
      </c>
      <c r="CC39" s="77">
        <v>0</v>
      </c>
      <c r="CD39" s="77">
        <v>0</v>
      </c>
      <c r="CE39" s="77">
        <v>0</v>
      </c>
      <c r="CF39" s="77">
        <v>0</v>
      </c>
      <c r="CG39" s="77">
        <v>0</v>
      </c>
      <c r="CH39" s="77">
        <v>0</v>
      </c>
      <c r="CI39" s="77">
        <v>0</v>
      </c>
      <c r="CJ39" s="77">
        <v>0</v>
      </c>
      <c r="CK39" s="77">
        <v>0</v>
      </c>
      <c r="CL39" s="77">
        <v>0</v>
      </c>
      <c r="CM39" s="77">
        <v>0</v>
      </c>
      <c r="CN39" s="77">
        <v>0</v>
      </c>
      <c r="CO39" s="77">
        <v>0</v>
      </c>
      <c r="CP39" s="77">
        <v>0</v>
      </c>
      <c r="CQ39" s="77">
        <v>0</v>
      </c>
      <c r="CR39" s="77">
        <v>0</v>
      </c>
      <c r="CS39" s="77">
        <v>0</v>
      </c>
      <c r="CT39" s="77">
        <v>0</v>
      </c>
      <c r="CU39" s="77">
        <v>0</v>
      </c>
      <c r="CV39" s="77">
        <v>0</v>
      </c>
      <c r="CW39" s="77">
        <v>0</v>
      </c>
      <c r="CX39" s="77">
        <v>0</v>
      </c>
      <c r="CY39" s="77">
        <v>0</v>
      </c>
      <c r="CZ39" s="77">
        <v>0</v>
      </c>
      <c r="DA39" s="77">
        <v>0</v>
      </c>
      <c r="DB39" s="77">
        <v>0</v>
      </c>
      <c r="DC39" s="77">
        <v>0</v>
      </c>
      <c r="DD39" s="77">
        <v>0</v>
      </c>
      <c r="DE39" s="77">
        <v>0</v>
      </c>
      <c r="DF39" s="77">
        <v>0</v>
      </c>
      <c r="DG39" s="77">
        <v>0</v>
      </c>
      <c r="DH39" s="77">
        <v>0</v>
      </c>
      <c r="DI39" s="77">
        <v>0</v>
      </c>
      <c r="DJ39" s="77">
        <v>0</v>
      </c>
      <c r="DK39" s="77">
        <v>0</v>
      </c>
      <c r="DL39" s="77">
        <v>0</v>
      </c>
      <c r="DM39" s="77">
        <v>0</v>
      </c>
      <c r="DN39" s="77"/>
      <c r="DO39" s="77"/>
      <c r="DP39" s="77"/>
      <c r="DQ39" s="47"/>
      <c r="DR39" s="47"/>
      <c r="DS39" s="47"/>
    </row>
    <row r="40" s="38" customFormat="1" spans="1:123">
      <c r="A40" s="73" t="s">
        <v>336</v>
      </c>
      <c r="B40" s="77">
        <v>0</v>
      </c>
      <c r="C40" s="77"/>
      <c r="D40" s="77"/>
      <c r="E40" s="77">
        <v>0</v>
      </c>
      <c r="F40" s="77">
        <v>0</v>
      </c>
      <c r="G40" s="77"/>
      <c r="H40" s="77"/>
      <c r="I40" s="77"/>
      <c r="J40" s="47"/>
      <c r="K40" s="47"/>
      <c r="L40" s="47"/>
      <c r="M40" s="47"/>
      <c r="N40" s="47"/>
      <c r="O40" s="47">
        <v>0</v>
      </c>
      <c r="P40" s="47"/>
      <c r="Q40" s="47"/>
      <c r="R40" s="47"/>
      <c r="S40" s="47"/>
      <c r="T40" s="47">
        <v>0</v>
      </c>
      <c r="U40" s="47"/>
      <c r="V40" s="47"/>
      <c r="W40" s="47"/>
      <c r="X40" s="47"/>
      <c r="Y40" s="47"/>
      <c r="Z40" s="47"/>
      <c r="AA40" s="47"/>
      <c r="AB40" s="47"/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/>
      <c r="AI40" s="47"/>
      <c r="AJ40" s="47"/>
      <c r="AK40" s="47"/>
      <c r="AL40" s="47"/>
      <c r="AM40" s="47"/>
      <c r="AN40" s="47"/>
      <c r="AO40" s="47">
        <v>0</v>
      </c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</row>
    <row r="41" s="38" customFormat="1" ht="24" spans="1:123">
      <c r="A41" s="73" t="s">
        <v>337</v>
      </c>
      <c r="B41" s="77">
        <v>0</v>
      </c>
      <c r="C41" s="77"/>
      <c r="D41" s="77"/>
      <c r="E41" s="77">
        <v>0</v>
      </c>
      <c r="F41" s="77"/>
      <c r="G41" s="77"/>
      <c r="H41" s="77"/>
      <c r="I41" s="77"/>
      <c r="J41" s="47"/>
      <c r="K41" s="47"/>
      <c r="L41" s="47"/>
      <c r="M41" s="47"/>
      <c r="N41" s="47"/>
      <c r="O41" s="47">
        <v>0</v>
      </c>
      <c r="P41" s="47"/>
      <c r="Q41" s="47"/>
      <c r="R41" s="47"/>
      <c r="S41" s="47"/>
      <c r="T41" s="47">
        <v>0</v>
      </c>
      <c r="U41" s="47"/>
      <c r="V41" s="47"/>
      <c r="W41" s="47"/>
      <c r="X41" s="47"/>
      <c r="Y41" s="47"/>
      <c r="Z41" s="47"/>
      <c r="AA41" s="47"/>
      <c r="AB41" s="47"/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/>
      <c r="AI41" s="47"/>
      <c r="AJ41" s="47"/>
      <c r="AK41" s="47"/>
      <c r="AL41" s="47"/>
      <c r="AM41" s="47"/>
      <c r="AN41" s="47"/>
      <c r="AO41" s="47">
        <v>0</v>
      </c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</row>
    <row r="42" s="38" customFormat="1" spans="1:123">
      <c r="A42" s="73" t="s">
        <v>338</v>
      </c>
      <c r="B42" s="77">
        <v>408039.75</v>
      </c>
      <c r="C42" s="79">
        <v>408039.75</v>
      </c>
      <c r="D42" s="77"/>
      <c r="E42" s="77">
        <v>0</v>
      </c>
      <c r="F42" s="77"/>
      <c r="G42" s="77"/>
      <c r="H42" s="77"/>
      <c r="I42" s="77"/>
      <c r="J42" s="47"/>
      <c r="K42" s="47"/>
      <c r="L42" s="47"/>
      <c r="M42" s="47"/>
      <c r="N42" s="47"/>
      <c r="O42" s="47">
        <v>0</v>
      </c>
      <c r="P42" s="47">
        <v>408039.75</v>
      </c>
      <c r="Q42" s="47"/>
      <c r="R42" s="47"/>
      <c r="S42" s="47"/>
      <c r="T42" s="47">
        <v>0</v>
      </c>
      <c r="U42" s="47"/>
      <c r="V42" s="47"/>
      <c r="W42" s="47">
        <v>408039.75</v>
      </c>
      <c r="X42" s="47"/>
      <c r="Y42" s="47"/>
      <c r="Z42" s="47"/>
      <c r="AA42" s="47"/>
      <c r="AB42" s="47"/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/>
      <c r="AI42" s="47"/>
      <c r="AJ42" s="47"/>
      <c r="AK42" s="47"/>
      <c r="AL42" s="47"/>
      <c r="AM42" s="47"/>
      <c r="AN42" s="47"/>
      <c r="AO42" s="47">
        <v>0</v>
      </c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</row>
    <row r="43" s="38" customFormat="1" spans="1:123">
      <c r="A43" s="73" t="s">
        <v>339</v>
      </c>
      <c r="B43" s="77">
        <v>0</v>
      </c>
      <c r="C43" s="77"/>
      <c r="D43" s="77"/>
      <c r="E43" s="77">
        <v>0</v>
      </c>
      <c r="F43" s="77"/>
      <c r="G43" s="77"/>
      <c r="H43" s="77"/>
      <c r="I43" s="77"/>
      <c r="J43" s="47"/>
      <c r="K43" s="47"/>
      <c r="L43" s="47"/>
      <c r="M43" s="47"/>
      <c r="N43" s="47"/>
      <c r="O43" s="47">
        <v>0</v>
      </c>
      <c r="P43" s="47"/>
      <c r="Q43" s="47"/>
      <c r="R43" s="47"/>
      <c r="S43" s="47"/>
      <c r="T43" s="47">
        <v>0</v>
      </c>
      <c r="U43" s="47"/>
      <c r="V43" s="47"/>
      <c r="W43" s="47"/>
      <c r="X43" s="47"/>
      <c r="Y43" s="47"/>
      <c r="Z43" s="47"/>
      <c r="AA43" s="47"/>
      <c r="AB43" s="47"/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/>
      <c r="AI43" s="47"/>
      <c r="AJ43" s="47"/>
      <c r="AK43" s="47"/>
      <c r="AL43" s="47"/>
      <c r="AM43" s="47"/>
      <c r="AN43" s="47"/>
      <c r="AO43" s="47">
        <v>0</v>
      </c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</row>
    <row r="44" s="38" customFormat="1" spans="1:123">
      <c r="A44" s="73" t="s">
        <v>340</v>
      </c>
      <c r="B44" s="77">
        <v>5583971.43</v>
      </c>
      <c r="C44" s="77">
        <v>5583971.43</v>
      </c>
      <c r="D44" s="77">
        <v>0</v>
      </c>
      <c r="E44" s="77">
        <v>0</v>
      </c>
      <c r="F44" s="77"/>
      <c r="G44" s="77">
        <v>0</v>
      </c>
      <c r="H44" s="77">
        <v>0</v>
      </c>
      <c r="I44" s="77">
        <v>0</v>
      </c>
      <c r="J44" s="77">
        <v>0</v>
      </c>
      <c r="K44" s="77">
        <v>0</v>
      </c>
      <c r="L44" s="77">
        <v>0</v>
      </c>
      <c r="M44" s="77">
        <v>0</v>
      </c>
      <c r="N44" s="77">
        <v>0</v>
      </c>
      <c r="O44" s="77">
        <v>0</v>
      </c>
      <c r="P44" s="77">
        <v>5583971.43</v>
      </c>
      <c r="Q44" s="77">
        <v>0</v>
      </c>
      <c r="R44" s="77">
        <v>0</v>
      </c>
      <c r="S44" s="77">
        <v>0</v>
      </c>
      <c r="T44" s="77">
        <v>5583971.43</v>
      </c>
      <c r="U44" s="77">
        <v>0</v>
      </c>
      <c r="V44" s="77">
        <v>0</v>
      </c>
      <c r="W44" s="77">
        <v>0</v>
      </c>
      <c r="X44" s="77">
        <v>0</v>
      </c>
      <c r="Y44" s="77">
        <v>0</v>
      </c>
      <c r="Z44" s="77">
        <v>0</v>
      </c>
      <c r="AA44" s="77">
        <v>0</v>
      </c>
      <c r="AB44" s="77">
        <v>0</v>
      </c>
      <c r="AC44" s="77">
        <v>0</v>
      </c>
      <c r="AD44" s="77">
        <v>0</v>
      </c>
      <c r="AE44" s="77">
        <v>0</v>
      </c>
      <c r="AF44" s="77">
        <v>0</v>
      </c>
      <c r="AG44" s="77">
        <v>0</v>
      </c>
      <c r="AH44" s="77">
        <v>0</v>
      </c>
      <c r="AI44" s="77">
        <v>0</v>
      </c>
      <c r="AJ44" s="77">
        <v>0</v>
      </c>
      <c r="AK44" s="77">
        <v>0</v>
      </c>
      <c r="AL44" s="77">
        <v>0</v>
      </c>
      <c r="AM44" s="77">
        <v>0</v>
      </c>
      <c r="AN44" s="77">
        <v>0</v>
      </c>
      <c r="AO44" s="77">
        <v>0</v>
      </c>
      <c r="AP44" s="77">
        <v>0</v>
      </c>
      <c r="AQ44" s="77">
        <v>0</v>
      </c>
      <c r="AR44" s="77">
        <v>0</v>
      </c>
      <c r="AS44" s="77">
        <v>0</v>
      </c>
      <c r="AT44" s="77">
        <v>0</v>
      </c>
      <c r="AU44" s="77">
        <v>0</v>
      </c>
      <c r="AV44" s="77">
        <v>0</v>
      </c>
      <c r="AW44" s="77">
        <v>0</v>
      </c>
      <c r="AX44" s="77">
        <v>0</v>
      </c>
      <c r="AY44" s="77">
        <v>0</v>
      </c>
      <c r="AZ44" s="77">
        <v>0</v>
      </c>
      <c r="BA44" s="77">
        <v>0</v>
      </c>
      <c r="BB44" s="77">
        <v>0</v>
      </c>
      <c r="BC44" s="77">
        <v>0</v>
      </c>
      <c r="BD44" s="77">
        <v>0</v>
      </c>
      <c r="BE44" s="77">
        <v>0</v>
      </c>
      <c r="BF44" s="77">
        <v>0</v>
      </c>
      <c r="BG44" s="77">
        <v>0</v>
      </c>
      <c r="BH44" s="77">
        <v>0</v>
      </c>
      <c r="BI44" s="77">
        <v>0</v>
      </c>
      <c r="BJ44" s="77">
        <v>0</v>
      </c>
      <c r="BK44" s="77">
        <v>0</v>
      </c>
      <c r="BL44" s="77">
        <v>0</v>
      </c>
      <c r="BM44" s="77">
        <v>0</v>
      </c>
      <c r="BN44" s="77">
        <v>0</v>
      </c>
      <c r="BO44" s="77">
        <v>0</v>
      </c>
      <c r="BP44" s="77">
        <v>0</v>
      </c>
      <c r="BQ44" s="77">
        <v>0</v>
      </c>
      <c r="BR44" s="77">
        <v>0</v>
      </c>
      <c r="BS44" s="77">
        <v>0</v>
      </c>
      <c r="BT44" s="77">
        <v>0</v>
      </c>
      <c r="BU44" s="77">
        <v>0</v>
      </c>
      <c r="BV44" s="77">
        <v>0</v>
      </c>
      <c r="BW44" s="77">
        <v>0</v>
      </c>
      <c r="BX44" s="77">
        <v>0</v>
      </c>
      <c r="BY44" s="77">
        <v>0</v>
      </c>
      <c r="BZ44" s="77">
        <v>0</v>
      </c>
      <c r="CA44" s="77">
        <v>0</v>
      </c>
      <c r="CB44" s="77">
        <v>0</v>
      </c>
      <c r="CC44" s="77">
        <v>0</v>
      </c>
      <c r="CD44" s="77">
        <v>0</v>
      </c>
      <c r="CE44" s="77">
        <v>0</v>
      </c>
      <c r="CF44" s="77">
        <v>0</v>
      </c>
      <c r="CG44" s="77">
        <v>0</v>
      </c>
      <c r="CH44" s="77">
        <v>0</v>
      </c>
      <c r="CI44" s="77">
        <v>0</v>
      </c>
      <c r="CJ44" s="77">
        <v>0</v>
      </c>
      <c r="CK44" s="77">
        <v>0</v>
      </c>
      <c r="CL44" s="77">
        <v>0</v>
      </c>
      <c r="CM44" s="77">
        <v>0</v>
      </c>
      <c r="CN44" s="77">
        <v>0</v>
      </c>
      <c r="CO44" s="77">
        <v>0</v>
      </c>
      <c r="CP44" s="77">
        <v>0</v>
      </c>
      <c r="CQ44" s="77">
        <v>0</v>
      </c>
      <c r="CR44" s="77">
        <v>0</v>
      </c>
      <c r="CS44" s="77">
        <v>0</v>
      </c>
      <c r="CT44" s="77">
        <v>0</v>
      </c>
      <c r="CU44" s="77">
        <v>0</v>
      </c>
      <c r="CV44" s="77">
        <v>0</v>
      </c>
      <c r="CW44" s="77">
        <v>0</v>
      </c>
      <c r="CX44" s="77">
        <v>0</v>
      </c>
      <c r="CY44" s="77">
        <v>0</v>
      </c>
      <c r="CZ44" s="77">
        <v>0</v>
      </c>
      <c r="DA44" s="77">
        <v>0</v>
      </c>
      <c r="DB44" s="77">
        <v>0</v>
      </c>
      <c r="DC44" s="77">
        <v>0</v>
      </c>
      <c r="DD44" s="77">
        <v>0</v>
      </c>
      <c r="DE44" s="77">
        <v>0</v>
      </c>
      <c r="DF44" s="77">
        <v>0</v>
      </c>
      <c r="DG44" s="77">
        <v>0</v>
      </c>
      <c r="DH44" s="77">
        <v>0</v>
      </c>
      <c r="DI44" s="77">
        <v>0</v>
      </c>
      <c r="DJ44" s="77">
        <v>0</v>
      </c>
      <c r="DK44" s="77">
        <v>0</v>
      </c>
      <c r="DL44" s="77">
        <v>0</v>
      </c>
      <c r="DM44" s="77">
        <v>0</v>
      </c>
      <c r="DN44" s="77"/>
      <c r="DO44" s="77"/>
      <c r="DP44" s="77"/>
      <c r="DQ44" s="77">
        <v>0</v>
      </c>
      <c r="DR44" s="77"/>
      <c r="DS44" s="77"/>
    </row>
    <row r="45" s="38" customFormat="1" spans="1:123">
      <c r="A45" s="73" t="s">
        <v>341</v>
      </c>
      <c r="B45" s="77">
        <v>0</v>
      </c>
      <c r="C45" s="77"/>
      <c r="D45" s="77"/>
      <c r="E45" s="77">
        <v>0</v>
      </c>
      <c r="F45" s="77"/>
      <c r="G45" s="77"/>
      <c r="H45" s="77"/>
      <c r="I45" s="77"/>
      <c r="J45" s="47"/>
      <c r="K45" s="47"/>
      <c r="L45" s="47"/>
      <c r="M45" s="47"/>
      <c r="N45" s="47"/>
      <c r="O45" s="47">
        <v>0</v>
      </c>
      <c r="P45" s="47"/>
      <c r="Q45" s="47"/>
      <c r="R45" s="47"/>
      <c r="S45" s="47"/>
      <c r="T45" s="47">
        <v>0</v>
      </c>
      <c r="U45" s="47"/>
      <c r="V45" s="47"/>
      <c r="W45" s="47"/>
      <c r="X45" s="47"/>
      <c r="Y45" s="47"/>
      <c r="Z45" s="47"/>
      <c r="AA45" s="47"/>
      <c r="AB45" s="47"/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/>
      <c r="AI45" s="47"/>
      <c r="AJ45" s="47"/>
      <c r="AK45" s="47"/>
      <c r="AL45" s="47"/>
      <c r="AM45" s="47"/>
      <c r="AN45" s="47"/>
      <c r="AO45" s="47">
        <v>0</v>
      </c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</row>
    <row r="46" s="38" customFormat="1" spans="1:123">
      <c r="A46" s="73" t="s">
        <v>342</v>
      </c>
      <c r="B46" s="77">
        <v>2128927.5</v>
      </c>
      <c r="C46" s="79">
        <v>2128927.5</v>
      </c>
      <c r="D46" s="77"/>
      <c r="E46" s="77">
        <v>0</v>
      </c>
      <c r="F46" s="77"/>
      <c r="G46" s="77"/>
      <c r="H46" s="77"/>
      <c r="I46" s="77"/>
      <c r="J46" s="47"/>
      <c r="K46" s="47"/>
      <c r="L46" s="47"/>
      <c r="M46" s="47"/>
      <c r="N46" s="47"/>
      <c r="O46" s="47">
        <v>0</v>
      </c>
      <c r="P46" s="47">
        <v>2128927.5</v>
      </c>
      <c r="Q46" s="47"/>
      <c r="R46" s="47"/>
      <c r="S46" s="47"/>
      <c r="T46" s="47">
        <v>2128927.5</v>
      </c>
      <c r="U46" s="47"/>
      <c r="V46" s="47"/>
      <c r="W46" s="47"/>
      <c r="X46" s="47"/>
      <c r="Y46" s="47"/>
      <c r="Z46" s="47"/>
      <c r="AA46" s="47"/>
      <c r="AB46" s="47"/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/>
      <c r="AI46" s="47"/>
      <c r="AJ46" s="47"/>
      <c r="AK46" s="47"/>
      <c r="AL46" s="47"/>
      <c r="AM46" s="47"/>
      <c r="AN46" s="47"/>
      <c r="AO46" s="47">
        <v>0</v>
      </c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</row>
    <row r="47" s="38" customFormat="1" ht="24" spans="1:123">
      <c r="A47" s="73" t="s">
        <v>343</v>
      </c>
      <c r="B47" s="77">
        <v>0</v>
      </c>
      <c r="C47" s="77"/>
      <c r="D47" s="77"/>
      <c r="E47" s="77">
        <v>0</v>
      </c>
      <c r="F47" s="77"/>
      <c r="G47" s="77"/>
      <c r="H47" s="77"/>
      <c r="I47" s="77"/>
      <c r="J47" s="47"/>
      <c r="K47" s="47"/>
      <c r="L47" s="47"/>
      <c r="M47" s="47"/>
      <c r="N47" s="47"/>
      <c r="O47" s="47">
        <v>0</v>
      </c>
      <c r="P47" s="47"/>
      <c r="Q47" s="47"/>
      <c r="R47" s="47"/>
      <c r="S47" s="47"/>
      <c r="T47" s="47">
        <v>0</v>
      </c>
      <c r="U47" s="47"/>
      <c r="V47" s="47"/>
      <c r="W47" s="47"/>
      <c r="X47" s="47"/>
      <c r="Y47" s="47"/>
      <c r="Z47" s="47"/>
      <c r="AA47" s="47"/>
      <c r="AB47" s="47"/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/>
      <c r="AI47" s="47"/>
      <c r="AJ47" s="47"/>
      <c r="AK47" s="47"/>
      <c r="AL47" s="47"/>
      <c r="AM47" s="47"/>
      <c r="AN47" s="47"/>
      <c r="AO47" s="47">
        <v>0</v>
      </c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</row>
    <row r="48" s="38" customFormat="1" spans="1:123">
      <c r="A48" s="73" t="s">
        <v>344</v>
      </c>
      <c r="B48" s="77">
        <v>3455043.93</v>
      </c>
      <c r="C48" s="77">
        <v>3455043.93</v>
      </c>
      <c r="D48" s="77"/>
      <c r="E48" s="77">
        <v>0</v>
      </c>
      <c r="F48" s="77"/>
      <c r="G48" s="77"/>
      <c r="H48" s="77"/>
      <c r="I48" s="77"/>
      <c r="J48" s="47"/>
      <c r="K48" s="47"/>
      <c r="L48" s="47"/>
      <c r="M48" s="47"/>
      <c r="N48" s="47"/>
      <c r="O48" s="47">
        <v>0</v>
      </c>
      <c r="P48" s="47">
        <v>3455043.93</v>
      </c>
      <c r="Q48" s="47"/>
      <c r="R48" s="47"/>
      <c r="S48" s="47"/>
      <c r="T48" s="47">
        <v>3455043.93</v>
      </c>
      <c r="U48" s="47"/>
      <c r="V48" s="47"/>
      <c r="W48" s="47"/>
      <c r="X48" s="47"/>
      <c r="Y48" s="47"/>
      <c r="Z48" s="47"/>
      <c r="AA48" s="47"/>
      <c r="AB48" s="47"/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/>
      <c r="AI48" s="47"/>
      <c r="AJ48" s="47"/>
      <c r="AK48" s="47"/>
      <c r="AL48" s="47"/>
      <c r="AM48" s="47"/>
      <c r="AN48" s="47"/>
      <c r="AO48" s="47">
        <v>0</v>
      </c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</row>
    <row r="49" s="38" customFormat="1" spans="1:123">
      <c r="A49" s="73" t="s">
        <v>345</v>
      </c>
      <c r="B49" s="77">
        <v>0</v>
      </c>
      <c r="C49" s="77"/>
      <c r="D49" s="77"/>
      <c r="E49" s="77">
        <v>0</v>
      </c>
      <c r="F49" s="77"/>
      <c r="G49" s="77"/>
      <c r="H49" s="77"/>
      <c r="I49" s="77"/>
      <c r="J49" s="47"/>
      <c r="K49" s="47"/>
      <c r="L49" s="47"/>
      <c r="M49" s="47"/>
      <c r="N49" s="47"/>
      <c r="O49" s="47">
        <v>0</v>
      </c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/>
      <c r="AI49" s="47"/>
      <c r="AJ49" s="47"/>
      <c r="AK49" s="47"/>
      <c r="AL49" s="47"/>
      <c r="AM49" s="47"/>
      <c r="AN49" s="47"/>
      <c r="AO49" s="47">
        <v>0</v>
      </c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</row>
    <row r="50" s="38" customFormat="1" spans="1:123">
      <c r="A50" s="73" t="s">
        <v>346</v>
      </c>
      <c r="B50" s="77">
        <v>0</v>
      </c>
      <c r="C50" s="77"/>
      <c r="D50" s="77"/>
      <c r="E50" s="77">
        <v>0</v>
      </c>
      <c r="F50" s="77"/>
      <c r="G50" s="77"/>
      <c r="H50" s="77"/>
      <c r="I50" s="77"/>
      <c r="J50" s="47"/>
      <c r="K50" s="47"/>
      <c r="L50" s="47"/>
      <c r="M50" s="47"/>
      <c r="N50" s="47"/>
      <c r="O50" s="47">
        <v>0</v>
      </c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>
        <v>0</v>
      </c>
      <c r="AD50" s="47"/>
      <c r="AE50" s="47">
        <v>0</v>
      </c>
      <c r="AF50" s="47"/>
      <c r="AG50" s="47">
        <v>0</v>
      </c>
      <c r="AH50" s="47"/>
      <c r="AI50" s="47"/>
      <c r="AJ50" s="47"/>
      <c r="AK50" s="47"/>
      <c r="AL50" s="47"/>
      <c r="AM50" s="47"/>
      <c r="AN50" s="47"/>
      <c r="AO50" s="47">
        <v>0</v>
      </c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</row>
    <row r="51" s="38" customFormat="1" spans="1:123">
      <c r="A51" s="73" t="s">
        <v>347</v>
      </c>
      <c r="B51" s="77">
        <v>0</v>
      </c>
      <c r="C51" s="77"/>
      <c r="D51" s="77"/>
      <c r="E51" s="77">
        <v>0</v>
      </c>
      <c r="F51" s="77"/>
      <c r="G51" s="77"/>
      <c r="H51" s="77"/>
      <c r="I51" s="77"/>
      <c r="J51" s="47"/>
      <c r="K51" s="47"/>
      <c r="L51" s="47"/>
      <c r="M51" s="47"/>
      <c r="N51" s="47"/>
      <c r="O51" s="47">
        <v>0</v>
      </c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>
        <v>0</v>
      </c>
      <c r="AD51" s="47"/>
      <c r="AE51" s="47">
        <v>0</v>
      </c>
      <c r="AF51" s="47"/>
      <c r="AG51" s="47">
        <v>0</v>
      </c>
      <c r="AH51" s="47"/>
      <c r="AI51" s="47"/>
      <c r="AJ51" s="47"/>
      <c r="AK51" s="47"/>
      <c r="AL51" s="47"/>
      <c r="AM51" s="47"/>
      <c r="AN51" s="47"/>
      <c r="AO51" s="47">
        <v>0</v>
      </c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</row>
    <row r="52" s="63" customFormat="1" spans="1:123">
      <c r="A52" s="67" t="s">
        <v>348</v>
      </c>
      <c r="B52" s="78">
        <v>44910923.8</v>
      </c>
      <c r="C52" s="78">
        <v>38094266.08</v>
      </c>
      <c r="D52" s="78">
        <v>-515752.73</v>
      </c>
      <c r="E52" s="78">
        <v>-97186.17</v>
      </c>
      <c r="F52" s="78">
        <v>127736.41</v>
      </c>
      <c r="G52" s="78">
        <v>8034148.95</v>
      </c>
      <c r="H52" s="78">
        <v>-732288.74</v>
      </c>
      <c r="I52" s="78">
        <v>-27748165.23</v>
      </c>
      <c r="J52" s="78">
        <v>0</v>
      </c>
      <c r="K52" s="78">
        <v>0.24</v>
      </c>
      <c r="L52" s="78">
        <v>0</v>
      </c>
      <c r="M52" s="78">
        <v>-890429.69</v>
      </c>
      <c r="N52" s="78">
        <v>-467945.82</v>
      </c>
      <c r="O52" s="78">
        <v>27031268.54</v>
      </c>
      <c r="P52" s="78">
        <v>23428645.99</v>
      </c>
      <c r="Q52" s="78">
        <v>7157656.58</v>
      </c>
      <c r="R52" s="78">
        <v>9583235.47</v>
      </c>
      <c r="S52" s="78">
        <v>-1080833.28</v>
      </c>
      <c r="T52" s="78">
        <v>18801670.31</v>
      </c>
      <c r="U52" s="78">
        <v>-208047.38</v>
      </c>
      <c r="V52" s="78">
        <v>2059775.04</v>
      </c>
      <c r="W52" s="78">
        <v>3856081.3</v>
      </c>
      <c r="X52" s="78">
        <v>-557959.48</v>
      </c>
      <c r="Y52" s="78">
        <v>-289070.17</v>
      </c>
      <c r="Z52" s="78">
        <v>2212448.76</v>
      </c>
      <c r="AA52" s="78">
        <v>-2414861.28</v>
      </c>
      <c r="AB52" s="78">
        <v>4417415.18</v>
      </c>
      <c r="AC52" s="78">
        <v>3789683.57</v>
      </c>
      <c r="AD52" s="78">
        <v>-707163.29</v>
      </c>
      <c r="AE52" s="78">
        <v>1388789.65</v>
      </c>
      <c r="AF52" s="78">
        <v>8901609.11</v>
      </c>
      <c r="AG52" s="78">
        <v>-586388.46</v>
      </c>
      <c r="AH52" s="78">
        <v>23171471.08</v>
      </c>
      <c r="AI52" s="78">
        <v>-791207.84</v>
      </c>
      <c r="AJ52" s="78">
        <v>-794715.21</v>
      </c>
      <c r="AK52" s="78">
        <v>-4916788.26</v>
      </c>
      <c r="AL52" s="78">
        <v>-211056.99</v>
      </c>
      <c r="AM52" s="78">
        <v>-595228.82</v>
      </c>
      <c r="AN52" s="78">
        <v>152898.67</v>
      </c>
      <c r="AO52" s="78">
        <v>11602284.37</v>
      </c>
      <c r="AP52" s="78">
        <v>293880.77</v>
      </c>
      <c r="AQ52" s="78">
        <v>395147.81</v>
      </c>
      <c r="AR52" s="78">
        <v>314486.18</v>
      </c>
      <c r="AS52" s="78">
        <v>546251.28</v>
      </c>
      <c r="AT52" s="78">
        <v>698914.47</v>
      </c>
      <c r="AU52" s="78">
        <v>620912.3</v>
      </c>
      <c r="AV52" s="78">
        <v>162264.17</v>
      </c>
      <c r="AW52" s="78">
        <v>782204.16</v>
      </c>
      <c r="AX52" s="78">
        <v>-172025.88</v>
      </c>
      <c r="AY52" s="78">
        <v>-244731.59</v>
      </c>
      <c r="AZ52" s="78">
        <v>3714735.33</v>
      </c>
      <c r="BA52" s="78">
        <v>-32866.67</v>
      </c>
      <c r="BB52" s="78">
        <v>-48612.25</v>
      </c>
      <c r="BC52" s="78">
        <v>-5970.79</v>
      </c>
      <c r="BD52" s="78">
        <v>76476.31</v>
      </c>
      <c r="BE52" s="78">
        <v>91863</v>
      </c>
      <c r="BF52" s="78">
        <v>87694.3</v>
      </c>
      <c r="BG52" s="78">
        <v>114241.97</v>
      </c>
      <c r="BH52" s="78">
        <v>4394.78</v>
      </c>
      <c r="BI52" s="78">
        <v>16580.44</v>
      </c>
      <c r="BJ52" s="78">
        <v>10294.66</v>
      </c>
      <c r="BK52" s="78">
        <v>-188362.17</v>
      </c>
      <c r="BL52" s="78">
        <v>-28753.12</v>
      </c>
      <c r="BM52" s="78">
        <v>-74736.65</v>
      </c>
      <c r="BN52" s="78">
        <v>-140599.07</v>
      </c>
      <c r="BO52" s="78">
        <v>-102546.24</v>
      </c>
      <c r="BP52" s="78">
        <v>-48933.93</v>
      </c>
      <c r="BQ52" s="78">
        <v>-41981.02</v>
      </c>
      <c r="BR52" s="78">
        <v>-358023.33</v>
      </c>
      <c r="BS52" s="78">
        <v>-74838.61</v>
      </c>
      <c r="BT52" s="78">
        <v>-49450.04</v>
      </c>
      <c r="BU52" s="78">
        <v>-37355.96</v>
      </c>
      <c r="BV52" s="78">
        <v>-56524.59</v>
      </c>
      <c r="BW52" s="78">
        <v>-40379.57</v>
      </c>
      <c r="BX52" s="78">
        <v>-609441.22</v>
      </c>
      <c r="BY52" s="78">
        <v>8309097.23</v>
      </c>
      <c r="BZ52" s="78">
        <v>-97587.71</v>
      </c>
      <c r="CA52" s="78">
        <v>-130727.19</v>
      </c>
      <c r="CB52" s="78">
        <v>-15762.85</v>
      </c>
      <c r="CC52" s="78">
        <v>-43918.57</v>
      </c>
      <c r="CD52" s="78">
        <v>-66091.03</v>
      </c>
      <c r="CE52" s="78">
        <v>-114372.93</v>
      </c>
      <c r="CF52" s="78">
        <v>-77746.32</v>
      </c>
      <c r="CG52" s="78">
        <v>-81084.54</v>
      </c>
      <c r="CH52" s="78">
        <v>-285757.73</v>
      </c>
      <c r="CI52" s="78">
        <v>-88801.18</v>
      </c>
      <c r="CJ52" s="78">
        <v>-129286.18</v>
      </c>
      <c r="CK52" s="78">
        <v>-54541.78</v>
      </c>
      <c r="CL52" s="78">
        <v>-16579.87</v>
      </c>
      <c r="CM52" s="78">
        <v>-134610.45</v>
      </c>
      <c r="CN52" s="78">
        <v>-99623.41</v>
      </c>
      <c r="CO52" s="78">
        <v>-133181.67</v>
      </c>
      <c r="CP52" s="78">
        <v>-63154.29</v>
      </c>
      <c r="CQ52" s="78">
        <v>-103154.98</v>
      </c>
      <c r="CR52" s="78">
        <v>-36673.81</v>
      </c>
      <c r="CS52" s="78">
        <v>-139770.13</v>
      </c>
      <c r="CT52" s="78">
        <v>-41877.75</v>
      </c>
      <c r="CU52" s="78">
        <v>-69338.64</v>
      </c>
      <c r="CV52" s="78">
        <v>-121363.03</v>
      </c>
      <c r="CW52" s="78">
        <v>1088566.32</v>
      </c>
      <c r="CX52" s="78">
        <v>-39919.25</v>
      </c>
      <c r="CY52" s="78">
        <v>-127176.09</v>
      </c>
      <c r="CZ52" s="78">
        <v>-80793.19</v>
      </c>
      <c r="DA52" s="78">
        <v>-81344.87</v>
      </c>
      <c r="DB52" s="78">
        <v>-112077.15</v>
      </c>
      <c r="DC52" s="78">
        <v>-146992.07</v>
      </c>
      <c r="DD52" s="78">
        <v>-152651.25</v>
      </c>
      <c r="DE52" s="78">
        <v>-115092.23</v>
      </c>
      <c r="DF52" s="78">
        <v>333060.3</v>
      </c>
      <c r="DG52" s="78">
        <v>-96580.43</v>
      </c>
      <c r="DH52" s="78">
        <v>-50252.37</v>
      </c>
      <c r="DI52" s="78">
        <v>184384.3</v>
      </c>
      <c r="DJ52" s="78">
        <v>-115250.3</v>
      </c>
      <c r="DK52" s="78">
        <v>-126310.35</v>
      </c>
      <c r="DL52" s="78">
        <v>-91527.07</v>
      </c>
      <c r="DM52" s="78">
        <v>-77073.28</v>
      </c>
      <c r="DN52" s="78">
        <v>-48668.94</v>
      </c>
      <c r="DO52" s="78">
        <v>-50899.52</v>
      </c>
      <c r="DP52" s="78">
        <v>-53754.23</v>
      </c>
      <c r="DQ52" s="78">
        <v>-54703.94</v>
      </c>
      <c r="DR52" s="78">
        <v>-68666.4</v>
      </c>
      <c r="DS52" s="78">
        <v>-52294.04</v>
      </c>
    </row>
    <row r="53" s="38" customFormat="1" spans="1:123">
      <c r="A53" s="73" t="s">
        <v>349</v>
      </c>
      <c r="B53" s="77">
        <v>45109290.24</v>
      </c>
      <c r="C53" s="77">
        <v>38094266.08</v>
      </c>
      <c r="D53" s="77">
        <v>-515752.73</v>
      </c>
      <c r="E53" s="77">
        <v>-97186.17</v>
      </c>
      <c r="F53" s="77">
        <v>127736.41</v>
      </c>
      <c r="G53" s="77">
        <v>8034148.95</v>
      </c>
      <c r="H53" s="77">
        <v>-533922.3</v>
      </c>
      <c r="I53" s="77">
        <v>-27748165.23</v>
      </c>
      <c r="J53" s="77">
        <v>0</v>
      </c>
      <c r="K53" s="77">
        <v>0.24</v>
      </c>
      <c r="L53" s="77">
        <v>0</v>
      </c>
      <c r="M53" s="77">
        <v>-890429.69</v>
      </c>
      <c r="N53" s="77">
        <v>-467945.82</v>
      </c>
      <c r="O53" s="77">
        <v>27031268.54</v>
      </c>
      <c r="P53" s="77">
        <v>23428645.99</v>
      </c>
      <c r="Q53" s="77">
        <v>7157656.58</v>
      </c>
      <c r="R53" s="77">
        <v>9583235.47</v>
      </c>
      <c r="S53" s="77">
        <v>-1080833.28</v>
      </c>
      <c r="T53" s="77">
        <v>18801670.31</v>
      </c>
      <c r="U53" s="77">
        <v>-208047.38</v>
      </c>
      <c r="V53" s="77">
        <v>2059775.04</v>
      </c>
      <c r="W53" s="77">
        <v>3856081.3</v>
      </c>
      <c r="X53" s="77">
        <v>-557959.48</v>
      </c>
      <c r="Y53" s="77">
        <v>-289070.17</v>
      </c>
      <c r="Z53" s="77">
        <v>2212448.76</v>
      </c>
      <c r="AA53" s="77">
        <v>-2414861.28</v>
      </c>
      <c r="AB53" s="77">
        <v>4417415.18</v>
      </c>
      <c r="AC53" s="77">
        <v>3789683.57</v>
      </c>
      <c r="AD53" s="77">
        <v>-707163.29</v>
      </c>
      <c r="AE53" s="77">
        <v>1388789.65</v>
      </c>
      <c r="AF53" s="77">
        <v>8901609.11</v>
      </c>
      <c r="AG53" s="77">
        <v>-586388.46</v>
      </c>
      <c r="AH53" s="77">
        <v>23171471.08</v>
      </c>
      <c r="AI53" s="77">
        <v>-791207.84</v>
      </c>
      <c r="AJ53" s="77">
        <v>-794715.21</v>
      </c>
      <c r="AK53" s="77">
        <v>-4916788.26</v>
      </c>
      <c r="AL53" s="77">
        <v>-211056.99</v>
      </c>
      <c r="AM53" s="77">
        <v>-595228.82</v>
      </c>
      <c r="AN53" s="77">
        <v>152898.67</v>
      </c>
      <c r="AO53" s="77">
        <v>11602284.37</v>
      </c>
      <c r="AP53" s="77">
        <v>293880.77</v>
      </c>
      <c r="AQ53" s="77">
        <v>395147.81</v>
      </c>
      <c r="AR53" s="77">
        <v>314486.18</v>
      </c>
      <c r="AS53" s="77">
        <v>546251.28</v>
      </c>
      <c r="AT53" s="77">
        <v>698914.47</v>
      </c>
      <c r="AU53" s="77">
        <v>620912.3</v>
      </c>
      <c r="AV53" s="77">
        <v>162264.17</v>
      </c>
      <c r="AW53" s="77">
        <v>782204.16</v>
      </c>
      <c r="AX53" s="77">
        <v>-172025.88</v>
      </c>
      <c r="AY53" s="77">
        <v>-244731.59</v>
      </c>
      <c r="AZ53" s="77">
        <v>3714735.33</v>
      </c>
      <c r="BA53" s="77">
        <v>-32866.67</v>
      </c>
      <c r="BB53" s="77">
        <v>-48612.25</v>
      </c>
      <c r="BC53" s="77">
        <v>-5970.79</v>
      </c>
      <c r="BD53" s="77">
        <v>76476.31</v>
      </c>
      <c r="BE53" s="77">
        <v>91863</v>
      </c>
      <c r="BF53" s="77">
        <v>87694.3</v>
      </c>
      <c r="BG53" s="77">
        <v>114241.97</v>
      </c>
      <c r="BH53" s="77">
        <v>4394.78</v>
      </c>
      <c r="BI53" s="77">
        <v>16580.44</v>
      </c>
      <c r="BJ53" s="77">
        <v>10294.66</v>
      </c>
      <c r="BK53" s="77">
        <v>-188362.17</v>
      </c>
      <c r="BL53" s="77">
        <v>-28753.12</v>
      </c>
      <c r="BM53" s="77">
        <v>-74736.65</v>
      </c>
      <c r="BN53" s="77">
        <v>-140599.07</v>
      </c>
      <c r="BO53" s="77">
        <v>-102546.24</v>
      </c>
      <c r="BP53" s="77">
        <v>-48933.93</v>
      </c>
      <c r="BQ53" s="77">
        <v>-41981.02</v>
      </c>
      <c r="BR53" s="77">
        <v>-358023.33</v>
      </c>
      <c r="BS53" s="77">
        <v>-74838.61</v>
      </c>
      <c r="BT53" s="77">
        <v>-49450.04</v>
      </c>
      <c r="BU53" s="77">
        <v>-37355.96</v>
      </c>
      <c r="BV53" s="77">
        <v>-56524.59</v>
      </c>
      <c r="BW53" s="77">
        <v>-40379.57</v>
      </c>
      <c r="BX53" s="77">
        <v>-609441.22</v>
      </c>
      <c r="BY53" s="77">
        <v>8309097.23</v>
      </c>
      <c r="BZ53" s="77">
        <v>-97587.71</v>
      </c>
      <c r="CA53" s="77">
        <v>-130727.19</v>
      </c>
      <c r="CB53" s="77">
        <v>-15762.85</v>
      </c>
      <c r="CC53" s="77">
        <v>-43918.57</v>
      </c>
      <c r="CD53" s="77">
        <v>-66091.03</v>
      </c>
      <c r="CE53" s="77">
        <v>-114372.93</v>
      </c>
      <c r="CF53" s="77">
        <v>-77746.32</v>
      </c>
      <c r="CG53" s="77">
        <v>-81084.54</v>
      </c>
      <c r="CH53" s="77">
        <v>-285757.73</v>
      </c>
      <c r="CI53" s="77">
        <v>-88801.18</v>
      </c>
      <c r="CJ53" s="77">
        <v>-129286.18</v>
      </c>
      <c r="CK53" s="77">
        <v>-54541.78</v>
      </c>
      <c r="CL53" s="77">
        <v>-16579.87</v>
      </c>
      <c r="CM53" s="77">
        <v>-134610.45</v>
      </c>
      <c r="CN53" s="77">
        <v>-99623.41</v>
      </c>
      <c r="CO53" s="77">
        <v>-133181.67</v>
      </c>
      <c r="CP53" s="77">
        <v>-63154.29</v>
      </c>
      <c r="CQ53" s="77">
        <v>-103154.98</v>
      </c>
      <c r="CR53" s="77">
        <v>-36673.81</v>
      </c>
      <c r="CS53" s="77">
        <v>-139770.13</v>
      </c>
      <c r="CT53" s="77">
        <v>-41877.75</v>
      </c>
      <c r="CU53" s="77">
        <v>-69338.64</v>
      </c>
      <c r="CV53" s="77">
        <v>-121363.03</v>
      </c>
      <c r="CW53" s="77">
        <v>1088566.32</v>
      </c>
      <c r="CX53" s="77">
        <v>-39919.25</v>
      </c>
      <c r="CY53" s="77">
        <v>-127176.09</v>
      </c>
      <c r="CZ53" s="77">
        <v>-80793.19</v>
      </c>
      <c r="DA53" s="77">
        <v>-81344.87</v>
      </c>
      <c r="DB53" s="77">
        <v>-112077.15</v>
      </c>
      <c r="DC53" s="77">
        <v>-146992.07</v>
      </c>
      <c r="DD53" s="77">
        <v>-152651.25</v>
      </c>
      <c r="DE53" s="77">
        <v>-115092.23</v>
      </c>
      <c r="DF53" s="77">
        <v>333060.3</v>
      </c>
      <c r="DG53" s="77">
        <v>-96580.43</v>
      </c>
      <c r="DH53" s="77">
        <v>-50252.37</v>
      </c>
      <c r="DI53" s="77">
        <v>184384.3</v>
      </c>
      <c r="DJ53" s="77">
        <v>-115250.3</v>
      </c>
      <c r="DK53" s="77">
        <v>-126310.35</v>
      </c>
      <c r="DL53" s="77">
        <v>-91527.07</v>
      </c>
      <c r="DM53" s="77">
        <v>-77073.28</v>
      </c>
      <c r="DN53" s="77">
        <v>-48668.94</v>
      </c>
      <c r="DO53" s="77">
        <v>-50899.52</v>
      </c>
      <c r="DP53" s="77">
        <v>-53754.23</v>
      </c>
      <c r="DQ53" s="77">
        <v>-54703.94</v>
      </c>
      <c r="DR53" s="77">
        <v>-68666.4</v>
      </c>
      <c r="DS53" s="77">
        <v>-52294.04</v>
      </c>
    </row>
    <row r="54" s="38" customFormat="1" ht="14.25" spans="1:123">
      <c r="A54" s="80" t="s">
        <v>350</v>
      </c>
      <c r="B54" s="81">
        <v>-198366.44</v>
      </c>
      <c r="C54" s="81">
        <v>0</v>
      </c>
      <c r="D54" s="81">
        <v>0</v>
      </c>
      <c r="E54" s="81">
        <v>0</v>
      </c>
      <c r="F54" s="81">
        <v>0</v>
      </c>
      <c r="G54" s="81">
        <v>0</v>
      </c>
      <c r="H54" s="81">
        <v>-198366.44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0</v>
      </c>
      <c r="P54" s="81">
        <v>0</v>
      </c>
      <c r="Q54" s="81">
        <v>0</v>
      </c>
      <c r="R54" s="81">
        <v>0</v>
      </c>
      <c r="S54" s="81">
        <v>0</v>
      </c>
      <c r="T54" s="81">
        <v>0</v>
      </c>
      <c r="U54" s="81">
        <v>0</v>
      </c>
      <c r="V54" s="81">
        <v>0</v>
      </c>
      <c r="W54" s="81">
        <v>0</v>
      </c>
      <c r="X54" s="81">
        <v>0</v>
      </c>
      <c r="Y54" s="81">
        <v>0</v>
      </c>
      <c r="Z54" s="81">
        <v>0</v>
      </c>
      <c r="AA54" s="81">
        <v>0</v>
      </c>
      <c r="AB54" s="81">
        <v>0</v>
      </c>
      <c r="AC54" s="81">
        <v>0</v>
      </c>
      <c r="AD54" s="81">
        <v>0</v>
      </c>
      <c r="AE54" s="81">
        <v>0</v>
      </c>
      <c r="AF54" s="81">
        <v>0</v>
      </c>
      <c r="AG54" s="81">
        <v>0</v>
      </c>
      <c r="AH54" s="81">
        <v>0</v>
      </c>
      <c r="AI54" s="81">
        <v>0</v>
      </c>
      <c r="AJ54" s="81">
        <v>0</v>
      </c>
      <c r="AK54" s="81">
        <v>0</v>
      </c>
      <c r="AL54" s="81">
        <v>0</v>
      </c>
      <c r="AM54" s="81">
        <v>0</v>
      </c>
      <c r="AN54" s="81">
        <v>0</v>
      </c>
      <c r="AO54" s="81">
        <v>0</v>
      </c>
      <c r="AP54" s="81">
        <v>0</v>
      </c>
      <c r="AQ54" s="81">
        <v>0</v>
      </c>
      <c r="AR54" s="81">
        <v>0</v>
      </c>
      <c r="AS54" s="81">
        <v>0</v>
      </c>
      <c r="AT54" s="81">
        <v>0</v>
      </c>
      <c r="AU54" s="81">
        <v>0</v>
      </c>
      <c r="AV54" s="81">
        <v>0</v>
      </c>
      <c r="AW54" s="81">
        <v>0</v>
      </c>
      <c r="AX54" s="81">
        <v>0</v>
      </c>
      <c r="AY54" s="81">
        <v>0</v>
      </c>
      <c r="AZ54" s="81">
        <v>0</v>
      </c>
      <c r="BA54" s="81">
        <v>0</v>
      </c>
      <c r="BB54" s="81">
        <v>0</v>
      </c>
      <c r="BC54" s="81">
        <v>0</v>
      </c>
      <c r="BD54" s="81">
        <v>0</v>
      </c>
      <c r="BE54" s="81">
        <v>0</v>
      </c>
      <c r="BF54" s="81">
        <v>0</v>
      </c>
      <c r="BG54" s="81">
        <v>0</v>
      </c>
      <c r="BH54" s="81">
        <v>0</v>
      </c>
      <c r="BI54" s="81">
        <v>0</v>
      </c>
      <c r="BJ54" s="81">
        <v>0</v>
      </c>
      <c r="BK54" s="81">
        <v>0</v>
      </c>
      <c r="BL54" s="81">
        <v>0</v>
      </c>
      <c r="BM54" s="81">
        <v>0</v>
      </c>
      <c r="BN54" s="81">
        <v>0</v>
      </c>
      <c r="BO54" s="81">
        <v>0</v>
      </c>
      <c r="BP54" s="81">
        <v>0</v>
      </c>
      <c r="BQ54" s="81">
        <v>0</v>
      </c>
      <c r="BR54" s="81">
        <v>0</v>
      </c>
      <c r="BS54" s="81">
        <v>0</v>
      </c>
      <c r="BT54" s="81">
        <v>0</v>
      </c>
      <c r="BU54" s="81">
        <v>0</v>
      </c>
      <c r="BV54" s="81">
        <v>0</v>
      </c>
      <c r="BW54" s="81">
        <v>0</v>
      </c>
      <c r="BX54" s="81">
        <v>0</v>
      </c>
      <c r="BY54" s="81">
        <v>0</v>
      </c>
      <c r="BZ54" s="81">
        <v>0</v>
      </c>
      <c r="CA54" s="81">
        <v>0</v>
      </c>
      <c r="CB54" s="81">
        <v>0</v>
      </c>
      <c r="CC54" s="81">
        <v>0</v>
      </c>
      <c r="CD54" s="81">
        <v>0</v>
      </c>
      <c r="CE54" s="81">
        <v>0</v>
      </c>
      <c r="CF54" s="81">
        <v>0</v>
      </c>
      <c r="CG54" s="81">
        <v>0</v>
      </c>
      <c r="CH54" s="81">
        <v>0</v>
      </c>
      <c r="CI54" s="81">
        <v>0</v>
      </c>
      <c r="CJ54" s="81">
        <v>0</v>
      </c>
      <c r="CK54" s="81">
        <v>0</v>
      </c>
      <c r="CL54" s="81">
        <v>0</v>
      </c>
      <c r="CM54" s="81">
        <v>0</v>
      </c>
      <c r="CN54" s="81">
        <v>0</v>
      </c>
      <c r="CO54" s="81">
        <v>0</v>
      </c>
      <c r="CP54" s="81">
        <v>0</v>
      </c>
      <c r="CQ54" s="81">
        <v>0</v>
      </c>
      <c r="CR54" s="81">
        <v>0</v>
      </c>
      <c r="CS54" s="81">
        <v>0</v>
      </c>
      <c r="CT54" s="81">
        <v>0</v>
      </c>
      <c r="CU54" s="81">
        <v>0</v>
      </c>
      <c r="CV54" s="81">
        <v>0</v>
      </c>
      <c r="CW54" s="81">
        <v>0</v>
      </c>
      <c r="CX54" s="81">
        <v>0</v>
      </c>
      <c r="CY54" s="81">
        <v>0</v>
      </c>
      <c r="CZ54" s="81">
        <v>0</v>
      </c>
      <c r="DA54" s="81">
        <v>0</v>
      </c>
      <c r="DB54" s="81">
        <v>0</v>
      </c>
      <c r="DC54" s="81">
        <v>0</v>
      </c>
      <c r="DD54" s="81">
        <v>0</v>
      </c>
      <c r="DE54" s="81">
        <v>0</v>
      </c>
      <c r="DF54" s="81">
        <v>0</v>
      </c>
      <c r="DG54" s="81">
        <v>0</v>
      </c>
      <c r="DH54" s="81">
        <v>0</v>
      </c>
      <c r="DI54" s="81">
        <v>0</v>
      </c>
      <c r="DJ54" s="81">
        <v>0</v>
      </c>
      <c r="DK54" s="81">
        <v>0</v>
      </c>
      <c r="DL54" s="81">
        <v>0</v>
      </c>
      <c r="DM54" s="81">
        <v>0</v>
      </c>
      <c r="DN54" s="81">
        <v>0</v>
      </c>
      <c r="DO54" s="81">
        <v>0</v>
      </c>
      <c r="DP54" s="81">
        <v>0</v>
      </c>
      <c r="DQ54" s="81">
        <v>0</v>
      </c>
      <c r="DR54" s="81">
        <v>0</v>
      </c>
      <c r="DS54" s="81">
        <v>0</v>
      </c>
    </row>
    <row r="56" s="38" customFormat="1" ht="14.25"/>
    <row r="57" s="39" customFormat="1" spans="1:123">
      <c r="A57" s="64" t="s">
        <v>1</v>
      </c>
      <c r="B57" s="65" t="s">
        <v>193</v>
      </c>
      <c r="C57" s="66" t="s">
        <v>194</v>
      </c>
      <c r="D57" s="65" t="s">
        <v>195</v>
      </c>
      <c r="E57" s="65" t="s">
        <v>196</v>
      </c>
      <c r="F57" s="65" t="s">
        <v>197</v>
      </c>
      <c r="G57" s="65" t="s">
        <v>198</v>
      </c>
      <c r="H57" s="65" t="s">
        <v>199</v>
      </c>
      <c r="I57" s="45" t="s">
        <v>4</v>
      </c>
      <c r="J57" s="45" t="s">
        <v>200</v>
      </c>
      <c r="K57" s="45" t="s">
        <v>201</v>
      </c>
      <c r="L57" s="45" t="s">
        <v>202</v>
      </c>
      <c r="M57" s="45" t="s">
        <v>203</v>
      </c>
      <c r="N57" s="45" t="s">
        <v>5</v>
      </c>
      <c r="O57" s="45" t="s">
        <v>7</v>
      </c>
      <c r="P57" s="45" t="s">
        <v>204</v>
      </c>
      <c r="Q57" s="45" t="s">
        <v>205</v>
      </c>
      <c r="R57" s="45" t="s">
        <v>206</v>
      </c>
      <c r="S57" s="45" t="s">
        <v>6</v>
      </c>
      <c r="T57" s="45" t="s">
        <v>13</v>
      </c>
      <c r="U57" s="45" t="s">
        <v>14</v>
      </c>
      <c r="V57" s="45" t="s">
        <v>16</v>
      </c>
      <c r="W57" s="45" t="s">
        <v>17</v>
      </c>
      <c r="X57" s="45" t="s">
        <v>24</v>
      </c>
      <c r="Y57" s="45" t="s">
        <v>23</v>
      </c>
      <c r="Z57" s="51" t="s">
        <v>19</v>
      </c>
      <c r="AA57" s="51" t="s">
        <v>20</v>
      </c>
      <c r="AB57" s="51" t="s">
        <v>21</v>
      </c>
      <c r="AC57" s="51" t="s">
        <v>22</v>
      </c>
      <c r="AD57" s="51" t="s">
        <v>11</v>
      </c>
      <c r="AE57" s="51" t="s">
        <v>9</v>
      </c>
      <c r="AF57" s="51" t="s">
        <v>10</v>
      </c>
      <c r="AG57" s="51" t="s">
        <v>207</v>
      </c>
      <c r="AH57" s="51" t="s">
        <v>208</v>
      </c>
      <c r="AI57" s="51" t="s">
        <v>209</v>
      </c>
      <c r="AJ57" s="51" t="s">
        <v>210</v>
      </c>
      <c r="AK57" s="51" t="s">
        <v>211</v>
      </c>
      <c r="AL57" s="51" t="s">
        <v>212</v>
      </c>
      <c r="AM57" s="45" t="s">
        <v>213</v>
      </c>
      <c r="AN57" s="45" t="s">
        <v>214</v>
      </c>
      <c r="AO57" s="45" t="s">
        <v>215</v>
      </c>
      <c r="AP57" s="45" t="s">
        <v>216</v>
      </c>
      <c r="AQ57" s="45" t="s">
        <v>217</v>
      </c>
      <c r="AR57" s="45" t="s">
        <v>218</v>
      </c>
      <c r="AS57" s="45" t="s">
        <v>219</v>
      </c>
      <c r="AT57" s="45" t="s">
        <v>220</v>
      </c>
      <c r="AU57" s="45" t="s">
        <v>221</v>
      </c>
      <c r="AV57" s="45" t="s">
        <v>222</v>
      </c>
      <c r="AW57" s="45" t="s">
        <v>223</v>
      </c>
      <c r="AX57" s="45" t="s">
        <v>224</v>
      </c>
      <c r="AY57" s="45" t="s">
        <v>225</v>
      </c>
      <c r="AZ57" s="45" t="s">
        <v>226</v>
      </c>
      <c r="BA57" s="45" t="s">
        <v>227</v>
      </c>
      <c r="BB57" s="45" t="s">
        <v>228</v>
      </c>
      <c r="BC57" s="45" t="s">
        <v>229</v>
      </c>
      <c r="BD57" s="45" t="s">
        <v>230</v>
      </c>
      <c r="BE57" s="45" t="s">
        <v>231</v>
      </c>
      <c r="BF57" s="45" t="s">
        <v>232</v>
      </c>
      <c r="BG57" s="45" t="s">
        <v>233</v>
      </c>
      <c r="BH57" s="45" t="s">
        <v>234</v>
      </c>
      <c r="BI57" s="45" t="s">
        <v>235</v>
      </c>
      <c r="BJ57" s="45" t="s">
        <v>236</v>
      </c>
      <c r="BK57" s="45" t="s">
        <v>237</v>
      </c>
      <c r="BL57" s="45" t="s">
        <v>238</v>
      </c>
      <c r="BM57" s="45" t="s">
        <v>239</v>
      </c>
      <c r="BN57" s="45" t="s">
        <v>240</v>
      </c>
      <c r="BO57" s="45" t="s">
        <v>241</v>
      </c>
      <c r="BP57" s="45" t="s">
        <v>242</v>
      </c>
      <c r="BQ57" s="45" t="s">
        <v>243</v>
      </c>
      <c r="BR57" s="45" t="s">
        <v>244</v>
      </c>
      <c r="BS57" s="45" t="s">
        <v>245</v>
      </c>
      <c r="BT57" s="45" t="s">
        <v>246</v>
      </c>
      <c r="BU57" s="45" t="s">
        <v>247</v>
      </c>
      <c r="BV57" s="45" t="s">
        <v>248</v>
      </c>
      <c r="BW57" s="45" t="s">
        <v>249</v>
      </c>
      <c r="BX57" s="45" t="s">
        <v>250</v>
      </c>
      <c r="BY57" s="45" t="s">
        <v>251</v>
      </c>
      <c r="BZ57" s="45" t="s">
        <v>252</v>
      </c>
      <c r="CA57" s="45" t="s">
        <v>253</v>
      </c>
      <c r="CB57" s="45" t="s">
        <v>254</v>
      </c>
      <c r="CC57" s="45" t="s">
        <v>255</v>
      </c>
      <c r="CD57" s="45" t="s">
        <v>256</v>
      </c>
      <c r="CE57" s="45" t="s">
        <v>257</v>
      </c>
      <c r="CF57" s="45" t="s">
        <v>258</v>
      </c>
      <c r="CG57" s="45" t="s">
        <v>259</v>
      </c>
      <c r="CH57" s="45" t="s">
        <v>260</v>
      </c>
      <c r="CI57" s="45" t="s">
        <v>261</v>
      </c>
      <c r="CJ57" s="45" t="s">
        <v>262</v>
      </c>
      <c r="CK57" s="45" t="s">
        <v>263</v>
      </c>
      <c r="CL57" s="45" t="s">
        <v>264</v>
      </c>
      <c r="CM57" s="45" t="s">
        <v>265</v>
      </c>
      <c r="CN57" s="45" t="s">
        <v>266</v>
      </c>
      <c r="CO57" s="45" t="s">
        <v>267</v>
      </c>
      <c r="CP57" s="45" t="s">
        <v>268</v>
      </c>
      <c r="CQ57" s="45" t="s">
        <v>269</v>
      </c>
      <c r="CR57" s="45" t="s">
        <v>270</v>
      </c>
      <c r="CS57" s="45" t="s">
        <v>271</v>
      </c>
      <c r="CT57" s="45" t="s">
        <v>272</v>
      </c>
      <c r="CU57" s="45" t="s">
        <v>273</v>
      </c>
      <c r="CV57" s="45" t="s">
        <v>274</v>
      </c>
      <c r="CW57" s="45" t="s">
        <v>275</v>
      </c>
      <c r="CX57" s="45" t="s">
        <v>276</v>
      </c>
      <c r="CY57" s="45" t="s">
        <v>277</v>
      </c>
      <c r="CZ57" s="45" t="s">
        <v>278</v>
      </c>
      <c r="DA57" s="45" t="s">
        <v>279</v>
      </c>
      <c r="DB57" s="45" t="s">
        <v>280</v>
      </c>
      <c r="DC57" s="45" t="s">
        <v>281</v>
      </c>
      <c r="DD57" s="45" t="s">
        <v>282</v>
      </c>
      <c r="DE57" s="45" t="s">
        <v>283</v>
      </c>
      <c r="DF57" s="45" t="s">
        <v>284</v>
      </c>
      <c r="DG57" s="45" t="s">
        <v>285</v>
      </c>
      <c r="DH57" s="45" t="s">
        <v>286</v>
      </c>
      <c r="DI57" s="45" t="s">
        <v>287</v>
      </c>
      <c r="DJ57" s="45" t="s">
        <v>288</v>
      </c>
      <c r="DK57" s="45" t="s">
        <v>289</v>
      </c>
      <c r="DL57" s="45" t="s">
        <v>290</v>
      </c>
      <c r="DM57" s="45" t="s">
        <v>291</v>
      </c>
      <c r="DN57" s="45" t="s">
        <v>292</v>
      </c>
      <c r="DO57" s="45" t="s">
        <v>293</v>
      </c>
      <c r="DP57" s="45" t="s">
        <v>294</v>
      </c>
      <c r="DQ57" s="45" t="s">
        <v>295</v>
      </c>
      <c r="DR57" s="45" t="s">
        <v>296</v>
      </c>
      <c r="DS57" s="45" t="s">
        <v>297</v>
      </c>
    </row>
    <row r="58" s="62" customFormat="1" spans="1:123">
      <c r="A58" s="67" t="s">
        <v>298</v>
      </c>
      <c r="B58" s="78">
        <v>111081205.21</v>
      </c>
      <c r="C58" s="78">
        <v>91946043.58</v>
      </c>
      <c r="D58" s="78">
        <v>11247719.68</v>
      </c>
      <c r="E58" s="78">
        <v>272556.04</v>
      </c>
      <c r="F58" s="78">
        <v>269816.95</v>
      </c>
      <c r="G58" s="78">
        <v>9419779.56</v>
      </c>
      <c r="H58" s="78">
        <v>-2074710.6</v>
      </c>
      <c r="I58" s="78">
        <v>-18978850.88</v>
      </c>
      <c r="J58" s="78">
        <v>0</v>
      </c>
      <c r="K58" s="78">
        <v>0.24</v>
      </c>
      <c r="L58" s="78">
        <v>0</v>
      </c>
      <c r="M58" s="78">
        <v>0</v>
      </c>
      <c r="N58" s="78">
        <v>471.7</v>
      </c>
      <c r="O58" s="78">
        <v>60555578.88</v>
      </c>
      <c r="P58" s="78">
        <v>24343456.71</v>
      </c>
      <c r="Q58" s="78">
        <v>14287735.83</v>
      </c>
      <c r="R58" s="78">
        <v>11737651.1</v>
      </c>
      <c r="S58" s="78">
        <v>368.77</v>
      </c>
      <c r="T58" s="78">
        <v>17360467.02</v>
      </c>
      <c r="U58" s="78">
        <v>0</v>
      </c>
      <c r="V58" s="78">
        <v>3127625.81</v>
      </c>
      <c r="W58" s="78">
        <v>3854995.11</v>
      </c>
      <c r="X58" s="78">
        <v>0</v>
      </c>
      <c r="Y58" s="78">
        <v>0</v>
      </c>
      <c r="Z58" s="78">
        <v>4103773.57</v>
      </c>
      <c r="AA58" s="78">
        <v>283018.87</v>
      </c>
      <c r="AB58" s="78">
        <v>5183962.26</v>
      </c>
      <c r="AC58" s="78">
        <v>4716981.13</v>
      </c>
      <c r="AD58" s="78">
        <v>63123.51</v>
      </c>
      <c r="AE58" s="78">
        <v>2049886.17</v>
      </c>
      <c r="AF58" s="78">
        <v>9624641.42</v>
      </c>
      <c r="AG58" s="78">
        <v>197228.62</v>
      </c>
      <c r="AH58" s="78">
        <v>24809048.35</v>
      </c>
      <c r="AI58" s="78">
        <v>0</v>
      </c>
      <c r="AJ58" s="78">
        <v>0</v>
      </c>
      <c r="AK58" s="78">
        <v>0</v>
      </c>
      <c r="AL58" s="78">
        <v>0</v>
      </c>
      <c r="AM58" s="78">
        <v>0</v>
      </c>
      <c r="AN58" s="78">
        <v>1197642.3</v>
      </c>
      <c r="AO58" s="78">
        <v>34351659.61</v>
      </c>
      <c r="AP58" s="78">
        <v>1164192.2</v>
      </c>
      <c r="AQ58" s="78">
        <v>1440598.96</v>
      </c>
      <c r="AR58" s="78">
        <v>1291132.92</v>
      </c>
      <c r="AS58" s="78">
        <v>1480115.18</v>
      </c>
      <c r="AT58" s="78">
        <v>1596684.63</v>
      </c>
      <c r="AU58" s="78">
        <v>1400121.68</v>
      </c>
      <c r="AV58" s="78">
        <v>448887.76</v>
      </c>
      <c r="AW58" s="78">
        <v>1609323.34</v>
      </c>
      <c r="AX58" s="78">
        <v>460046.06</v>
      </c>
      <c r="AY58" s="78">
        <v>377480.33</v>
      </c>
      <c r="AZ58" s="78">
        <v>4441431.4</v>
      </c>
      <c r="BA58" s="78">
        <v>746364.55</v>
      </c>
      <c r="BB58" s="78">
        <v>321953.49</v>
      </c>
      <c r="BC58" s="78">
        <v>383453.05</v>
      </c>
      <c r="BD58" s="78">
        <v>519414.21</v>
      </c>
      <c r="BE58" s="78">
        <v>491367.21</v>
      </c>
      <c r="BF58" s="78">
        <v>517644.14</v>
      </c>
      <c r="BG58" s="78">
        <v>336402.27</v>
      </c>
      <c r="BH58" s="78">
        <v>270320.93</v>
      </c>
      <c r="BI58" s="78">
        <v>359763.86</v>
      </c>
      <c r="BJ58" s="78">
        <v>504675.01</v>
      </c>
      <c r="BK58" s="78">
        <v>89291.78</v>
      </c>
      <c r="BL58" s="78">
        <v>161630.27</v>
      </c>
      <c r="BM58" s="78">
        <v>140392.37</v>
      </c>
      <c r="BN58" s="78">
        <v>134038.64</v>
      </c>
      <c r="BO58" s="78">
        <v>111835.21</v>
      </c>
      <c r="BP58" s="78">
        <v>219001.81</v>
      </c>
      <c r="BQ58" s="78">
        <v>130721.24</v>
      </c>
      <c r="BR58" s="78">
        <v>-22676.85</v>
      </c>
      <c r="BS58" s="78">
        <v>70792.68</v>
      </c>
      <c r="BT58" s="78">
        <v>108532.21</v>
      </c>
      <c r="BU58" s="78">
        <v>36069.96</v>
      </c>
      <c r="BV58" s="78">
        <v>103497.5</v>
      </c>
      <c r="BW58" s="78">
        <v>168543.25</v>
      </c>
      <c r="BX58" s="78">
        <v>122514.47</v>
      </c>
      <c r="BY58" s="78">
        <v>8764987.05</v>
      </c>
      <c r="BZ58" s="78">
        <v>32353.29</v>
      </c>
      <c r="CA58" s="78">
        <v>17559.1</v>
      </c>
      <c r="CB58" s="78">
        <v>85925.24</v>
      </c>
      <c r="CC58" s="78">
        <v>93945.8</v>
      </c>
      <c r="CD58" s="78">
        <v>3399.43</v>
      </c>
      <c r="CE58" s="78">
        <v>57619.24</v>
      </c>
      <c r="CF58" s="78">
        <v>113716.65</v>
      </c>
      <c r="CG58" s="78">
        <v>60637.06</v>
      </c>
      <c r="CH58" s="78">
        <v>-161370.06</v>
      </c>
      <c r="CI58" s="78">
        <v>33654.3</v>
      </c>
      <c r="CJ58" s="78">
        <v>58970.42</v>
      </c>
      <c r="CK58" s="78">
        <v>58672.47</v>
      </c>
      <c r="CL58" s="78">
        <v>96995.72</v>
      </c>
      <c r="CM58" s="78">
        <v>60029.38</v>
      </c>
      <c r="CN58" s="78">
        <v>17481.52</v>
      </c>
      <c r="CO58" s="78">
        <v>16974.83</v>
      </c>
      <c r="CP58" s="78">
        <v>43083.47</v>
      </c>
      <c r="CQ58" s="78">
        <v>43128.69</v>
      </c>
      <c r="CR58" s="78">
        <v>11196.93</v>
      </c>
      <c r="CS58" s="78">
        <v>11046.67</v>
      </c>
      <c r="CT58" s="78">
        <v>38320.61</v>
      </c>
      <c r="CU58" s="78">
        <v>83547.78</v>
      </c>
      <c r="CV58" s="78">
        <v>71761.01</v>
      </c>
      <c r="CW58" s="78">
        <v>1371277.13</v>
      </c>
      <c r="CX58" s="78">
        <v>120922.9</v>
      </c>
      <c r="CY58" s="78">
        <v>3163.92</v>
      </c>
      <c r="CZ58" s="78">
        <v>44623.11</v>
      </c>
      <c r="DA58" s="78">
        <v>279040.22</v>
      </c>
      <c r="DB58" s="78">
        <v>44022.71</v>
      </c>
      <c r="DC58" s="78">
        <v>25221.07</v>
      </c>
      <c r="DD58" s="78">
        <v>11296.14</v>
      </c>
      <c r="DE58" s="78">
        <v>22398.48</v>
      </c>
      <c r="DF58" s="78">
        <v>474311.41</v>
      </c>
      <c r="DG58" s="78">
        <v>35009.68</v>
      </c>
      <c r="DH58" s="78">
        <v>5091.75</v>
      </c>
      <c r="DI58" s="78">
        <v>360402.97</v>
      </c>
      <c r="DJ58" s="78">
        <v>13008.41</v>
      </c>
      <c r="DK58" s="78">
        <v>52496.23</v>
      </c>
      <c r="DL58" s="78">
        <v>9967.67</v>
      </c>
      <c r="DM58" s="78">
        <v>3244.87</v>
      </c>
      <c r="DN58" s="78">
        <v>23306.26</v>
      </c>
      <c r="DO58" s="78">
        <v>2509.72</v>
      </c>
      <c r="DP58" s="78">
        <v>56.84</v>
      </c>
      <c r="DQ58" s="78">
        <v>19.6</v>
      </c>
      <c r="DR58" s="78">
        <v>497</v>
      </c>
      <c r="DS58" s="78">
        <v>577.2</v>
      </c>
    </row>
    <row r="59" s="38" customFormat="1" spans="1:124">
      <c r="A59" s="69" t="s">
        <v>299</v>
      </c>
      <c r="B59" s="78">
        <v>2978127.24</v>
      </c>
      <c r="C59" s="78">
        <v>-1930142.03</v>
      </c>
      <c r="D59" s="78">
        <v>336023.61</v>
      </c>
      <c r="E59" s="78">
        <v>34764.69</v>
      </c>
      <c r="F59" s="78">
        <v>17051.84</v>
      </c>
      <c r="G59" s="78">
        <v>4565188.52</v>
      </c>
      <c r="H59" s="78">
        <v>-44759.3899999997</v>
      </c>
      <c r="I59" s="78">
        <v>-18963419.75</v>
      </c>
      <c r="J59" s="78">
        <v>0</v>
      </c>
      <c r="K59" s="78">
        <v>0.24</v>
      </c>
      <c r="L59" s="78">
        <v>0</v>
      </c>
      <c r="M59" s="78">
        <v>0</v>
      </c>
      <c r="N59" s="78">
        <v>0</v>
      </c>
      <c r="O59" s="78">
        <v>25005589.47</v>
      </c>
      <c r="P59" s="78">
        <v>-7972311.99</v>
      </c>
      <c r="Q59" s="78">
        <v>0</v>
      </c>
      <c r="R59" s="78">
        <v>0</v>
      </c>
      <c r="S59" s="78">
        <v>0</v>
      </c>
      <c r="T59" s="78">
        <v>-8994067.71</v>
      </c>
      <c r="U59" s="78">
        <v>0</v>
      </c>
      <c r="V59" s="78">
        <v>1021755.72</v>
      </c>
      <c r="W59" s="78">
        <v>0</v>
      </c>
      <c r="X59" s="78">
        <v>0</v>
      </c>
      <c r="Y59" s="78">
        <v>0</v>
      </c>
      <c r="Z59" s="78">
        <v>0</v>
      </c>
      <c r="AA59" s="78">
        <v>0</v>
      </c>
      <c r="AB59" s="78">
        <v>0</v>
      </c>
      <c r="AC59" s="78">
        <v>0</v>
      </c>
      <c r="AD59" s="78">
        <v>0</v>
      </c>
      <c r="AE59" s="78">
        <v>0</v>
      </c>
      <c r="AF59" s="78">
        <v>0</v>
      </c>
      <c r="AG59" s="78">
        <v>0</v>
      </c>
      <c r="AH59" s="78">
        <v>25048620.35</v>
      </c>
      <c r="AI59" s="78">
        <v>0</v>
      </c>
      <c r="AJ59" s="78">
        <v>0</v>
      </c>
      <c r="AK59" s="78">
        <v>0</v>
      </c>
      <c r="AL59" s="78">
        <v>0</v>
      </c>
      <c r="AM59" s="78">
        <v>0</v>
      </c>
      <c r="AN59" s="78">
        <v>-37175.46</v>
      </c>
      <c r="AO59" s="78">
        <v>-5855.42</v>
      </c>
      <c r="AP59" s="78">
        <v>-94.11</v>
      </c>
      <c r="AQ59" s="78">
        <v>-44.57</v>
      </c>
      <c r="AR59" s="78">
        <v>-170.22</v>
      </c>
      <c r="AS59" s="78">
        <v>-54.17</v>
      </c>
      <c r="AT59" s="78">
        <v>-433.46</v>
      </c>
      <c r="AU59" s="78">
        <v>-27.5</v>
      </c>
      <c r="AV59" s="78">
        <v>-6.21</v>
      </c>
      <c r="AW59" s="78">
        <v>-13.96</v>
      </c>
      <c r="AX59" s="78">
        <v>-263.69</v>
      </c>
      <c r="AY59" s="78">
        <v>-0.98</v>
      </c>
      <c r="AZ59" s="78">
        <v>-3449.44</v>
      </c>
      <c r="BA59" s="78">
        <v>-23.56</v>
      </c>
      <c r="BB59" s="78">
        <v>-14.8</v>
      </c>
      <c r="BC59" s="78">
        <v>-4.54</v>
      </c>
      <c r="BD59" s="78">
        <v>-5.86</v>
      </c>
      <c r="BE59" s="78">
        <v>-36.23</v>
      </c>
      <c r="BF59" s="78">
        <v>-14.25</v>
      </c>
      <c r="BG59" s="78">
        <v>-33.93</v>
      </c>
      <c r="BH59" s="78">
        <v>-0.38</v>
      </c>
      <c r="BI59" s="78">
        <v>-17.66</v>
      </c>
      <c r="BJ59" s="78">
        <v>-4.84</v>
      </c>
      <c r="BK59" s="78">
        <v>-7.37</v>
      </c>
      <c r="BL59" s="78">
        <v>-8.06</v>
      </c>
      <c r="BM59" s="78">
        <v>-0.3</v>
      </c>
      <c r="BN59" s="78">
        <v>-3.16</v>
      </c>
      <c r="BO59" s="78">
        <v>-2.34</v>
      </c>
      <c r="BP59" s="78">
        <v>-4.78</v>
      </c>
      <c r="BQ59" s="78">
        <v>-27.93</v>
      </c>
      <c r="BR59" s="78">
        <v>-27.97</v>
      </c>
      <c r="BS59" s="78">
        <v>0</v>
      </c>
      <c r="BT59" s="78">
        <v>-5.14</v>
      </c>
      <c r="BU59" s="78">
        <v>0</v>
      </c>
      <c r="BV59" s="78">
        <v>0</v>
      </c>
      <c r="BW59" s="78">
        <v>0</v>
      </c>
      <c r="BX59" s="78">
        <v>0</v>
      </c>
      <c r="BY59" s="78">
        <v>-579.05</v>
      </c>
      <c r="BZ59" s="78">
        <v>-4</v>
      </c>
      <c r="CA59" s="78">
        <v>0</v>
      </c>
      <c r="CB59" s="78">
        <v>0</v>
      </c>
      <c r="CC59" s="78">
        <v>0</v>
      </c>
      <c r="CD59" s="78">
        <v>-0.33</v>
      </c>
      <c r="CE59" s="78">
        <v>0</v>
      </c>
      <c r="CF59" s="78">
        <v>-0.02</v>
      </c>
      <c r="CG59" s="78">
        <v>-60.68</v>
      </c>
      <c r="CH59" s="78">
        <v>0</v>
      </c>
      <c r="CI59" s="78">
        <v>0</v>
      </c>
      <c r="CJ59" s="78">
        <v>0</v>
      </c>
      <c r="CK59" s="78">
        <v>-4.5</v>
      </c>
      <c r="CL59" s="78">
        <v>-2.13</v>
      </c>
      <c r="CM59" s="78">
        <v>-0.43</v>
      </c>
      <c r="CN59" s="78">
        <v>0</v>
      </c>
      <c r="CO59" s="78">
        <v>0</v>
      </c>
      <c r="CP59" s="78">
        <v>0</v>
      </c>
      <c r="CQ59" s="78">
        <v>0</v>
      </c>
      <c r="CR59" s="78">
        <v>0</v>
      </c>
      <c r="CS59" s="78">
        <v>0</v>
      </c>
      <c r="CT59" s="78">
        <v>0</v>
      </c>
      <c r="CU59" s="78">
        <v>0</v>
      </c>
      <c r="CV59" s="78">
        <v>-0.95</v>
      </c>
      <c r="CW59" s="78">
        <v>-62.59</v>
      </c>
      <c r="CX59" s="78">
        <v>0</v>
      </c>
      <c r="CY59" s="78">
        <v>0</v>
      </c>
      <c r="CZ59" s="78">
        <v>0</v>
      </c>
      <c r="DA59" s="78">
        <v>-317.24</v>
      </c>
      <c r="DB59" s="78">
        <v>0</v>
      </c>
      <c r="DC59" s="78">
        <v>0</v>
      </c>
      <c r="DD59" s="78">
        <v>0</v>
      </c>
      <c r="DE59" s="78">
        <v>0</v>
      </c>
      <c r="DF59" s="78">
        <v>-14.38</v>
      </c>
      <c r="DG59" s="78">
        <v>-4.23</v>
      </c>
      <c r="DH59" s="78">
        <v>0</v>
      </c>
      <c r="DI59" s="78">
        <v>0</v>
      </c>
      <c r="DJ59" s="78">
        <v>-0.17</v>
      </c>
      <c r="DK59" s="78">
        <v>-3.31</v>
      </c>
      <c r="DL59" s="78">
        <v>0</v>
      </c>
      <c r="DM59" s="78">
        <v>0</v>
      </c>
      <c r="DN59" s="78">
        <v>0</v>
      </c>
      <c r="DO59" s="78">
        <v>0</v>
      </c>
      <c r="DP59" s="78">
        <v>0</v>
      </c>
      <c r="DQ59" s="78">
        <v>0</v>
      </c>
      <c r="DR59" s="78">
        <v>0</v>
      </c>
      <c r="DS59" s="78">
        <v>0</v>
      </c>
      <c r="DT59" s="83"/>
    </row>
    <row r="60" s="38" customFormat="1" spans="1:124">
      <c r="A60" s="73" t="s">
        <v>300</v>
      </c>
      <c r="B60" s="78">
        <v>30336750.92</v>
      </c>
      <c r="C60" s="78">
        <v>25383722.26</v>
      </c>
      <c r="D60" s="78">
        <v>336023.61</v>
      </c>
      <c r="E60" s="78">
        <v>34764.69</v>
      </c>
      <c r="F60" s="78">
        <v>17051.84</v>
      </c>
      <c r="G60" s="78">
        <v>4565188.52</v>
      </c>
      <c r="H60" s="78">
        <v>0</v>
      </c>
      <c r="I60" s="78">
        <v>96843.52</v>
      </c>
      <c r="J60" s="78">
        <v>0</v>
      </c>
      <c r="K60" s="78">
        <v>0.24</v>
      </c>
      <c r="L60" s="78">
        <v>0</v>
      </c>
      <c r="M60" s="78">
        <v>0</v>
      </c>
      <c r="N60" s="78">
        <v>0</v>
      </c>
      <c r="O60" s="78">
        <v>25119207.2</v>
      </c>
      <c r="P60" s="78">
        <v>167671.3</v>
      </c>
      <c r="Q60" s="78">
        <v>0</v>
      </c>
      <c r="R60" s="78">
        <v>0</v>
      </c>
      <c r="S60" s="78">
        <v>0</v>
      </c>
      <c r="T60" s="78">
        <v>-854084.42</v>
      </c>
      <c r="U60" s="78">
        <v>0</v>
      </c>
      <c r="V60" s="78">
        <v>1021755.72</v>
      </c>
      <c r="W60" s="78">
        <v>0</v>
      </c>
      <c r="X60" s="78">
        <v>0</v>
      </c>
      <c r="Y60" s="78">
        <v>0</v>
      </c>
      <c r="Z60" s="78">
        <v>0</v>
      </c>
      <c r="AA60" s="78">
        <v>0</v>
      </c>
      <c r="AB60" s="78">
        <v>0</v>
      </c>
      <c r="AC60" s="78">
        <v>0</v>
      </c>
      <c r="AD60" s="78">
        <v>0</v>
      </c>
      <c r="AE60" s="78">
        <v>0</v>
      </c>
      <c r="AF60" s="78">
        <v>0</v>
      </c>
      <c r="AG60" s="78">
        <v>0</v>
      </c>
      <c r="AH60" s="78">
        <v>25119207.2</v>
      </c>
      <c r="AI60" s="78">
        <v>0</v>
      </c>
      <c r="AJ60" s="78">
        <v>0</v>
      </c>
      <c r="AK60" s="78">
        <v>0</v>
      </c>
      <c r="AL60" s="78">
        <v>0</v>
      </c>
      <c r="AM60" s="78">
        <v>0</v>
      </c>
      <c r="AN60" s="78">
        <v>0</v>
      </c>
      <c r="AO60" s="78">
        <v>0</v>
      </c>
      <c r="AP60" s="78">
        <v>0</v>
      </c>
      <c r="AQ60" s="78">
        <v>0</v>
      </c>
      <c r="AR60" s="78">
        <v>0</v>
      </c>
      <c r="AS60" s="78">
        <v>0</v>
      </c>
      <c r="AT60" s="78">
        <v>0</v>
      </c>
      <c r="AU60" s="78">
        <v>0</v>
      </c>
      <c r="AV60" s="78">
        <v>0</v>
      </c>
      <c r="AW60" s="78">
        <v>0</v>
      </c>
      <c r="AX60" s="78">
        <v>0</v>
      </c>
      <c r="AY60" s="78">
        <v>0</v>
      </c>
      <c r="AZ60" s="78">
        <v>0</v>
      </c>
      <c r="BA60" s="78">
        <v>0</v>
      </c>
      <c r="BB60" s="78">
        <v>0</v>
      </c>
      <c r="BC60" s="78">
        <v>0</v>
      </c>
      <c r="BD60" s="78">
        <v>0</v>
      </c>
      <c r="BE60" s="78">
        <v>0</v>
      </c>
      <c r="BF60" s="78">
        <v>0</v>
      </c>
      <c r="BG60" s="78">
        <v>0</v>
      </c>
      <c r="BH60" s="78">
        <v>0</v>
      </c>
      <c r="BI60" s="78">
        <v>0</v>
      </c>
      <c r="BJ60" s="78">
        <v>0</v>
      </c>
      <c r="BK60" s="78">
        <v>0</v>
      </c>
      <c r="BL60" s="78">
        <v>0</v>
      </c>
      <c r="BM60" s="78">
        <v>0</v>
      </c>
      <c r="BN60" s="78">
        <v>0</v>
      </c>
      <c r="BO60" s="78">
        <v>0</v>
      </c>
      <c r="BP60" s="78">
        <v>0</v>
      </c>
      <c r="BQ60" s="78">
        <v>0</v>
      </c>
      <c r="BR60" s="78">
        <v>0</v>
      </c>
      <c r="BS60" s="78">
        <v>0</v>
      </c>
      <c r="BT60" s="78">
        <v>0</v>
      </c>
      <c r="BU60" s="78">
        <v>0</v>
      </c>
      <c r="BV60" s="78">
        <v>0</v>
      </c>
      <c r="BW60" s="78">
        <v>0</v>
      </c>
      <c r="BX60" s="78">
        <v>0</v>
      </c>
      <c r="BY60" s="78">
        <v>0</v>
      </c>
      <c r="BZ60" s="78">
        <v>0</v>
      </c>
      <c r="CA60" s="78">
        <v>0</v>
      </c>
      <c r="CB60" s="78">
        <v>0</v>
      </c>
      <c r="CC60" s="78">
        <v>0</v>
      </c>
      <c r="CD60" s="78">
        <v>0</v>
      </c>
      <c r="CE60" s="78">
        <v>0</v>
      </c>
      <c r="CF60" s="78">
        <v>0</v>
      </c>
      <c r="CG60" s="78">
        <v>0</v>
      </c>
      <c r="CH60" s="78">
        <v>0</v>
      </c>
      <c r="CI60" s="78">
        <v>0</v>
      </c>
      <c r="CJ60" s="78">
        <v>0</v>
      </c>
      <c r="CK60" s="78">
        <v>0</v>
      </c>
      <c r="CL60" s="78">
        <v>0</v>
      </c>
      <c r="CM60" s="78">
        <v>0</v>
      </c>
      <c r="CN60" s="78">
        <v>0</v>
      </c>
      <c r="CO60" s="78">
        <v>0</v>
      </c>
      <c r="CP60" s="78">
        <v>0</v>
      </c>
      <c r="CQ60" s="78">
        <v>0</v>
      </c>
      <c r="CR60" s="78">
        <v>0</v>
      </c>
      <c r="CS60" s="78">
        <v>0</v>
      </c>
      <c r="CT60" s="78">
        <v>0</v>
      </c>
      <c r="CU60" s="78">
        <v>0</v>
      </c>
      <c r="CV60" s="78">
        <v>0</v>
      </c>
      <c r="CW60" s="78">
        <v>0</v>
      </c>
      <c r="CX60" s="78">
        <v>0</v>
      </c>
      <c r="CY60" s="78">
        <v>0</v>
      </c>
      <c r="CZ60" s="78">
        <v>0</v>
      </c>
      <c r="DA60" s="78">
        <v>0</v>
      </c>
      <c r="DB60" s="78">
        <v>0</v>
      </c>
      <c r="DC60" s="78">
        <v>0</v>
      </c>
      <c r="DD60" s="78">
        <v>0</v>
      </c>
      <c r="DE60" s="78">
        <v>0</v>
      </c>
      <c r="DF60" s="78">
        <v>0</v>
      </c>
      <c r="DG60" s="78">
        <v>0</v>
      </c>
      <c r="DH60" s="78">
        <v>0</v>
      </c>
      <c r="DI60" s="78">
        <v>0</v>
      </c>
      <c r="DJ60" s="78">
        <v>0</v>
      </c>
      <c r="DK60" s="78">
        <v>0</v>
      </c>
      <c r="DL60" s="78">
        <v>0</v>
      </c>
      <c r="DM60" s="78">
        <v>0</v>
      </c>
      <c r="DN60" s="78">
        <v>0</v>
      </c>
      <c r="DO60" s="78">
        <v>0</v>
      </c>
      <c r="DP60" s="78">
        <v>0</v>
      </c>
      <c r="DQ60" s="78">
        <v>0</v>
      </c>
      <c r="DR60" s="78">
        <v>0</v>
      </c>
      <c r="DS60" s="78">
        <v>0</v>
      </c>
      <c r="DT60" s="83"/>
    </row>
    <row r="61" s="38" customFormat="1" spans="1:124">
      <c r="A61" s="73" t="s">
        <v>301</v>
      </c>
      <c r="B61" s="78">
        <v>27358623.68</v>
      </c>
      <c r="C61" s="78">
        <v>27313864.29</v>
      </c>
      <c r="D61" s="78">
        <v>0</v>
      </c>
      <c r="E61" s="78">
        <v>0</v>
      </c>
      <c r="F61" s="78">
        <v>0</v>
      </c>
      <c r="G61" s="78">
        <v>0</v>
      </c>
      <c r="H61" s="78">
        <v>44759.3899999997</v>
      </c>
      <c r="I61" s="78">
        <v>19060263.27</v>
      </c>
      <c r="J61" s="78">
        <v>0</v>
      </c>
      <c r="K61" s="78">
        <v>0</v>
      </c>
      <c r="L61" s="78">
        <v>0</v>
      </c>
      <c r="M61" s="78">
        <v>0</v>
      </c>
      <c r="N61" s="78">
        <v>0</v>
      </c>
      <c r="O61" s="78">
        <v>113617.73</v>
      </c>
      <c r="P61" s="78">
        <v>8139983.29</v>
      </c>
      <c r="Q61" s="78">
        <v>0</v>
      </c>
      <c r="R61" s="78">
        <v>0</v>
      </c>
      <c r="S61" s="78">
        <v>0</v>
      </c>
      <c r="T61" s="78">
        <v>8139983.29</v>
      </c>
      <c r="U61" s="78">
        <v>0</v>
      </c>
      <c r="V61" s="78">
        <v>0</v>
      </c>
      <c r="W61" s="78">
        <v>0</v>
      </c>
      <c r="X61" s="78">
        <v>0</v>
      </c>
      <c r="Y61" s="78">
        <v>0</v>
      </c>
      <c r="Z61" s="78">
        <v>0</v>
      </c>
      <c r="AA61" s="78">
        <v>0</v>
      </c>
      <c r="AB61" s="78">
        <v>0</v>
      </c>
      <c r="AC61" s="78">
        <v>0</v>
      </c>
      <c r="AD61" s="78">
        <v>0</v>
      </c>
      <c r="AE61" s="78">
        <v>0</v>
      </c>
      <c r="AF61" s="78">
        <v>0</v>
      </c>
      <c r="AG61" s="78">
        <v>0</v>
      </c>
      <c r="AH61" s="78">
        <v>70586.85</v>
      </c>
      <c r="AI61" s="78">
        <v>0</v>
      </c>
      <c r="AJ61" s="78">
        <v>0</v>
      </c>
      <c r="AK61" s="78">
        <v>0</v>
      </c>
      <c r="AL61" s="78">
        <v>0</v>
      </c>
      <c r="AM61" s="78">
        <v>0</v>
      </c>
      <c r="AN61" s="78">
        <v>37175.46</v>
      </c>
      <c r="AO61" s="78">
        <v>5855.42</v>
      </c>
      <c r="AP61" s="78">
        <v>94.11</v>
      </c>
      <c r="AQ61" s="78">
        <v>44.57</v>
      </c>
      <c r="AR61" s="78">
        <v>170.22</v>
      </c>
      <c r="AS61" s="78">
        <v>54.17</v>
      </c>
      <c r="AT61" s="78">
        <v>433.46</v>
      </c>
      <c r="AU61" s="78">
        <v>27.5</v>
      </c>
      <c r="AV61" s="78">
        <v>6.21</v>
      </c>
      <c r="AW61" s="78">
        <v>13.96</v>
      </c>
      <c r="AX61" s="78">
        <v>263.69</v>
      </c>
      <c r="AY61" s="78">
        <v>0.98</v>
      </c>
      <c r="AZ61" s="78">
        <v>3449.44</v>
      </c>
      <c r="BA61" s="78">
        <v>23.56</v>
      </c>
      <c r="BB61" s="78">
        <v>14.8</v>
      </c>
      <c r="BC61" s="78">
        <v>4.54</v>
      </c>
      <c r="BD61" s="78">
        <v>5.86</v>
      </c>
      <c r="BE61" s="78">
        <v>36.23</v>
      </c>
      <c r="BF61" s="78">
        <v>14.25</v>
      </c>
      <c r="BG61" s="78">
        <v>33.93</v>
      </c>
      <c r="BH61" s="78">
        <v>0.38</v>
      </c>
      <c r="BI61" s="78">
        <v>17.66</v>
      </c>
      <c r="BJ61" s="78">
        <v>4.84</v>
      </c>
      <c r="BK61" s="78">
        <v>7.37</v>
      </c>
      <c r="BL61" s="78">
        <v>8.06</v>
      </c>
      <c r="BM61" s="78">
        <v>0.3</v>
      </c>
      <c r="BN61" s="78">
        <v>3.16</v>
      </c>
      <c r="BO61" s="78">
        <v>2.34</v>
      </c>
      <c r="BP61" s="78">
        <v>4.78</v>
      </c>
      <c r="BQ61" s="78">
        <v>27.93</v>
      </c>
      <c r="BR61" s="78">
        <v>27.97</v>
      </c>
      <c r="BS61" s="78">
        <v>0</v>
      </c>
      <c r="BT61" s="78">
        <v>5.14</v>
      </c>
      <c r="BU61" s="78">
        <v>0</v>
      </c>
      <c r="BV61" s="78">
        <v>0</v>
      </c>
      <c r="BW61" s="78">
        <v>0</v>
      </c>
      <c r="BX61" s="78">
        <v>0</v>
      </c>
      <c r="BY61" s="78">
        <v>579.05</v>
      </c>
      <c r="BZ61" s="78">
        <v>4</v>
      </c>
      <c r="CA61" s="78">
        <v>0</v>
      </c>
      <c r="CB61" s="78">
        <v>0</v>
      </c>
      <c r="CC61" s="78">
        <v>0</v>
      </c>
      <c r="CD61" s="78">
        <v>0.33</v>
      </c>
      <c r="CE61" s="78">
        <v>0</v>
      </c>
      <c r="CF61" s="78">
        <v>0.02</v>
      </c>
      <c r="CG61" s="78">
        <v>60.68</v>
      </c>
      <c r="CH61" s="78">
        <v>0</v>
      </c>
      <c r="CI61" s="78">
        <v>0</v>
      </c>
      <c r="CJ61" s="78">
        <v>0</v>
      </c>
      <c r="CK61" s="78">
        <v>4.5</v>
      </c>
      <c r="CL61" s="78">
        <v>2.13</v>
      </c>
      <c r="CM61" s="78">
        <v>0.43</v>
      </c>
      <c r="CN61" s="78">
        <v>0</v>
      </c>
      <c r="CO61" s="78">
        <v>0</v>
      </c>
      <c r="CP61" s="78">
        <v>0</v>
      </c>
      <c r="CQ61" s="78">
        <v>0</v>
      </c>
      <c r="CR61" s="78">
        <v>0</v>
      </c>
      <c r="CS61" s="78">
        <v>0</v>
      </c>
      <c r="CT61" s="78">
        <v>0</v>
      </c>
      <c r="CU61" s="78">
        <v>0</v>
      </c>
      <c r="CV61" s="78">
        <v>0.95</v>
      </c>
      <c r="CW61" s="78">
        <v>62.59</v>
      </c>
      <c r="CX61" s="78">
        <v>0</v>
      </c>
      <c r="CY61" s="78">
        <v>0</v>
      </c>
      <c r="CZ61" s="78">
        <v>0</v>
      </c>
      <c r="DA61" s="78">
        <v>317.24</v>
      </c>
      <c r="DB61" s="78">
        <v>0</v>
      </c>
      <c r="DC61" s="78">
        <v>0</v>
      </c>
      <c r="DD61" s="78">
        <v>0</v>
      </c>
      <c r="DE61" s="78">
        <v>0</v>
      </c>
      <c r="DF61" s="78">
        <v>14.38</v>
      </c>
      <c r="DG61" s="78">
        <v>4.23</v>
      </c>
      <c r="DH61" s="78">
        <v>0</v>
      </c>
      <c r="DI61" s="78">
        <v>0</v>
      </c>
      <c r="DJ61" s="78">
        <v>0.17</v>
      </c>
      <c r="DK61" s="78">
        <v>3.31</v>
      </c>
      <c r="DL61" s="78">
        <v>0</v>
      </c>
      <c r="DM61" s="78">
        <v>0</v>
      </c>
      <c r="DN61" s="78">
        <v>0</v>
      </c>
      <c r="DO61" s="78">
        <v>0</v>
      </c>
      <c r="DP61" s="78">
        <v>0</v>
      </c>
      <c r="DQ61" s="78">
        <v>0</v>
      </c>
      <c r="DR61" s="78">
        <v>0</v>
      </c>
      <c r="DS61" s="78">
        <v>0</v>
      </c>
      <c r="DT61" s="83"/>
    </row>
    <row r="62" s="38" customFormat="1" spans="1:124">
      <c r="A62" s="73" t="s">
        <v>302</v>
      </c>
      <c r="B62" s="78">
        <v>69993888.28</v>
      </c>
      <c r="C62" s="78">
        <v>61174670.66</v>
      </c>
      <c r="D62" s="78">
        <v>9879334.92</v>
      </c>
      <c r="E62" s="78">
        <v>-428</v>
      </c>
      <c r="F62" s="78">
        <v>252765.11</v>
      </c>
      <c r="G62" s="78">
        <v>0</v>
      </c>
      <c r="H62" s="78">
        <v>-1312454.41</v>
      </c>
      <c r="I62" s="78">
        <v>-35336.79</v>
      </c>
      <c r="J62" s="78">
        <v>0</v>
      </c>
      <c r="K62" s="78">
        <v>0</v>
      </c>
      <c r="L62" s="78">
        <v>0</v>
      </c>
      <c r="M62" s="78">
        <v>0</v>
      </c>
      <c r="N62" s="78">
        <v>471.7</v>
      </c>
      <c r="O62" s="78">
        <v>35846742.43</v>
      </c>
      <c r="P62" s="78">
        <v>68957.67</v>
      </c>
      <c r="Q62" s="78">
        <v>14287735.83</v>
      </c>
      <c r="R62" s="78">
        <v>11006099.82</v>
      </c>
      <c r="S62" s="78">
        <v>-50</v>
      </c>
      <c r="T62" s="78">
        <v>-24419.6</v>
      </c>
      <c r="U62" s="78">
        <v>0</v>
      </c>
      <c r="V62" s="78">
        <v>93427.27</v>
      </c>
      <c r="W62" s="78">
        <v>0</v>
      </c>
      <c r="X62" s="78">
        <v>0</v>
      </c>
      <c r="Y62" s="78">
        <v>0</v>
      </c>
      <c r="Z62" s="78">
        <v>4103773.57</v>
      </c>
      <c r="AA62" s="78">
        <v>283018.87</v>
      </c>
      <c r="AB62" s="78">
        <v>5183962.26</v>
      </c>
      <c r="AC62" s="78">
        <v>4716981.13</v>
      </c>
      <c r="AD62" s="78">
        <v>63123.51</v>
      </c>
      <c r="AE62" s="78">
        <v>1318334.89</v>
      </c>
      <c r="AF62" s="78">
        <v>9624641.42</v>
      </c>
      <c r="AG62" s="78">
        <v>56817.75</v>
      </c>
      <c r="AH62" s="78">
        <v>428</v>
      </c>
      <c r="AI62" s="78">
        <v>0</v>
      </c>
      <c r="AJ62" s="78">
        <v>0</v>
      </c>
      <c r="AK62" s="78">
        <v>0</v>
      </c>
      <c r="AL62" s="78">
        <v>0</v>
      </c>
      <c r="AM62" s="78">
        <v>0</v>
      </c>
      <c r="AN62" s="78">
        <v>1245907.58</v>
      </c>
      <c r="AO62" s="78">
        <v>34543589.1</v>
      </c>
      <c r="AP62" s="78">
        <v>1178516.93</v>
      </c>
      <c r="AQ62" s="78">
        <v>1446348.63</v>
      </c>
      <c r="AR62" s="78">
        <v>1297911.57</v>
      </c>
      <c r="AS62" s="78">
        <v>1493856.96</v>
      </c>
      <c r="AT62" s="78">
        <v>1624287.78</v>
      </c>
      <c r="AU62" s="78">
        <v>1413771.18</v>
      </c>
      <c r="AV62" s="78">
        <v>448904.21</v>
      </c>
      <c r="AW62" s="78">
        <v>1618802.27</v>
      </c>
      <c r="AX62" s="78">
        <v>466368.49</v>
      </c>
      <c r="AY62" s="78">
        <v>381011.78</v>
      </c>
      <c r="AZ62" s="78">
        <v>4462373.59</v>
      </c>
      <c r="BA62" s="78">
        <v>793939.83</v>
      </c>
      <c r="BB62" s="78">
        <v>340532.65</v>
      </c>
      <c r="BC62" s="78">
        <v>383438.24</v>
      </c>
      <c r="BD62" s="78">
        <v>518633.51</v>
      </c>
      <c r="BE62" s="78">
        <v>491798.99</v>
      </c>
      <c r="BF62" s="78">
        <v>518188.55</v>
      </c>
      <c r="BG62" s="78">
        <v>336727.39</v>
      </c>
      <c r="BH62" s="78">
        <v>270363.83</v>
      </c>
      <c r="BI62" s="78">
        <v>359805.84</v>
      </c>
      <c r="BJ62" s="78">
        <v>506519.14</v>
      </c>
      <c r="BK62" s="78">
        <v>89289.72</v>
      </c>
      <c r="BL62" s="78">
        <v>161629.26</v>
      </c>
      <c r="BM62" s="78">
        <v>140392.67</v>
      </c>
      <c r="BN62" s="78">
        <v>134041.8</v>
      </c>
      <c r="BO62" s="78">
        <v>111854.58</v>
      </c>
      <c r="BP62" s="78">
        <v>219006.59</v>
      </c>
      <c r="BQ62" s="78">
        <v>130749.17</v>
      </c>
      <c r="BR62" s="78">
        <v>-22669.08</v>
      </c>
      <c r="BS62" s="78">
        <v>70792.68</v>
      </c>
      <c r="BT62" s="78">
        <v>108537.35</v>
      </c>
      <c r="BU62" s="78">
        <v>36069.96</v>
      </c>
      <c r="BV62" s="78">
        <v>103497.5</v>
      </c>
      <c r="BW62" s="78">
        <v>168560.88</v>
      </c>
      <c r="BX62" s="78">
        <v>122539.87</v>
      </c>
      <c r="BY62" s="78">
        <v>8765533.86</v>
      </c>
      <c r="BZ62" s="78">
        <v>32357.29</v>
      </c>
      <c r="CA62" s="78">
        <v>17559.1</v>
      </c>
      <c r="CB62" s="78">
        <v>85925.23</v>
      </c>
      <c r="CC62" s="78">
        <v>93945.8</v>
      </c>
      <c r="CD62" s="78">
        <v>3399.76</v>
      </c>
      <c r="CE62" s="78">
        <v>57619.24</v>
      </c>
      <c r="CF62" s="78">
        <v>113706.67</v>
      </c>
      <c r="CG62" s="78">
        <v>60697.74</v>
      </c>
      <c r="CH62" s="78">
        <v>-161370.06</v>
      </c>
      <c r="CI62" s="78">
        <v>33644.3</v>
      </c>
      <c r="CJ62" s="78">
        <v>58970.42</v>
      </c>
      <c r="CK62" s="78">
        <v>58676.97</v>
      </c>
      <c r="CL62" s="78">
        <v>96997.85</v>
      </c>
      <c r="CM62" s="78">
        <v>60029.81</v>
      </c>
      <c r="CN62" s="78">
        <v>17481.52</v>
      </c>
      <c r="CO62" s="78">
        <v>16974.83</v>
      </c>
      <c r="CP62" s="78">
        <v>43083.47</v>
      </c>
      <c r="CQ62" s="78">
        <v>43128.69</v>
      </c>
      <c r="CR62" s="78">
        <v>11186.93</v>
      </c>
      <c r="CS62" s="78">
        <v>11046.67</v>
      </c>
      <c r="CT62" s="78">
        <v>38320.61</v>
      </c>
      <c r="CU62" s="78">
        <v>83537.78</v>
      </c>
      <c r="CV62" s="78">
        <v>71761.96</v>
      </c>
      <c r="CW62" s="78">
        <v>1371440.14</v>
      </c>
      <c r="CX62" s="78">
        <v>120926.26</v>
      </c>
      <c r="CY62" s="78">
        <v>3163.92</v>
      </c>
      <c r="CZ62" s="78">
        <v>44623.11</v>
      </c>
      <c r="DA62" s="78">
        <v>279357.46</v>
      </c>
      <c r="DB62" s="78">
        <v>44022.71</v>
      </c>
      <c r="DC62" s="78">
        <v>25221.07</v>
      </c>
      <c r="DD62" s="78">
        <v>11296.14</v>
      </c>
      <c r="DE62" s="78">
        <v>22405.84</v>
      </c>
      <c r="DF62" s="78">
        <v>474325.79</v>
      </c>
      <c r="DG62" s="78">
        <v>35013.91</v>
      </c>
      <c r="DH62" s="78">
        <v>5091.75</v>
      </c>
      <c r="DI62" s="78">
        <v>360402.97</v>
      </c>
      <c r="DJ62" s="78">
        <v>13008.58</v>
      </c>
      <c r="DK62" s="78">
        <v>52499.54</v>
      </c>
      <c r="DL62" s="78">
        <v>9967.67</v>
      </c>
      <c r="DM62" s="78">
        <v>3244.87</v>
      </c>
      <c r="DN62" s="78">
        <v>23306.26</v>
      </c>
      <c r="DO62" s="78">
        <v>2509.72</v>
      </c>
      <c r="DP62" s="78">
        <v>56.84</v>
      </c>
      <c r="DQ62" s="78">
        <v>19.6</v>
      </c>
      <c r="DR62" s="78">
        <v>497</v>
      </c>
      <c r="DS62" s="78">
        <v>577.2</v>
      </c>
      <c r="DT62" s="83"/>
    </row>
    <row r="63" s="38" customFormat="1" spans="1:124">
      <c r="A63" s="73" t="s">
        <v>303</v>
      </c>
      <c r="B63" s="78">
        <v>45612124.25</v>
      </c>
      <c r="C63" s="78">
        <v>35846174.15</v>
      </c>
      <c r="D63" s="78">
        <v>9768912.78</v>
      </c>
      <c r="E63" s="78">
        <v>0</v>
      </c>
      <c r="F63" s="78">
        <v>0</v>
      </c>
      <c r="G63" s="78">
        <v>0</v>
      </c>
      <c r="H63" s="78">
        <v>-2962.68</v>
      </c>
      <c r="I63" s="78">
        <v>0</v>
      </c>
      <c r="J63" s="78">
        <v>0</v>
      </c>
      <c r="K63" s="78">
        <v>0</v>
      </c>
      <c r="L63" s="78">
        <v>0</v>
      </c>
      <c r="M63" s="78">
        <v>0</v>
      </c>
      <c r="N63" s="78">
        <v>0</v>
      </c>
      <c r="O63" s="78">
        <v>35705220.21</v>
      </c>
      <c r="P63" s="78">
        <v>93427.27</v>
      </c>
      <c r="Q63" s="78">
        <v>0</v>
      </c>
      <c r="R63" s="78">
        <v>47526.67</v>
      </c>
      <c r="S63" s="78">
        <v>0</v>
      </c>
      <c r="T63" s="78">
        <v>0</v>
      </c>
      <c r="U63" s="78">
        <v>0</v>
      </c>
      <c r="V63" s="78">
        <v>93427.27</v>
      </c>
      <c r="W63" s="78">
        <v>0</v>
      </c>
      <c r="X63" s="78">
        <v>0</v>
      </c>
      <c r="Y63" s="78">
        <v>0</v>
      </c>
      <c r="Z63" s="78">
        <v>0</v>
      </c>
      <c r="AA63" s="78">
        <v>0</v>
      </c>
      <c r="AB63" s="78">
        <v>0</v>
      </c>
      <c r="AC63" s="78">
        <v>0</v>
      </c>
      <c r="AD63" s="78">
        <v>2543.99</v>
      </c>
      <c r="AE63" s="78">
        <v>44982.68</v>
      </c>
      <c r="AF63" s="78">
        <v>0</v>
      </c>
      <c r="AG63" s="78">
        <v>0</v>
      </c>
      <c r="AH63" s="78">
        <v>510.15</v>
      </c>
      <c r="AI63" s="78">
        <v>0</v>
      </c>
      <c r="AJ63" s="78">
        <v>0</v>
      </c>
      <c r="AK63" s="78">
        <v>0</v>
      </c>
      <c r="AL63" s="78">
        <v>0</v>
      </c>
      <c r="AM63" s="78">
        <v>0</v>
      </c>
      <c r="AN63" s="78">
        <v>1246132.11</v>
      </c>
      <c r="AO63" s="78">
        <v>34458577.95</v>
      </c>
      <c r="AP63" s="78">
        <v>1178509.38</v>
      </c>
      <c r="AQ63" s="78">
        <v>1446201.46</v>
      </c>
      <c r="AR63" s="78">
        <v>1297747.42</v>
      </c>
      <c r="AS63" s="78">
        <v>1486478.68</v>
      </c>
      <c r="AT63" s="78">
        <v>1621540.61</v>
      </c>
      <c r="AU63" s="78">
        <v>1410320.24</v>
      </c>
      <c r="AV63" s="78">
        <v>443258.83</v>
      </c>
      <c r="AW63" s="78">
        <v>1618621.04</v>
      </c>
      <c r="AX63" s="78">
        <v>466011.89</v>
      </c>
      <c r="AY63" s="78">
        <v>381004.23</v>
      </c>
      <c r="AZ63" s="78">
        <v>4462186.8</v>
      </c>
      <c r="BA63" s="78">
        <v>793939.83</v>
      </c>
      <c r="BB63" s="78">
        <v>340449.63</v>
      </c>
      <c r="BC63" s="78">
        <v>383415.6</v>
      </c>
      <c r="BD63" s="78">
        <v>484520.3</v>
      </c>
      <c r="BE63" s="78">
        <v>491798.99</v>
      </c>
      <c r="BF63" s="78">
        <v>518181</v>
      </c>
      <c r="BG63" s="78">
        <v>336631.16</v>
      </c>
      <c r="BH63" s="78">
        <v>270256.28</v>
      </c>
      <c r="BI63" s="78">
        <v>359630.37</v>
      </c>
      <c r="BJ63" s="78">
        <v>486096.5</v>
      </c>
      <c r="BK63" s="78">
        <v>89289.72</v>
      </c>
      <c r="BL63" s="78">
        <v>162021.71</v>
      </c>
      <c r="BM63" s="78">
        <v>140392.67</v>
      </c>
      <c r="BN63" s="78">
        <v>133998.4</v>
      </c>
      <c r="BO63" s="78">
        <v>111786.66</v>
      </c>
      <c r="BP63" s="78">
        <v>218821.68</v>
      </c>
      <c r="BQ63" s="78">
        <v>125088.79</v>
      </c>
      <c r="BR63" s="78">
        <v>-22704.93</v>
      </c>
      <c r="BS63" s="78">
        <v>70842.68</v>
      </c>
      <c r="BT63" s="78">
        <v>108529.8</v>
      </c>
      <c r="BU63" s="78">
        <v>36069.96</v>
      </c>
      <c r="BV63" s="78">
        <v>104097.5</v>
      </c>
      <c r="BW63" s="78">
        <v>168500.5</v>
      </c>
      <c r="BX63" s="78">
        <v>122757.56</v>
      </c>
      <c r="BY63" s="78">
        <v>8763507.33</v>
      </c>
      <c r="BZ63" s="78">
        <v>32357.29</v>
      </c>
      <c r="CA63" s="78">
        <v>17559.1</v>
      </c>
      <c r="CB63" s="78">
        <v>85925.23</v>
      </c>
      <c r="CC63" s="78">
        <v>93945.8</v>
      </c>
      <c r="CD63" s="78">
        <v>3429.76</v>
      </c>
      <c r="CE63" s="78">
        <v>57619.24</v>
      </c>
      <c r="CF63" s="78">
        <v>113706.67</v>
      </c>
      <c r="CG63" s="78">
        <v>60625.74</v>
      </c>
      <c r="CH63" s="78">
        <v>-161370.06</v>
      </c>
      <c r="CI63" s="78">
        <v>33644.3</v>
      </c>
      <c r="CJ63" s="78">
        <v>55394.42</v>
      </c>
      <c r="CK63" s="78">
        <v>58668.97</v>
      </c>
      <c r="CL63" s="78">
        <v>96975.85</v>
      </c>
      <c r="CM63" s="78">
        <v>58259.51</v>
      </c>
      <c r="CN63" s="78">
        <v>17481.52</v>
      </c>
      <c r="CO63" s="78">
        <v>16974.73</v>
      </c>
      <c r="CP63" s="78">
        <v>43443.47</v>
      </c>
      <c r="CQ63" s="78">
        <v>43056.69</v>
      </c>
      <c r="CR63" s="78">
        <v>11186.93</v>
      </c>
      <c r="CS63" s="78">
        <v>11061.67</v>
      </c>
      <c r="CT63" s="78">
        <v>38320.61</v>
      </c>
      <c r="CU63" s="78">
        <v>83537.78</v>
      </c>
      <c r="CV63" s="78">
        <v>71741.21</v>
      </c>
      <c r="CW63" s="78">
        <v>1376104.29</v>
      </c>
      <c r="CX63" s="78">
        <v>120918.26</v>
      </c>
      <c r="CY63" s="78">
        <v>3079.92</v>
      </c>
      <c r="CZ63" s="78">
        <v>44695.11</v>
      </c>
      <c r="DA63" s="78">
        <v>279957.46</v>
      </c>
      <c r="DB63" s="78">
        <v>41142.71</v>
      </c>
      <c r="DC63" s="78">
        <v>25199.07</v>
      </c>
      <c r="DD63" s="78">
        <v>11288.14</v>
      </c>
      <c r="DE63" s="78">
        <v>22405.84</v>
      </c>
      <c r="DF63" s="78">
        <v>474303.79</v>
      </c>
      <c r="DG63" s="78">
        <v>35005.91</v>
      </c>
      <c r="DH63" s="78">
        <v>5108.42</v>
      </c>
      <c r="DI63" s="78">
        <v>360402.97</v>
      </c>
      <c r="DJ63" s="78">
        <v>13008.58</v>
      </c>
      <c r="DK63" s="78">
        <v>52499.54</v>
      </c>
      <c r="DL63" s="78">
        <v>9967.67</v>
      </c>
      <c r="DM63" s="78">
        <v>3176.95</v>
      </c>
      <c r="DN63" s="78">
        <v>23306.26</v>
      </c>
      <c r="DO63" s="78">
        <v>2509.72</v>
      </c>
      <c r="DP63" s="78">
        <v>56.84</v>
      </c>
      <c r="DQ63" s="78">
        <v>19.6</v>
      </c>
      <c r="DR63" s="78">
        <v>497</v>
      </c>
      <c r="DS63" s="78">
        <v>577.2</v>
      </c>
      <c r="DT63" s="83"/>
    </row>
    <row r="64" s="38" customFormat="1" spans="1:124">
      <c r="A64" s="73" t="s">
        <v>304</v>
      </c>
      <c r="B64" s="78">
        <v>14287735.83</v>
      </c>
      <c r="C64" s="78">
        <v>14287735.83</v>
      </c>
      <c r="D64" s="78">
        <v>0</v>
      </c>
      <c r="E64" s="78">
        <v>0</v>
      </c>
      <c r="F64" s="78">
        <v>0</v>
      </c>
      <c r="G64" s="78">
        <v>0</v>
      </c>
      <c r="H64" s="78">
        <v>0</v>
      </c>
      <c r="I64" s="78">
        <v>0</v>
      </c>
      <c r="J64" s="78">
        <v>0</v>
      </c>
      <c r="K64" s="78">
        <v>0</v>
      </c>
      <c r="L64" s="78">
        <v>0</v>
      </c>
      <c r="M64" s="78">
        <v>0</v>
      </c>
      <c r="N64" s="78">
        <v>0</v>
      </c>
      <c r="O64" s="78">
        <v>0</v>
      </c>
      <c r="P64" s="78">
        <v>0</v>
      </c>
      <c r="Q64" s="78">
        <v>14287735.83</v>
      </c>
      <c r="R64" s="78">
        <v>0</v>
      </c>
      <c r="S64" s="78">
        <v>0</v>
      </c>
      <c r="T64" s="78">
        <v>0</v>
      </c>
      <c r="U64" s="78">
        <v>0</v>
      </c>
      <c r="V64" s="78">
        <v>0</v>
      </c>
      <c r="W64" s="78">
        <v>0</v>
      </c>
      <c r="X64" s="78">
        <v>0</v>
      </c>
      <c r="Y64" s="78">
        <v>0</v>
      </c>
      <c r="Z64" s="78">
        <v>4103773.57</v>
      </c>
      <c r="AA64" s="78">
        <v>283018.87</v>
      </c>
      <c r="AB64" s="78">
        <v>5183962.26</v>
      </c>
      <c r="AC64" s="78">
        <v>4716981.13</v>
      </c>
      <c r="AD64" s="78">
        <v>0</v>
      </c>
      <c r="AE64" s="78">
        <v>0</v>
      </c>
      <c r="AF64" s="78">
        <v>0</v>
      </c>
      <c r="AG64" s="78">
        <v>0</v>
      </c>
      <c r="AH64" s="78">
        <v>0</v>
      </c>
      <c r="AI64" s="78">
        <v>0</v>
      </c>
      <c r="AJ64" s="78">
        <v>0</v>
      </c>
      <c r="AK64" s="78">
        <v>0</v>
      </c>
      <c r="AL64" s="78">
        <v>0</v>
      </c>
      <c r="AM64" s="78">
        <v>0</v>
      </c>
      <c r="AN64" s="78">
        <v>0</v>
      </c>
      <c r="AO64" s="78">
        <v>0</v>
      </c>
      <c r="AP64" s="78">
        <v>0</v>
      </c>
      <c r="AQ64" s="78">
        <v>0</v>
      </c>
      <c r="AR64" s="78">
        <v>0</v>
      </c>
      <c r="AS64" s="78">
        <v>0</v>
      </c>
      <c r="AT64" s="78">
        <v>0</v>
      </c>
      <c r="AU64" s="78">
        <v>0</v>
      </c>
      <c r="AV64" s="78">
        <v>0</v>
      </c>
      <c r="AW64" s="78">
        <v>0</v>
      </c>
      <c r="AX64" s="78">
        <v>0</v>
      </c>
      <c r="AY64" s="78">
        <v>0</v>
      </c>
      <c r="AZ64" s="78">
        <v>0</v>
      </c>
      <c r="BA64" s="78">
        <v>0</v>
      </c>
      <c r="BB64" s="78">
        <v>0</v>
      </c>
      <c r="BC64" s="78">
        <v>0</v>
      </c>
      <c r="BD64" s="78">
        <v>0</v>
      </c>
      <c r="BE64" s="78">
        <v>0</v>
      </c>
      <c r="BF64" s="78">
        <v>0</v>
      </c>
      <c r="BG64" s="78">
        <v>0</v>
      </c>
      <c r="BH64" s="78">
        <v>0</v>
      </c>
      <c r="BI64" s="78">
        <v>0</v>
      </c>
      <c r="BJ64" s="78">
        <v>0</v>
      </c>
      <c r="BK64" s="78">
        <v>0</v>
      </c>
      <c r="BL64" s="78">
        <v>0</v>
      </c>
      <c r="BM64" s="78">
        <v>0</v>
      </c>
      <c r="BN64" s="78">
        <v>0</v>
      </c>
      <c r="BO64" s="78">
        <v>0</v>
      </c>
      <c r="BP64" s="78">
        <v>0</v>
      </c>
      <c r="BQ64" s="78">
        <v>0</v>
      </c>
      <c r="BR64" s="78">
        <v>0</v>
      </c>
      <c r="BS64" s="78">
        <v>0</v>
      </c>
      <c r="BT64" s="78">
        <v>0</v>
      </c>
      <c r="BU64" s="78">
        <v>0</v>
      </c>
      <c r="BV64" s="78">
        <v>0</v>
      </c>
      <c r="BW64" s="78">
        <v>0</v>
      </c>
      <c r="BX64" s="78">
        <v>0</v>
      </c>
      <c r="BY64" s="78">
        <v>0</v>
      </c>
      <c r="BZ64" s="78">
        <v>0</v>
      </c>
      <c r="CA64" s="78">
        <v>0</v>
      </c>
      <c r="CB64" s="78">
        <v>0</v>
      </c>
      <c r="CC64" s="78">
        <v>0</v>
      </c>
      <c r="CD64" s="78">
        <v>0</v>
      </c>
      <c r="CE64" s="78">
        <v>0</v>
      </c>
      <c r="CF64" s="78">
        <v>0</v>
      </c>
      <c r="CG64" s="78">
        <v>0</v>
      </c>
      <c r="CH64" s="78">
        <v>0</v>
      </c>
      <c r="CI64" s="78">
        <v>0</v>
      </c>
      <c r="CJ64" s="78">
        <v>0</v>
      </c>
      <c r="CK64" s="78">
        <v>0</v>
      </c>
      <c r="CL64" s="78">
        <v>0</v>
      </c>
      <c r="CM64" s="78">
        <v>0</v>
      </c>
      <c r="CN64" s="78">
        <v>0</v>
      </c>
      <c r="CO64" s="78">
        <v>0</v>
      </c>
      <c r="CP64" s="78">
        <v>0</v>
      </c>
      <c r="CQ64" s="78">
        <v>0</v>
      </c>
      <c r="CR64" s="78">
        <v>0</v>
      </c>
      <c r="CS64" s="78">
        <v>0</v>
      </c>
      <c r="CT64" s="78">
        <v>0</v>
      </c>
      <c r="CU64" s="78">
        <v>0</v>
      </c>
      <c r="CV64" s="78">
        <v>0</v>
      </c>
      <c r="CW64" s="78">
        <v>0</v>
      </c>
      <c r="CX64" s="78">
        <v>0</v>
      </c>
      <c r="CY64" s="78">
        <v>0</v>
      </c>
      <c r="CZ64" s="78">
        <v>0</v>
      </c>
      <c r="DA64" s="78">
        <v>0</v>
      </c>
      <c r="DB64" s="78">
        <v>0</v>
      </c>
      <c r="DC64" s="78">
        <v>0</v>
      </c>
      <c r="DD64" s="78">
        <v>0</v>
      </c>
      <c r="DE64" s="78">
        <v>0</v>
      </c>
      <c r="DF64" s="78">
        <v>0</v>
      </c>
      <c r="DG64" s="78">
        <v>0</v>
      </c>
      <c r="DH64" s="78">
        <v>0</v>
      </c>
      <c r="DI64" s="78">
        <v>0</v>
      </c>
      <c r="DJ64" s="78">
        <v>0</v>
      </c>
      <c r="DK64" s="78">
        <v>0</v>
      </c>
      <c r="DL64" s="78">
        <v>0</v>
      </c>
      <c r="DM64" s="78">
        <v>0</v>
      </c>
      <c r="DN64" s="78">
        <v>0</v>
      </c>
      <c r="DO64" s="78">
        <v>0</v>
      </c>
      <c r="DP64" s="78">
        <v>0</v>
      </c>
      <c r="DQ64" s="78">
        <v>0</v>
      </c>
      <c r="DR64" s="78">
        <v>0</v>
      </c>
      <c r="DS64" s="78">
        <v>0</v>
      </c>
      <c r="DT64" s="83"/>
    </row>
    <row r="65" s="38" customFormat="1" spans="1:124">
      <c r="A65" s="73" t="s">
        <v>305</v>
      </c>
      <c r="B65" s="78">
        <v>10069191.46</v>
      </c>
      <c r="C65" s="78">
        <v>10958573.15</v>
      </c>
      <c r="D65" s="78">
        <v>110422.14</v>
      </c>
      <c r="E65" s="78">
        <v>0</v>
      </c>
      <c r="F65" s="78">
        <v>252870.15</v>
      </c>
      <c r="G65" s="78">
        <v>0</v>
      </c>
      <c r="H65" s="78">
        <v>-1252673.98</v>
      </c>
      <c r="I65" s="78">
        <v>0</v>
      </c>
      <c r="J65" s="78">
        <v>0</v>
      </c>
      <c r="K65" s="78">
        <v>0</v>
      </c>
      <c r="L65" s="78">
        <v>0</v>
      </c>
      <c r="M65" s="78">
        <v>0</v>
      </c>
      <c r="N65" s="78">
        <v>0</v>
      </c>
      <c r="O65" s="78">
        <v>0</v>
      </c>
      <c r="P65" s="78">
        <v>0</v>
      </c>
      <c r="Q65" s="78">
        <v>0</v>
      </c>
      <c r="R65" s="78">
        <v>10958573.15</v>
      </c>
      <c r="S65" s="78">
        <v>0</v>
      </c>
      <c r="T65" s="78">
        <v>0</v>
      </c>
      <c r="U65" s="78">
        <v>0</v>
      </c>
      <c r="V65" s="78">
        <v>0</v>
      </c>
      <c r="W65" s="78">
        <v>0</v>
      </c>
      <c r="X65" s="78">
        <v>0</v>
      </c>
      <c r="Y65" s="78">
        <v>0</v>
      </c>
      <c r="Z65" s="78">
        <v>0</v>
      </c>
      <c r="AA65" s="78">
        <v>0</v>
      </c>
      <c r="AB65" s="78">
        <v>0</v>
      </c>
      <c r="AC65" s="78">
        <v>0</v>
      </c>
      <c r="AD65" s="78">
        <v>60579.52</v>
      </c>
      <c r="AE65" s="78">
        <v>1273352.21</v>
      </c>
      <c r="AF65" s="78">
        <v>9624641.42</v>
      </c>
      <c r="AG65" s="78">
        <v>0</v>
      </c>
      <c r="AH65" s="78">
        <v>0</v>
      </c>
      <c r="AI65" s="78">
        <v>0</v>
      </c>
      <c r="AJ65" s="78">
        <v>0</v>
      </c>
      <c r="AK65" s="78">
        <v>0</v>
      </c>
      <c r="AL65" s="78">
        <v>0</v>
      </c>
      <c r="AM65" s="78">
        <v>0</v>
      </c>
      <c r="AN65" s="78">
        <v>0</v>
      </c>
      <c r="AO65" s="78">
        <v>0</v>
      </c>
      <c r="AP65" s="78">
        <v>0</v>
      </c>
      <c r="AQ65" s="78">
        <v>0</v>
      </c>
      <c r="AR65" s="78">
        <v>0</v>
      </c>
      <c r="AS65" s="78">
        <v>0</v>
      </c>
      <c r="AT65" s="78">
        <v>0</v>
      </c>
      <c r="AU65" s="78">
        <v>0</v>
      </c>
      <c r="AV65" s="78">
        <v>0</v>
      </c>
      <c r="AW65" s="78">
        <v>0</v>
      </c>
      <c r="AX65" s="78">
        <v>0</v>
      </c>
      <c r="AY65" s="78">
        <v>0</v>
      </c>
      <c r="AZ65" s="78">
        <v>0</v>
      </c>
      <c r="BA65" s="78">
        <v>0</v>
      </c>
      <c r="BB65" s="78">
        <v>0</v>
      </c>
      <c r="BC65" s="78">
        <v>0</v>
      </c>
      <c r="BD65" s="78">
        <v>0</v>
      </c>
      <c r="BE65" s="78">
        <v>0</v>
      </c>
      <c r="BF65" s="78">
        <v>0</v>
      </c>
      <c r="BG65" s="78">
        <v>0</v>
      </c>
      <c r="BH65" s="78">
        <v>0</v>
      </c>
      <c r="BI65" s="78">
        <v>0</v>
      </c>
      <c r="BJ65" s="78">
        <v>0</v>
      </c>
      <c r="BK65" s="78">
        <v>0</v>
      </c>
      <c r="BL65" s="78">
        <v>0</v>
      </c>
      <c r="BM65" s="78">
        <v>0</v>
      </c>
      <c r="BN65" s="78">
        <v>0</v>
      </c>
      <c r="BO65" s="78">
        <v>0</v>
      </c>
      <c r="BP65" s="78">
        <v>0</v>
      </c>
      <c r="BQ65" s="78">
        <v>0</v>
      </c>
      <c r="BR65" s="78">
        <v>0</v>
      </c>
      <c r="BS65" s="78">
        <v>0</v>
      </c>
      <c r="BT65" s="78">
        <v>0</v>
      </c>
      <c r="BU65" s="78">
        <v>0</v>
      </c>
      <c r="BV65" s="78">
        <v>0</v>
      </c>
      <c r="BW65" s="78">
        <v>0</v>
      </c>
      <c r="BX65" s="78">
        <v>0</v>
      </c>
      <c r="BY65" s="78">
        <v>0</v>
      </c>
      <c r="BZ65" s="78">
        <v>0</v>
      </c>
      <c r="CA65" s="78">
        <v>0</v>
      </c>
      <c r="CB65" s="78">
        <v>0</v>
      </c>
      <c r="CC65" s="78">
        <v>0</v>
      </c>
      <c r="CD65" s="78">
        <v>0</v>
      </c>
      <c r="CE65" s="78">
        <v>0</v>
      </c>
      <c r="CF65" s="78">
        <v>0</v>
      </c>
      <c r="CG65" s="78">
        <v>0</v>
      </c>
      <c r="CH65" s="78">
        <v>0</v>
      </c>
      <c r="CI65" s="78">
        <v>0</v>
      </c>
      <c r="CJ65" s="78">
        <v>0</v>
      </c>
      <c r="CK65" s="78">
        <v>0</v>
      </c>
      <c r="CL65" s="78">
        <v>0</v>
      </c>
      <c r="CM65" s="78">
        <v>0</v>
      </c>
      <c r="CN65" s="78">
        <v>0</v>
      </c>
      <c r="CO65" s="78">
        <v>0</v>
      </c>
      <c r="CP65" s="78">
        <v>0</v>
      </c>
      <c r="CQ65" s="78">
        <v>0</v>
      </c>
      <c r="CR65" s="78">
        <v>0</v>
      </c>
      <c r="CS65" s="78">
        <v>0</v>
      </c>
      <c r="CT65" s="78">
        <v>0</v>
      </c>
      <c r="CU65" s="78">
        <v>0</v>
      </c>
      <c r="CV65" s="78">
        <v>0</v>
      </c>
      <c r="CW65" s="78">
        <v>0</v>
      </c>
      <c r="CX65" s="78">
        <v>0</v>
      </c>
      <c r="CY65" s="78">
        <v>0</v>
      </c>
      <c r="CZ65" s="78">
        <v>0</v>
      </c>
      <c r="DA65" s="78">
        <v>0</v>
      </c>
      <c r="DB65" s="78">
        <v>0</v>
      </c>
      <c r="DC65" s="78">
        <v>0</v>
      </c>
      <c r="DD65" s="78">
        <v>0</v>
      </c>
      <c r="DE65" s="78">
        <v>0</v>
      </c>
      <c r="DF65" s="78">
        <v>0</v>
      </c>
      <c r="DG65" s="78">
        <v>0</v>
      </c>
      <c r="DH65" s="78">
        <v>0</v>
      </c>
      <c r="DI65" s="78">
        <v>0</v>
      </c>
      <c r="DJ65" s="78">
        <v>0</v>
      </c>
      <c r="DK65" s="78">
        <v>0</v>
      </c>
      <c r="DL65" s="78">
        <v>0</v>
      </c>
      <c r="DM65" s="78">
        <v>0</v>
      </c>
      <c r="DN65" s="78">
        <v>0</v>
      </c>
      <c r="DO65" s="78">
        <v>0</v>
      </c>
      <c r="DP65" s="78">
        <v>0</v>
      </c>
      <c r="DQ65" s="78">
        <v>0</v>
      </c>
      <c r="DR65" s="78">
        <v>0</v>
      </c>
      <c r="DS65" s="78">
        <v>0</v>
      </c>
      <c r="DT65" s="83"/>
    </row>
    <row r="66" s="38" customFormat="1" spans="1:124">
      <c r="A66" s="73" t="s">
        <v>306</v>
      </c>
      <c r="B66" s="78">
        <v>36199987.74</v>
      </c>
      <c r="C66" s="78">
        <v>37654267.48</v>
      </c>
      <c r="D66" s="78">
        <v>226317.66</v>
      </c>
      <c r="E66" s="78">
        <v>0</v>
      </c>
      <c r="F66" s="78">
        <v>0</v>
      </c>
      <c r="G66" s="78">
        <v>-1683560.08</v>
      </c>
      <c r="H66" s="78">
        <v>2962.68</v>
      </c>
      <c r="I66" s="78">
        <v>0</v>
      </c>
      <c r="J66" s="78">
        <v>0</v>
      </c>
      <c r="K66" s="78">
        <v>0</v>
      </c>
      <c r="L66" s="78">
        <v>0</v>
      </c>
      <c r="M66" s="78">
        <v>0</v>
      </c>
      <c r="N66" s="78">
        <v>0</v>
      </c>
      <c r="O66" s="78">
        <v>0</v>
      </c>
      <c r="P66" s="78">
        <v>37654267.48</v>
      </c>
      <c r="Q66" s="78">
        <v>0</v>
      </c>
      <c r="R66" s="78">
        <v>0</v>
      </c>
      <c r="S66" s="78">
        <v>0</v>
      </c>
      <c r="T66" s="78">
        <v>26950630.97</v>
      </c>
      <c r="U66" s="78">
        <v>0</v>
      </c>
      <c r="V66" s="78">
        <v>10247060.26</v>
      </c>
      <c r="W66" s="78">
        <v>456576.25</v>
      </c>
      <c r="X66" s="78">
        <v>0</v>
      </c>
      <c r="Y66" s="78">
        <v>0</v>
      </c>
      <c r="Z66" s="78">
        <v>0</v>
      </c>
      <c r="AA66" s="78">
        <v>0</v>
      </c>
      <c r="AB66" s="78">
        <v>0</v>
      </c>
      <c r="AC66" s="78">
        <v>0</v>
      </c>
      <c r="AD66" s="78">
        <v>0</v>
      </c>
      <c r="AE66" s="78">
        <v>0</v>
      </c>
      <c r="AF66" s="78">
        <v>0</v>
      </c>
      <c r="AG66" s="78">
        <v>0</v>
      </c>
      <c r="AH66" s="78">
        <v>0</v>
      </c>
      <c r="AI66" s="78">
        <v>0</v>
      </c>
      <c r="AJ66" s="78">
        <v>0</v>
      </c>
      <c r="AK66" s="78">
        <v>0</v>
      </c>
      <c r="AL66" s="78">
        <v>0</v>
      </c>
      <c r="AM66" s="78">
        <v>0</v>
      </c>
      <c r="AN66" s="78">
        <v>0</v>
      </c>
      <c r="AO66" s="78">
        <v>0</v>
      </c>
      <c r="AP66" s="78">
        <v>0</v>
      </c>
      <c r="AQ66" s="78">
        <v>0</v>
      </c>
      <c r="AR66" s="78">
        <v>0</v>
      </c>
      <c r="AS66" s="78">
        <v>0</v>
      </c>
      <c r="AT66" s="78">
        <v>0</v>
      </c>
      <c r="AU66" s="78">
        <v>0</v>
      </c>
      <c r="AV66" s="78">
        <v>0</v>
      </c>
      <c r="AW66" s="78">
        <v>0</v>
      </c>
      <c r="AX66" s="78">
        <v>0</v>
      </c>
      <c r="AY66" s="78">
        <v>0</v>
      </c>
      <c r="AZ66" s="78">
        <v>0</v>
      </c>
      <c r="BA66" s="78">
        <v>0</v>
      </c>
      <c r="BB66" s="78">
        <v>0</v>
      </c>
      <c r="BC66" s="78">
        <v>0</v>
      </c>
      <c r="BD66" s="78">
        <v>0</v>
      </c>
      <c r="BE66" s="78">
        <v>0</v>
      </c>
      <c r="BF66" s="78">
        <v>0</v>
      </c>
      <c r="BG66" s="78">
        <v>0</v>
      </c>
      <c r="BH66" s="78">
        <v>0</v>
      </c>
      <c r="BI66" s="78">
        <v>0</v>
      </c>
      <c r="BJ66" s="78">
        <v>0</v>
      </c>
      <c r="BK66" s="78">
        <v>0</v>
      </c>
      <c r="BL66" s="78">
        <v>0</v>
      </c>
      <c r="BM66" s="78">
        <v>0</v>
      </c>
      <c r="BN66" s="78">
        <v>0</v>
      </c>
      <c r="BO66" s="78">
        <v>0</v>
      </c>
      <c r="BP66" s="78">
        <v>0</v>
      </c>
      <c r="BQ66" s="78">
        <v>0</v>
      </c>
      <c r="BR66" s="78">
        <v>0</v>
      </c>
      <c r="BS66" s="78">
        <v>0</v>
      </c>
      <c r="BT66" s="78">
        <v>0</v>
      </c>
      <c r="BU66" s="78">
        <v>0</v>
      </c>
      <c r="BV66" s="78">
        <v>0</v>
      </c>
      <c r="BW66" s="78">
        <v>0</v>
      </c>
      <c r="BX66" s="78">
        <v>0</v>
      </c>
      <c r="BY66" s="78">
        <v>0</v>
      </c>
      <c r="BZ66" s="78">
        <v>0</v>
      </c>
      <c r="CA66" s="78">
        <v>0</v>
      </c>
      <c r="CB66" s="78">
        <v>0</v>
      </c>
      <c r="CC66" s="78">
        <v>0</v>
      </c>
      <c r="CD66" s="78">
        <v>0</v>
      </c>
      <c r="CE66" s="78">
        <v>0</v>
      </c>
      <c r="CF66" s="78">
        <v>0</v>
      </c>
      <c r="CG66" s="78">
        <v>0</v>
      </c>
      <c r="CH66" s="78">
        <v>0</v>
      </c>
      <c r="CI66" s="78">
        <v>0</v>
      </c>
      <c r="CJ66" s="78">
        <v>0</v>
      </c>
      <c r="CK66" s="78">
        <v>0</v>
      </c>
      <c r="CL66" s="78">
        <v>0</v>
      </c>
      <c r="CM66" s="78">
        <v>0</v>
      </c>
      <c r="CN66" s="78">
        <v>0</v>
      </c>
      <c r="CO66" s="78">
        <v>0</v>
      </c>
      <c r="CP66" s="78">
        <v>0</v>
      </c>
      <c r="CQ66" s="78">
        <v>0</v>
      </c>
      <c r="CR66" s="78">
        <v>0</v>
      </c>
      <c r="CS66" s="78">
        <v>0</v>
      </c>
      <c r="CT66" s="78">
        <v>0</v>
      </c>
      <c r="CU66" s="78">
        <v>0</v>
      </c>
      <c r="CV66" s="78">
        <v>0</v>
      </c>
      <c r="CW66" s="78">
        <v>0</v>
      </c>
      <c r="CX66" s="78">
        <v>0</v>
      </c>
      <c r="CY66" s="78">
        <v>0</v>
      </c>
      <c r="CZ66" s="78">
        <v>0</v>
      </c>
      <c r="DA66" s="78">
        <v>0</v>
      </c>
      <c r="DB66" s="78">
        <v>0</v>
      </c>
      <c r="DC66" s="78">
        <v>0</v>
      </c>
      <c r="DD66" s="78">
        <v>0</v>
      </c>
      <c r="DE66" s="78">
        <v>0</v>
      </c>
      <c r="DF66" s="78">
        <v>0</v>
      </c>
      <c r="DG66" s="78">
        <v>0</v>
      </c>
      <c r="DH66" s="78">
        <v>0</v>
      </c>
      <c r="DI66" s="78">
        <v>0</v>
      </c>
      <c r="DJ66" s="78">
        <v>0</v>
      </c>
      <c r="DK66" s="78">
        <v>0</v>
      </c>
      <c r="DL66" s="78">
        <v>0</v>
      </c>
      <c r="DM66" s="78">
        <v>0</v>
      </c>
      <c r="DN66" s="78">
        <v>0</v>
      </c>
      <c r="DO66" s="78">
        <v>0</v>
      </c>
      <c r="DP66" s="78">
        <v>0</v>
      </c>
      <c r="DQ66" s="78">
        <v>0</v>
      </c>
      <c r="DR66" s="78">
        <v>0</v>
      </c>
      <c r="DS66" s="78">
        <v>0</v>
      </c>
      <c r="DT66" s="83"/>
    </row>
    <row r="67" s="38" customFormat="1" spans="1:124">
      <c r="A67" s="73" t="s">
        <v>307</v>
      </c>
      <c r="B67" s="78">
        <v>0</v>
      </c>
      <c r="C67" s="78">
        <v>0</v>
      </c>
      <c r="D67" s="78">
        <v>0</v>
      </c>
      <c r="E67" s="78">
        <v>0</v>
      </c>
      <c r="F67" s="78">
        <v>0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8">
        <v>0</v>
      </c>
      <c r="U67" s="78">
        <v>0</v>
      </c>
      <c r="V67" s="78">
        <v>0</v>
      </c>
      <c r="W67" s="78">
        <v>0</v>
      </c>
      <c r="X67" s="78">
        <v>0</v>
      </c>
      <c r="Y67" s="78">
        <v>0</v>
      </c>
      <c r="Z67" s="78">
        <v>0</v>
      </c>
      <c r="AA67" s="78">
        <v>0</v>
      </c>
      <c r="AB67" s="78">
        <v>0</v>
      </c>
      <c r="AC67" s="78">
        <v>0</v>
      </c>
      <c r="AD67" s="78">
        <v>0</v>
      </c>
      <c r="AE67" s="78">
        <v>0</v>
      </c>
      <c r="AF67" s="78">
        <v>0</v>
      </c>
      <c r="AG67" s="78">
        <v>0</v>
      </c>
      <c r="AH67" s="78">
        <v>0</v>
      </c>
      <c r="AI67" s="78">
        <v>0</v>
      </c>
      <c r="AJ67" s="78">
        <v>0</v>
      </c>
      <c r="AK67" s="78">
        <v>0</v>
      </c>
      <c r="AL67" s="78">
        <v>0</v>
      </c>
      <c r="AM67" s="78">
        <v>0</v>
      </c>
      <c r="AN67" s="78">
        <v>0</v>
      </c>
      <c r="AO67" s="78">
        <v>0</v>
      </c>
      <c r="AP67" s="78">
        <v>0</v>
      </c>
      <c r="AQ67" s="78">
        <v>0</v>
      </c>
      <c r="AR67" s="78">
        <v>0</v>
      </c>
      <c r="AS67" s="78">
        <v>0</v>
      </c>
      <c r="AT67" s="78">
        <v>0</v>
      </c>
      <c r="AU67" s="78">
        <v>0</v>
      </c>
      <c r="AV67" s="78">
        <v>0</v>
      </c>
      <c r="AW67" s="78">
        <v>0</v>
      </c>
      <c r="AX67" s="78">
        <v>0</v>
      </c>
      <c r="AY67" s="78">
        <v>0</v>
      </c>
      <c r="AZ67" s="78">
        <v>0</v>
      </c>
      <c r="BA67" s="78">
        <v>0</v>
      </c>
      <c r="BB67" s="78">
        <v>0</v>
      </c>
      <c r="BC67" s="78">
        <v>0</v>
      </c>
      <c r="BD67" s="78">
        <v>0</v>
      </c>
      <c r="BE67" s="78">
        <v>0</v>
      </c>
      <c r="BF67" s="78">
        <v>0</v>
      </c>
      <c r="BG67" s="78">
        <v>0</v>
      </c>
      <c r="BH67" s="78">
        <v>0</v>
      </c>
      <c r="BI67" s="78">
        <v>0</v>
      </c>
      <c r="BJ67" s="78">
        <v>0</v>
      </c>
      <c r="BK67" s="78">
        <v>0</v>
      </c>
      <c r="BL67" s="78">
        <v>0</v>
      </c>
      <c r="BM67" s="78">
        <v>0</v>
      </c>
      <c r="BN67" s="78">
        <v>0</v>
      </c>
      <c r="BO67" s="78">
        <v>0</v>
      </c>
      <c r="BP67" s="78">
        <v>0</v>
      </c>
      <c r="BQ67" s="78">
        <v>0</v>
      </c>
      <c r="BR67" s="78">
        <v>0</v>
      </c>
      <c r="BS67" s="78">
        <v>0</v>
      </c>
      <c r="BT67" s="78">
        <v>0</v>
      </c>
      <c r="BU67" s="78">
        <v>0</v>
      </c>
      <c r="BV67" s="78">
        <v>0</v>
      </c>
      <c r="BW67" s="78">
        <v>0</v>
      </c>
      <c r="BX67" s="78">
        <v>0</v>
      </c>
      <c r="BY67" s="78">
        <v>0</v>
      </c>
      <c r="BZ67" s="78">
        <v>0</v>
      </c>
      <c r="CA67" s="78">
        <v>0</v>
      </c>
      <c r="CB67" s="78">
        <v>0</v>
      </c>
      <c r="CC67" s="78">
        <v>0</v>
      </c>
      <c r="CD67" s="78">
        <v>0</v>
      </c>
      <c r="CE67" s="78">
        <v>0</v>
      </c>
      <c r="CF67" s="78">
        <v>0</v>
      </c>
      <c r="CG67" s="78">
        <v>0</v>
      </c>
      <c r="CH67" s="78">
        <v>0</v>
      </c>
      <c r="CI67" s="78">
        <v>0</v>
      </c>
      <c r="CJ67" s="78">
        <v>0</v>
      </c>
      <c r="CK67" s="78">
        <v>0</v>
      </c>
      <c r="CL67" s="78">
        <v>0</v>
      </c>
      <c r="CM67" s="78">
        <v>0</v>
      </c>
      <c r="CN67" s="78">
        <v>0</v>
      </c>
      <c r="CO67" s="78">
        <v>0</v>
      </c>
      <c r="CP67" s="78">
        <v>0</v>
      </c>
      <c r="CQ67" s="78">
        <v>0</v>
      </c>
      <c r="CR67" s="78">
        <v>0</v>
      </c>
      <c r="CS67" s="78">
        <v>0</v>
      </c>
      <c r="CT67" s="78">
        <v>0</v>
      </c>
      <c r="CU67" s="78">
        <v>0</v>
      </c>
      <c r="CV67" s="78">
        <v>0</v>
      </c>
      <c r="CW67" s="78">
        <v>0</v>
      </c>
      <c r="CX67" s="78">
        <v>0</v>
      </c>
      <c r="CY67" s="78">
        <v>0</v>
      </c>
      <c r="CZ67" s="78">
        <v>0</v>
      </c>
      <c r="DA67" s="78">
        <v>0</v>
      </c>
      <c r="DB67" s="78">
        <v>0</v>
      </c>
      <c r="DC67" s="78">
        <v>0</v>
      </c>
      <c r="DD67" s="78">
        <v>0</v>
      </c>
      <c r="DE67" s="78">
        <v>0</v>
      </c>
      <c r="DF67" s="78">
        <v>0</v>
      </c>
      <c r="DG67" s="78">
        <v>0</v>
      </c>
      <c r="DH67" s="78">
        <v>0</v>
      </c>
      <c r="DI67" s="78">
        <v>0</v>
      </c>
      <c r="DJ67" s="78">
        <v>0</v>
      </c>
      <c r="DK67" s="78">
        <v>0</v>
      </c>
      <c r="DL67" s="78">
        <v>0</v>
      </c>
      <c r="DM67" s="78">
        <v>0</v>
      </c>
      <c r="DN67" s="78">
        <v>0</v>
      </c>
      <c r="DO67" s="78">
        <v>0</v>
      </c>
      <c r="DP67" s="78">
        <v>0</v>
      </c>
      <c r="DQ67" s="78">
        <v>0</v>
      </c>
      <c r="DR67" s="78">
        <v>0</v>
      </c>
      <c r="DS67" s="78">
        <v>0</v>
      </c>
      <c r="DT67" s="83"/>
    </row>
    <row r="68" s="38" customFormat="1" ht="24" spans="1:124">
      <c r="A68" s="76" t="s">
        <v>308</v>
      </c>
      <c r="B68" s="78">
        <v>0</v>
      </c>
      <c r="C68" s="78">
        <v>0</v>
      </c>
      <c r="D68" s="78">
        <v>0</v>
      </c>
      <c r="E68" s="78">
        <v>0</v>
      </c>
      <c r="F68" s="78">
        <v>0</v>
      </c>
      <c r="G68" s="78">
        <v>0</v>
      </c>
      <c r="H68" s="78">
        <v>0</v>
      </c>
      <c r="I68" s="78">
        <v>0</v>
      </c>
      <c r="J68" s="78">
        <v>0</v>
      </c>
      <c r="K68" s="78">
        <v>0</v>
      </c>
      <c r="L68" s="78">
        <v>0</v>
      </c>
      <c r="M68" s="78">
        <v>0</v>
      </c>
      <c r="N68" s="78">
        <v>0</v>
      </c>
      <c r="O68" s="78">
        <v>0</v>
      </c>
      <c r="P68" s="78">
        <v>0</v>
      </c>
      <c r="Q68" s="78">
        <v>0</v>
      </c>
      <c r="R68" s="78">
        <v>0</v>
      </c>
      <c r="S68" s="78">
        <v>0</v>
      </c>
      <c r="T68" s="78">
        <v>0</v>
      </c>
      <c r="U68" s="78">
        <v>0</v>
      </c>
      <c r="V68" s="78">
        <v>0</v>
      </c>
      <c r="W68" s="78">
        <v>0</v>
      </c>
      <c r="X68" s="78">
        <v>0</v>
      </c>
      <c r="Y68" s="78">
        <v>0</v>
      </c>
      <c r="Z68" s="78">
        <v>0</v>
      </c>
      <c r="AA68" s="78">
        <v>0</v>
      </c>
      <c r="AB68" s="78">
        <v>0</v>
      </c>
      <c r="AC68" s="78">
        <v>0</v>
      </c>
      <c r="AD68" s="78">
        <v>0</v>
      </c>
      <c r="AE68" s="78">
        <v>0</v>
      </c>
      <c r="AF68" s="78">
        <v>0</v>
      </c>
      <c r="AG68" s="78">
        <v>0</v>
      </c>
      <c r="AH68" s="78">
        <v>0</v>
      </c>
      <c r="AI68" s="78">
        <v>0</v>
      </c>
      <c r="AJ68" s="78">
        <v>0</v>
      </c>
      <c r="AK68" s="78">
        <v>0</v>
      </c>
      <c r="AL68" s="78">
        <v>0</v>
      </c>
      <c r="AM68" s="78">
        <v>0</v>
      </c>
      <c r="AN68" s="78">
        <v>0</v>
      </c>
      <c r="AO68" s="78">
        <v>0</v>
      </c>
      <c r="AP68" s="78">
        <v>0</v>
      </c>
      <c r="AQ68" s="78">
        <v>0</v>
      </c>
      <c r="AR68" s="78">
        <v>0</v>
      </c>
      <c r="AS68" s="78">
        <v>0</v>
      </c>
      <c r="AT68" s="78">
        <v>0</v>
      </c>
      <c r="AU68" s="78">
        <v>0</v>
      </c>
      <c r="AV68" s="78">
        <v>0</v>
      </c>
      <c r="AW68" s="78">
        <v>0</v>
      </c>
      <c r="AX68" s="78">
        <v>0</v>
      </c>
      <c r="AY68" s="78">
        <v>0</v>
      </c>
      <c r="AZ68" s="78">
        <v>0</v>
      </c>
      <c r="BA68" s="78">
        <v>0</v>
      </c>
      <c r="BB68" s="78">
        <v>0</v>
      </c>
      <c r="BC68" s="78">
        <v>0</v>
      </c>
      <c r="BD68" s="78">
        <v>0</v>
      </c>
      <c r="BE68" s="78">
        <v>0</v>
      </c>
      <c r="BF68" s="78">
        <v>0</v>
      </c>
      <c r="BG68" s="78">
        <v>0</v>
      </c>
      <c r="BH68" s="78">
        <v>0</v>
      </c>
      <c r="BI68" s="78">
        <v>0</v>
      </c>
      <c r="BJ68" s="78">
        <v>0</v>
      </c>
      <c r="BK68" s="78">
        <v>0</v>
      </c>
      <c r="BL68" s="78">
        <v>0</v>
      </c>
      <c r="BM68" s="78">
        <v>0</v>
      </c>
      <c r="BN68" s="78">
        <v>0</v>
      </c>
      <c r="BO68" s="78">
        <v>0</v>
      </c>
      <c r="BP68" s="78">
        <v>0</v>
      </c>
      <c r="BQ68" s="78">
        <v>0</v>
      </c>
      <c r="BR68" s="78">
        <v>0</v>
      </c>
      <c r="BS68" s="78">
        <v>0</v>
      </c>
      <c r="BT68" s="78">
        <v>0</v>
      </c>
      <c r="BU68" s="78">
        <v>0</v>
      </c>
      <c r="BV68" s="78">
        <v>0</v>
      </c>
      <c r="BW68" s="78">
        <v>0</v>
      </c>
      <c r="BX68" s="78">
        <v>0</v>
      </c>
      <c r="BY68" s="78">
        <v>0</v>
      </c>
      <c r="BZ68" s="78">
        <v>0</v>
      </c>
      <c r="CA68" s="78">
        <v>0</v>
      </c>
      <c r="CB68" s="78">
        <v>0</v>
      </c>
      <c r="CC68" s="78">
        <v>0</v>
      </c>
      <c r="CD68" s="78">
        <v>0</v>
      </c>
      <c r="CE68" s="78">
        <v>0</v>
      </c>
      <c r="CF68" s="78">
        <v>0</v>
      </c>
      <c r="CG68" s="78">
        <v>0</v>
      </c>
      <c r="CH68" s="78">
        <v>0</v>
      </c>
      <c r="CI68" s="78">
        <v>0</v>
      </c>
      <c r="CJ68" s="78">
        <v>0</v>
      </c>
      <c r="CK68" s="78">
        <v>0</v>
      </c>
      <c r="CL68" s="78">
        <v>0</v>
      </c>
      <c r="CM68" s="78">
        <v>0</v>
      </c>
      <c r="CN68" s="78">
        <v>0</v>
      </c>
      <c r="CO68" s="78">
        <v>0</v>
      </c>
      <c r="CP68" s="78">
        <v>0</v>
      </c>
      <c r="CQ68" s="78">
        <v>0</v>
      </c>
      <c r="CR68" s="78">
        <v>0</v>
      </c>
      <c r="CS68" s="78">
        <v>0</v>
      </c>
      <c r="CT68" s="78">
        <v>0</v>
      </c>
      <c r="CU68" s="78">
        <v>0</v>
      </c>
      <c r="CV68" s="78">
        <v>0</v>
      </c>
      <c r="CW68" s="78">
        <v>0</v>
      </c>
      <c r="CX68" s="78">
        <v>0</v>
      </c>
      <c r="CY68" s="78">
        <v>0</v>
      </c>
      <c r="CZ68" s="78">
        <v>0</v>
      </c>
      <c r="DA68" s="78">
        <v>0</v>
      </c>
      <c r="DB68" s="78">
        <v>0</v>
      </c>
      <c r="DC68" s="78">
        <v>0</v>
      </c>
      <c r="DD68" s="78">
        <v>0</v>
      </c>
      <c r="DE68" s="78">
        <v>0</v>
      </c>
      <c r="DF68" s="78">
        <v>0</v>
      </c>
      <c r="DG68" s="78">
        <v>0</v>
      </c>
      <c r="DH68" s="78">
        <v>0</v>
      </c>
      <c r="DI68" s="78">
        <v>0</v>
      </c>
      <c r="DJ68" s="78">
        <v>0</v>
      </c>
      <c r="DK68" s="78">
        <v>0</v>
      </c>
      <c r="DL68" s="78">
        <v>0</v>
      </c>
      <c r="DM68" s="78">
        <v>0</v>
      </c>
      <c r="DN68" s="78">
        <v>0</v>
      </c>
      <c r="DO68" s="78">
        <v>0</v>
      </c>
      <c r="DP68" s="78">
        <v>0</v>
      </c>
      <c r="DQ68" s="78">
        <v>0</v>
      </c>
      <c r="DR68" s="78">
        <v>0</v>
      </c>
      <c r="DS68" s="78">
        <v>0</v>
      </c>
      <c r="DT68" s="83"/>
    </row>
    <row r="69" s="38" customFormat="1" spans="1:124">
      <c r="A69" s="73" t="s">
        <v>309</v>
      </c>
      <c r="B69" s="78">
        <v>0</v>
      </c>
      <c r="C69" s="78">
        <v>0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8">
        <v>0</v>
      </c>
      <c r="U69" s="78">
        <v>0</v>
      </c>
      <c r="V69" s="78">
        <v>0</v>
      </c>
      <c r="W69" s="78">
        <v>0</v>
      </c>
      <c r="X69" s="78">
        <v>0</v>
      </c>
      <c r="Y69" s="78">
        <v>0</v>
      </c>
      <c r="Z69" s="78">
        <v>0</v>
      </c>
      <c r="AA69" s="78">
        <v>0</v>
      </c>
      <c r="AB69" s="78">
        <v>0</v>
      </c>
      <c r="AC69" s="78">
        <v>0</v>
      </c>
      <c r="AD69" s="78">
        <v>0</v>
      </c>
      <c r="AE69" s="78">
        <v>0</v>
      </c>
      <c r="AF69" s="78">
        <v>0</v>
      </c>
      <c r="AG69" s="78">
        <v>0</v>
      </c>
      <c r="AH69" s="78">
        <v>0</v>
      </c>
      <c r="AI69" s="78">
        <v>0</v>
      </c>
      <c r="AJ69" s="78">
        <v>0</v>
      </c>
      <c r="AK69" s="78">
        <v>0</v>
      </c>
      <c r="AL69" s="78">
        <v>0</v>
      </c>
      <c r="AM69" s="78">
        <v>0</v>
      </c>
      <c r="AN69" s="78">
        <v>0</v>
      </c>
      <c r="AO69" s="78">
        <v>0</v>
      </c>
      <c r="AP69" s="78">
        <v>0</v>
      </c>
      <c r="AQ69" s="78">
        <v>0</v>
      </c>
      <c r="AR69" s="78">
        <v>0</v>
      </c>
      <c r="AS69" s="78">
        <v>0</v>
      </c>
      <c r="AT69" s="78">
        <v>0</v>
      </c>
      <c r="AU69" s="78">
        <v>0</v>
      </c>
      <c r="AV69" s="78">
        <v>0</v>
      </c>
      <c r="AW69" s="78">
        <v>0</v>
      </c>
      <c r="AX69" s="78">
        <v>0</v>
      </c>
      <c r="AY69" s="78">
        <v>0</v>
      </c>
      <c r="AZ69" s="78">
        <v>0</v>
      </c>
      <c r="BA69" s="78">
        <v>0</v>
      </c>
      <c r="BB69" s="78">
        <v>0</v>
      </c>
      <c r="BC69" s="78">
        <v>0</v>
      </c>
      <c r="BD69" s="78">
        <v>0</v>
      </c>
      <c r="BE69" s="78">
        <v>0</v>
      </c>
      <c r="BF69" s="78">
        <v>0</v>
      </c>
      <c r="BG69" s="78">
        <v>0</v>
      </c>
      <c r="BH69" s="78">
        <v>0</v>
      </c>
      <c r="BI69" s="78">
        <v>0</v>
      </c>
      <c r="BJ69" s="78">
        <v>0</v>
      </c>
      <c r="BK69" s="78">
        <v>0</v>
      </c>
      <c r="BL69" s="78">
        <v>0</v>
      </c>
      <c r="BM69" s="78">
        <v>0</v>
      </c>
      <c r="BN69" s="78">
        <v>0</v>
      </c>
      <c r="BO69" s="78">
        <v>0</v>
      </c>
      <c r="BP69" s="78">
        <v>0</v>
      </c>
      <c r="BQ69" s="78">
        <v>0</v>
      </c>
      <c r="BR69" s="78">
        <v>0</v>
      </c>
      <c r="BS69" s="78">
        <v>0</v>
      </c>
      <c r="BT69" s="78">
        <v>0</v>
      </c>
      <c r="BU69" s="78">
        <v>0</v>
      </c>
      <c r="BV69" s="78">
        <v>0</v>
      </c>
      <c r="BW69" s="78">
        <v>0</v>
      </c>
      <c r="BX69" s="78">
        <v>0</v>
      </c>
      <c r="BY69" s="78">
        <v>0</v>
      </c>
      <c r="BZ69" s="78">
        <v>0</v>
      </c>
      <c r="CA69" s="78">
        <v>0</v>
      </c>
      <c r="CB69" s="78">
        <v>0</v>
      </c>
      <c r="CC69" s="78">
        <v>0</v>
      </c>
      <c r="CD69" s="78">
        <v>0</v>
      </c>
      <c r="CE69" s="78">
        <v>0</v>
      </c>
      <c r="CF69" s="78">
        <v>0</v>
      </c>
      <c r="CG69" s="78">
        <v>0</v>
      </c>
      <c r="CH69" s="78">
        <v>0</v>
      </c>
      <c r="CI69" s="78">
        <v>0</v>
      </c>
      <c r="CJ69" s="78">
        <v>0</v>
      </c>
      <c r="CK69" s="78">
        <v>0</v>
      </c>
      <c r="CL69" s="78">
        <v>0</v>
      </c>
      <c r="CM69" s="78">
        <v>0</v>
      </c>
      <c r="CN69" s="78">
        <v>0</v>
      </c>
      <c r="CO69" s="78">
        <v>0</v>
      </c>
      <c r="CP69" s="78">
        <v>0</v>
      </c>
      <c r="CQ69" s="78">
        <v>0</v>
      </c>
      <c r="CR69" s="78">
        <v>0</v>
      </c>
      <c r="CS69" s="78">
        <v>0</v>
      </c>
      <c r="CT69" s="78">
        <v>0</v>
      </c>
      <c r="CU69" s="78">
        <v>0</v>
      </c>
      <c r="CV69" s="78">
        <v>0</v>
      </c>
      <c r="CW69" s="78">
        <v>0</v>
      </c>
      <c r="CX69" s="78">
        <v>0</v>
      </c>
      <c r="CY69" s="78">
        <v>0</v>
      </c>
      <c r="CZ69" s="78">
        <v>0</v>
      </c>
      <c r="DA69" s="78">
        <v>0</v>
      </c>
      <c r="DB69" s="78">
        <v>0</v>
      </c>
      <c r="DC69" s="78">
        <v>0</v>
      </c>
      <c r="DD69" s="78">
        <v>0</v>
      </c>
      <c r="DE69" s="78">
        <v>0</v>
      </c>
      <c r="DF69" s="78">
        <v>0</v>
      </c>
      <c r="DG69" s="78">
        <v>0</v>
      </c>
      <c r="DH69" s="78">
        <v>0</v>
      </c>
      <c r="DI69" s="78">
        <v>0</v>
      </c>
      <c r="DJ69" s="78">
        <v>0</v>
      </c>
      <c r="DK69" s="78">
        <v>0</v>
      </c>
      <c r="DL69" s="78">
        <v>0</v>
      </c>
      <c r="DM69" s="78">
        <v>0</v>
      </c>
      <c r="DN69" s="78">
        <v>0</v>
      </c>
      <c r="DO69" s="78">
        <v>0</v>
      </c>
      <c r="DP69" s="78">
        <v>0</v>
      </c>
      <c r="DQ69" s="78">
        <v>0</v>
      </c>
      <c r="DR69" s="78">
        <v>0</v>
      </c>
      <c r="DS69" s="78">
        <v>0</v>
      </c>
      <c r="DT69" s="83"/>
    </row>
    <row r="70" s="38" customFormat="1" spans="1:124">
      <c r="A70" s="69" t="s">
        <v>310</v>
      </c>
      <c r="B70" s="78">
        <v>2567</v>
      </c>
      <c r="C70" s="78">
        <v>0</v>
      </c>
      <c r="D70" s="78">
        <v>2567</v>
      </c>
      <c r="E70" s="78">
        <v>0</v>
      </c>
      <c r="F70" s="78">
        <v>0</v>
      </c>
      <c r="G70" s="78">
        <v>0</v>
      </c>
      <c r="H70" s="78">
        <v>0</v>
      </c>
      <c r="I70" s="78">
        <v>0</v>
      </c>
      <c r="J70" s="78">
        <v>0</v>
      </c>
      <c r="K70" s="78">
        <v>0</v>
      </c>
      <c r="L70" s="78">
        <v>0</v>
      </c>
      <c r="M70" s="78">
        <v>0</v>
      </c>
      <c r="N70" s="78">
        <v>0</v>
      </c>
      <c r="O70" s="78">
        <v>0</v>
      </c>
      <c r="P70" s="78">
        <v>0</v>
      </c>
      <c r="Q70" s="78">
        <v>0</v>
      </c>
      <c r="R70" s="78">
        <v>0</v>
      </c>
      <c r="S70" s="78">
        <v>0</v>
      </c>
      <c r="T70" s="78">
        <v>0</v>
      </c>
      <c r="U70" s="78">
        <v>0</v>
      </c>
      <c r="V70" s="78">
        <v>0</v>
      </c>
      <c r="W70" s="78">
        <v>0</v>
      </c>
      <c r="X70" s="78">
        <v>0</v>
      </c>
      <c r="Y70" s="78">
        <v>0</v>
      </c>
      <c r="Z70" s="78">
        <v>0</v>
      </c>
      <c r="AA70" s="78">
        <v>0</v>
      </c>
      <c r="AB70" s="78">
        <v>0</v>
      </c>
      <c r="AC70" s="78">
        <v>0</v>
      </c>
      <c r="AD70" s="78">
        <v>0</v>
      </c>
      <c r="AE70" s="78">
        <v>0</v>
      </c>
      <c r="AF70" s="78">
        <v>0</v>
      </c>
      <c r="AG70" s="78">
        <v>0</v>
      </c>
      <c r="AH70" s="78">
        <v>0</v>
      </c>
      <c r="AI70" s="78">
        <v>0</v>
      </c>
      <c r="AJ70" s="78">
        <v>0</v>
      </c>
      <c r="AK70" s="78">
        <v>0</v>
      </c>
      <c r="AL70" s="78">
        <v>0</v>
      </c>
      <c r="AM70" s="78">
        <v>0</v>
      </c>
      <c r="AN70" s="78">
        <v>0</v>
      </c>
      <c r="AO70" s="78">
        <v>0</v>
      </c>
      <c r="AP70" s="78">
        <v>0</v>
      </c>
      <c r="AQ70" s="78">
        <v>0</v>
      </c>
      <c r="AR70" s="78">
        <v>0</v>
      </c>
      <c r="AS70" s="78">
        <v>0</v>
      </c>
      <c r="AT70" s="78">
        <v>0</v>
      </c>
      <c r="AU70" s="78">
        <v>0</v>
      </c>
      <c r="AV70" s="78">
        <v>0</v>
      </c>
      <c r="AW70" s="78">
        <v>0</v>
      </c>
      <c r="AX70" s="78">
        <v>0</v>
      </c>
      <c r="AY70" s="78">
        <v>0</v>
      </c>
      <c r="AZ70" s="78">
        <v>0</v>
      </c>
      <c r="BA70" s="78">
        <v>0</v>
      </c>
      <c r="BB70" s="78">
        <v>0</v>
      </c>
      <c r="BC70" s="78">
        <v>0</v>
      </c>
      <c r="BD70" s="78">
        <v>0</v>
      </c>
      <c r="BE70" s="78">
        <v>0</v>
      </c>
      <c r="BF70" s="78">
        <v>0</v>
      </c>
      <c r="BG70" s="78">
        <v>0</v>
      </c>
      <c r="BH70" s="78">
        <v>0</v>
      </c>
      <c r="BI70" s="78">
        <v>0</v>
      </c>
      <c r="BJ70" s="78">
        <v>0</v>
      </c>
      <c r="BK70" s="78">
        <v>0</v>
      </c>
      <c r="BL70" s="78">
        <v>0</v>
      </c>
      <c r="BM70" s="78">
        <v>0</v>
      </c>
      <c r="BN70" s="78">
        <v>0</v>
      </c>
      <c r="BO70" s="78">
        <v>0</v>
      </c>
      <c r="BP70" s="78">
        <v>0</v>
      </c>
      <c r="BQ70" s="78">
        <v>0</v>
      </c>
      <c r="BR70" s="78">
        <v>0</v>
      </c>
      <c r="BS70" s="78">
        <v>0</v>
      </c>
      <c r="BT70" s="78">
        <v>0</v>
      </c>
      <c r="BU70" s="78">
        <v>0</v>
      </c>
      <c r="BV70" s="78">
        <v>0</v>
      </c>
      <c r="BW70" s="78">
        <v>0</v>
      </c>
      <c r="BX70" s="78">
        <v>0</v>
      </c>
      <c r="BY70" s="78">
        <v>0</v>
      </c>
      <c r="BZ70" s="78">
        <v>0</v>
      </c>
      <c r="CA70" s="78">
        <v>0</v>
      </c>
      <c r="CB70" s="78">
        <v>0</v>
      </c>
      <c r="CC70" s="78">
        <v>0</v>
      </c>
      <c r="CD70" s="78">
        <v>0</v>
      </c>
      <c r="CE70" s="78">
        <v>0</v>
      </c>
      <c r="CF70" s="78">
        <v>0</v>
      </c>
      <c r="CG70" s="78">
        <v>0</v>
      </c>
      <c r="CH70" s="78">
        <v>0</v>
      </c>
      <c r="CI70" s="78">
        <v>0</v>
      </c>
      <c r="CJ70" s="78">
        <v>0</v>
      </c>
      <c r="CK70" s="78">
        <v>0</v>
      </c>
      <c r="CL70" s="78">
        <v>0</v>
      </c>
      <c r="CM70" s="78">
        <v>0</v>
      </c>
      <c r="CN70" s="78">
        <v>0</v>
      </c>
      <c r="CO70" s="78">
        <v>0</v>
      </c>
      <c r="CP70" s="78">
        <v>0</v>
      </c>
      <c r="CQ70" s="78">
        <v>0</v>
      </c>
      <c r="CR70" s="78">
        <v>0</v>
      </c>
      <c r="CS70" s="78">
        <v>0</v>
      </c>
      <c r="CT70" s="78">
        <v>0</v>
      </c>
      <c r="CU70" s="78">
        <v>0</v>
      </c>
      <c r="CV70" s="78">
        <v>0</v>
      </c>
      <c r="CW70" s="78">
        <v>0</v>
      </c>
      <c r="CX70" s="78">
        <v>0</v>
      </c>
      <c r="CY70" s="78">
        <v>0</v>
      </c>
      <c r="CZ70" s="78">
        <v>0</v>
      </c>
      <c r="DA70" s="78">
        <v>0</v>
      </c>
      <c r="DB70" s="78">
        <v>0</v>
      </c>
      <c r="DC70" s="78">
        <v>0</v>
      </c>
      <c r="DD70" s="78">
        <v>0</v>
      </c>
      <c r="DE70" s="78">
        <v>0</v>
      </c>
      <c r="DF70" s="78">
        <v>0</v>
      </c>
      <c r="DG70" s="78">
        <v>0</v>
      </c>
      <c r="DH70" s="78">
        <v>0</v>
      </c>
      <c r="DI70" s="78">
        <v>0</v>
      </c>
      <c r="DJ70" s="78">
        <v>0</v>
      </c>
      <c r="DK70" s="78">
        <v>0</v>
      </c>
      <c r="DL70" s="78">
        <v>0</v>
      </c>
      <c r="DM70" s="78">
        <v>0</v>
      </c>
      <c r="DN70" s="78">
        <v>0</v>
      </c>
      <c r="DO70" s="78">
        <v>0</v>
      </c>
      <c r="DP70" s="78">
        <v>0</v>
      </c>
      <c r="DQ70" s="78">
        <v>0</v>
      </c>
      <c r="DR70" s="78">
        <v>0</v>
      </c>
      <c r="DS70" s="78">
        <v>0</v>
      </c>
      <c r="DT70" s="83"/>
    </row>
    <row r="71" s="38" customFormat="1" spans="1:124">
      <c r="A71" s="73" t="s">
        <v>311</v>
      </c>
      <c r="B71" s="78">
        <v>1887403.16</v>
      </c>
      <c r="C71" s="78">
        <v>-4916323.94</v>
      </c>
      <c r="D71" s="78">
        <v>747816.11</v>
      </c>
      <c r="E71" s="78">
        <v>238219.35</v>
      </c>
      <c r="F71" s="78">
        <v>0</v>
      </c>
      <c r="G71" s="78">
        <v>6538151.12</v>
      </c>
      <c r="H71" s="78">
        <v>-720459.48</v>
      </c>
      <c r="I71" s="78">
        <v>0</v>
      </c>
      <c r="J71" s="78">
        <v>0</v>
      </c>
      <c r="K71" s="78">
        <v>0</v>
      </c>
      <c r="L71" s="78">
        <v>0</v>
      </c>
      <c r="M71" s="78">
        <v>0</v>
      </c>
      <c r="N71" s="78">
        <v>0</v>
      </c>
      <c r="O71" s="78">
        <v>-240000</v>
      </c>
      <c r="P71" s="78">
        <v>-5407875.22</v>
      </c>
      <c r="Q71" s="78">
        <v>0</v>
      </c>
      <c r="R71" s="78">
        <v>731551.28</v>
      </c>
      <c r="S71" s="78">
        <v>0</v>
      </c>
      <c r="T71" s="78">
        <v>-571676.64</v>
      </c>
      <c r="U71" s="78">
        <v>0</v>
      </c>
      <c r="V71" s="78">
        <v>-8234617.44</v>
      </c>
      <c r="W71" s="78">
        <v>3398418.86</v>
      </c>
      <c r="X71" s="78">
        <v>0</v>
      </c>
      <c r="Y71" s="78">
        <v>0</v>
      </c>
      <c r="Z71" s="78">
        <v>0</v>
      </c>
      <c r="AA71" s="78">
        <v>0</v>
      </c>
      <c r="AB71" s="78">
        <v>0</v>
      </c>
      <c r="AC71" s="78">
        <v>0</v>
      </c>
      <c r="AD71" s="78">
        <v>0</v>
      </c>
      <c r="AE71" s="78">
        <v>731551.28</v>
      </c>
      <c r="AF71" s="78">
        <v>0</v>
      </c>
      <c r="AG71" s="78">
        <v>0</v>
      </c>
      <c r="AH71" s="78">
        <v>-240000</v>
      </c>
      <c r="AI71" s="78">
        <v>0</v>
      </c>
      <c r="AJ71" s="78">
        <v>0</v>
      </c>
      <c r="AK71" s="78">
        <v>0</v>
      </c>
      <c r="AL71" s="78">
        <v>0</v>
      </c>
      <c r="AM71" s="78">
        <v>0</v>
      </c>
      <c r="AN71" s="78">
        <v>0</v>
      </c>
      <c r="AO71" s="78">
        <v>0</v>
      </c>
      <c r="AP71" s="78">
        <v>0</v>
      </c>
      <c r="AQ71" s="78">
        <v>0</v>
      </c>
      <c r="AR71" s="78">
        <v>0</v>
      </c>
      <c r="AS71" s="78">
        <v>0</v>
      </c>
      <c r="AT71" s="78">
        <v>0</v>
      </c>
      <c r="AU71" s="78">
        <v>0</v>
      </c>
      <c r="AV71" s="78">
        <v>0</v>
      </c>
      <c r="AW71" s="78">
        <v>0</v>
      </c>
      <c r="AX71" s="78">
        <v>0</v>
      </c>
      <c r="AY71" s="78">
        <v>0</v>
      </c>
      <c r="AZ71" s="78">
        <v>0</v>
      </c>
      <c r="BA71" s="78">
        <v>0</v>
      </c>
      <c r="BB71" s="78">
        <v>0</v>
      </c>
      <c r="BC71" s="78">
        <v>0</v>
      </c>
      <c r="BD71" s="78">
        <v>0</v>
      </c>
      <c r="BE71" s="78">
        <v>0</v>
      </c>
      <c r="BF71" s="78">
        <v>0</v>
      </c>
      <c r="BG71" s="78">
        <v>0</v>
      </c>
      <c r="BH71" s="78">
        <v>0</v>
      </c>
      <c r="BI71" s="78">
        <v>0</v>
      </c>
      <c r="BJ71" s="78">
        <v>0</v>
      </c>
      <c r="BK71" s="78">
        <v>0</v>
      </c>
      <c r="BL71" s="78">
        <v>0</v>
      </c>
      <c r="BM71" s="78">
        <v>0</v>
      </c>
      <c r="BN71" s="78">
        <v>0</v>
      </c>
      <c r="BO71" s="78">
        <v>0</v>
      </c>
      <c r="BP71" s="78">
        <v>0</v>
      </c>
      <c r="BQ71" s="78">
        <v>0</v>
      </c>
      <c r="BR71" s="78">
        <v>0</v>
      </c>
      <c r="BS71" s="78">
        <v>0</v>
      </c>
      <c r="BT71" s="78">
        <v>0</v>
      </c>
      <c r="BU71" s="78">
        <v>0</v>
      </c>
      <c r="BV71" s="78">
        <v>0</v>
      </c>
      <c r="BW71" s="78">
        <v>0</v>
      </c>
      <c r="BX71" s="78">
        <v>0</v>
      </c>
      <c r="BY71" s="78">
        <v>0</v>
      </c>
      <c r="BZ71" s="78">
        <v>0</v>
      </c>
      <c r="CA71" s="78">
        <v>0</v>
      </c>
      <c r="CB71" s="78">
        <v>0</v>
      </c>
      <c r="CC71" s="78">
        <v>0</v>
      </c>
      <c r="CD71" s="78">
        <v>0</v>
      </c>
      <c r="CE71" s="78">
        <v>0</v>
      </c>
      <c r="CF71" s="78">
        <v>0</v>
      </c>
      <c r="CG71" s="78">
        <v>0</v>
      </c>
      <c r="CH71" s="78">
        <v>0</v>
      </c>
      <c r="CI71" s="78">
        <v>0</v>
      </c>
      <c r="CJ71" s="78">
        <v>0</v>
      </c>
      <c r="CK71" s="78">
        <v>0</v>
      </c>
      <c r="CL71" s="78">
        <v>0</v>
      </c>
      <c r="CM71" s="78">
        <v>0</v>
      </c>
      <c r="CN71" s="78">
        <v>0</v>
      </c>
      <c r="CO71" s="78">
        <v>0</v>
      </c>
      <c r="CP71" s="78">
        <v>0</v>
      </c>
      <c r="CQ71" s="78">
        <v>0</v>
      </c>
      <c r="CR71" s="78">
        <v>0</v>
      </c>
      <c r="CS71" s="78">
        <v>0</v>
      </c>
      <c r="CT71" s="78">
        <v>0</v>
      </c>
      <c r="CU71" s="78">
        <v>0</v>
      </c>
      <c r="CV71" s="78">
        <v>0</v>
      </c>
      <c r="CW71" s="78">
        <v>0</v>
      </c>
      <c r="CX71" s="78">
        <v>0</v>
      </c>
      <c r="CY71" s="78">
        <v>0</v>
      </c>
      <c r="CZ71" s="78">
        <v>0</v>
      </c>
      <c r="DA71" s="78">
        <v>0</v>
      </c>
      <c r="DB71" s="78">
        <v>0</v>
      </c>
      <c r="DC71" s="78">
        <v>0</v>
      </c>
      <c r="DD71" s="78">
        <v>0</v>
      </c>
      <c r="DE71" s="78">
        <v>0</v>
      </c>
      <c r="DF71" s="78">
        <v>0</v>
      </c>
      <c r="DG71" s="78">
        <v>0</v>
      </c>
      <c r="DH71" s="78">
        <v>0</v>
      </c>
      <c r="DI71" s="78">
        <v>0</v>
      </c>
      <c r="DJ71" s="78">
        <v>0</v>
      </c>
      <c r="DK71" s="78">
        <v>0</v>
      </c>
      <c r="DL71" s="78">
        <v>0</v>
      </c>
      <c r="DM71" s="78">
        <v>0</v>
      </c>
      <c r="DN71" s="78">
        <v>0</v>
      </c>
      <c r="DO71" s="78">
        <v>0</v>
      </c>
      <c r="DP71" s="78">
        <v>0</v>
      </c>
      <c r="DQ71" s="78">
        <v>0</v>
      </c>
      <c r="DR71" s="78">
        <v>0</v>
      </c>
      <c r="DS71" s="78">
        <v>0</v>
      </c>
      <c r="DT71" s="83"/>
    </row>
    <row r="72" s="38" customFormat="1" spans="1:124">
      <c r="A72" s="73" t="s">
        <v>312</v>
      </c>
      <c r="B72" s="78">
        <v>-177562.36</v>
      </c>
      <c r="C72" s="78">
        <v>-177562.36</v>
      </c>
      <c r="D72" s="78">
        <v>0</v>
      </c>
      <c r="E72" s="78">
        <v>0</v>
      </c>
      <c r="F72" s="78">
        <v>0</v>
      </c>
      <c r="G72" s="78">
        <v>0</v>
      </c>
      <c r="H72" s="78">
        <v>0</v>
      </c>
      <c r="I72" s="78">
        <v>19905.66</v>
      </c>
      <c r="J72" s="78">
        <v>0</v>
      </c>
      <c r="K72" s="78">
        <v>0</v>
      </c>
      <c r="L72" s="78">
        <v>0</v>
      </c>
      <c r="M72" s="78">
        <v>0</v>
      </c>
      <c r="N72" s="78">
        <v>0</v>
      </c>
      <c r="O72" s="78">
        <v>-197468.02</v>
      </c>
      <c r="P72" s="78">
        <v>0</v>
      </c>
      <c r="Q72" s="78">
        <v>0</v>
      </c>
      <c r="R72" s="78">
        <v>0</v>
      </c>
      <c r="S72" s="78">
        <v>0</v>
      </c>
      <c r="T72" s="78">
        <v>0</v>
      </c>
      <c r="U72" s="78">
        <v>0</v>
      </c>
      <c r="V72" s="78">
        <v>0</v>
      </c>
      <c r="W72" s="78">
        <v>0</v>
      </c>
      <c r="X72" s="78">
        <v>0</v>
      </c>
      <c r="Y72" s="78">
        <v>0</v>
      </c>
      <c r="Z72" s="78">
        <v>0</v>
      </c>
      <c r="AA72" s="78">
        <v>0</v>
      </c>
      <c r="AB72" s="78">
        <v>0</v>
      </c>
      <c r="AC72" s="78">
        <v>0</v>
      </c>
      <c r="AD72" s="78">
        <v>0</v>
      </c>
      <c r="AE72" s="78">
        <v>0</v>
      </c>
      <c r="AF72" s="78">
        <v>0</v>
      </c>
      <c r="AG72" s="78">
        <v>0</v>
      </c>
      <c r="AH72" s="78">
        <v>0</v>
      </c>
      <c r="AI72" s="78">
        <v>0</v>
      </c>
      <c r="AJ72" s="78">
        <v>0</v>
      </c>
      <c r="AK72" s="78">
        <v>0</v>
      </c>
      <c r="AL72" s="78">
        <v>0</v>
      </c>
      <c r="AM72" s="78">
        <v>0</v>
      </c>
      <c r="AN72" s="78">
        <v>-11099.25</v>
      </c>
      <c r="AO72" s="78">
        <v>-186368.77</v>
      </c>
      <c r="AP72" s="78">
        <v>-14240.05</v>
      </c>
      <c r="AQ72" s="78">
        <v>-5723.97</v>
      </c>
      <c r="AR72" s="78">
        <v>-6627.3</v>
      </c>
      <c r="AS72" s="78">
        <v>-13697.04</v>
      </c>
      <c r="AT72" s="78">
        <v>-27179.12</v>
      </c>
      <c r="AU72" s="78">
        <v>-13650.3</v>
      </c>
      <c r="AV72" s="78">
        <v>-19.67</v>
      </c>
      <c r="AW72" s="78">
        <v>-9474.4</v>
      </c>
      <c r="AX72" s="78">
        <v>-6058.74</v>
      </c>
      <c r="AY72" s="78">
        <v>-3530.47</v>
      </c>
      <c r="AZ72" s="78">
        <v>-17511.62</v>
      </c>
      <c r="BA72" s="78">
        <v>-47551.72</v>
      </c>
      <c r="BB72" s="78">
        <v>-18573.79</v>
      </c>
      <c r="BC72" s="78">
        <v>0.48</v>
      </c>
      <c r="BD72" s="78">
        <v>786.56</v>
      </c>
      <c r="BE72" s="78">
        <v>-395.55</v>
      </c>
      <c r="BF72" s="78">
        <v>-549.03</v>
      </c>
      <c r="BG72" s="78">
        <v>-291.19</v>
      </c>
      <c r="BH72" s="78">
        <v>-42.52</v>
      </c>
      <c r="BI72" s="78">
        <v>-24.32</v>
      </c>
      <c r="BJ72" s="78">
        <v>-1839.29</v>
      </c>
      <c r="BK72" s="78">
        <v>0</v>
      </c>
      <c r="BL72" s="78">
        <v>-0.36</v>
      </c>
      <c r="BM72" s="78">
        <v>0</v>
      </c>
      <c r="BN72" s="78">
        <v>0</v>
      </c>
      <c r="BO72" s="78">
        <v>-17.03</v>
      </c>
      <c r="BP72" s="78">
        <v>0</v>
      </c>
      <c r="BQ72" s="78">
        <v>0</v>
      </c>
      <c r="BR72" s="78">
        <v>1.33</v>
      </c>
      <c r="BS72" s="78">
        <v>0</v>
      </c>
      <c r="BT72" s="78">
        <v>0</v>
      </c>
      <c r="BU72" s="78">
        <v>0</v>
      </c>
      <c r="BV72" s="78">
        <v>0</v>
      </c>
      <c r="BW72" s="78">
        <v>-17.63</v>
      </c>
      <c r="BX72" s="78">
        <v>-25.4</v>
      </c>
      <c r="BY72" s="78">
        <v>-5.5</v>
      </c>
      <c r="BZ72" s="78">
        <v>0</v>
      </c>
      <c r="CA72" s="78">
        <v>0</v>
      </c>
      <c r="CB72" s="78">
        <v>0.01</v>
      </c>
      <c r="CC72" s="78">
        <v>0</v>
      </c>
      <c r="CD72" s="78">
        <v>0</v>
      </c>
      <c r="CE72" s="78">
        <v>0</v>
      </c>
      <c r="CF72" s="78">
        <v>0</v>
      </c>
      <c r="CG72" s="78">
        <v>0</v>
      </c>
      <c r="CH72" s="78">
        <v>0</v>
      </c>
      <c r="CI72" s="78">
        <v>0</v>
      </c>
      <c r="CJ72" s="78">
        <v>0</v>
      </c>
      <c r="CK72" s="78">
        <v>0</v>
      </c>
      <c r="CL72" s="78">
        <v>0</v>
      </c>
      <c r="CM72" s="78">
        <v>0</v>
      </c>
      <c r="CN72" s="78">
        <v>0</v>
      </c>
      <c r="CO72" s="78">
        <v>0</v>
      </c>
      <c r="CP72" s="78">
        <v>0</v>
      </c>
      <c r="CQ72" s="78">
        <v>0</v>
      </c>
      <c r="CR72" s="78">
        <v>0</v>
      </c>
      <c r="CS72" s="78">
        <v>0</v>
      </c>
      <c r="CT72" s="78">
        <v>0</v>
      </c>
      <c r="CU72" s="78">
        <v>0</v>
      </c>
      <c r="CV72" s="78">
        <v>0</v>
      </c>
      <c r="CW72" s="78">
        <v>-100.42</v>
      </c>
      <c r="CX72" s="78">
        <v>-3.36</v>
      </c>
      <c r="CY72" s="78">
        <v>0</v>
      </c>
      <c r="CZ72" s="78">
        <v>0</v>
      </c>
      <c r="DA72" s="78">
        <v>0</v>
      </c>
      <c r="DB72" s="78">
        <v>0</v>
      </c>
      <c r="DC72" s="78">
        <v>0</v>
      </c>
      <c r="DD72" s="78">
        <v>0</v>
      </c>
      <c r="DE72" s="78">
        <v>-7.36</v>
      </c>
      <c r="DF72" s="78">
        <v>0</v>
      </c>
      <c r="DG72" s="78">
        <v>0</v>
      </c>
      <c r="DH72" s="78">
        <v>0</v>
      </c>
      <c r="DI72" s="78">
        <v>0</v>
      </c>
      <c r="DJ72" s="78">
        <v>0</v>
      </c>
      <c r="DK72" s="78">
        <v>0</v>
      </c>
      <c r="DL72" s="78">
        <v>0</v>
      </c>
      <c r="DM72" s="78">
        <v>0</v>
      </c>
      <c r="DN72" s="78">
        <v>0</v>
      </c>
      <c r="DO72" s="78">
        <v>0</v>
      </c>
      <c r="DP72" s="78">
        <v>0</v>
      </c>
      <c r="DQ72" s="78">
        <v>0</v>
      </c>
      <c r="DR72" s="78">
        <v>0</v>
      </c>
      <c r="DS72" s="78">
        <v>0</v>
      </c>
      <c r="DT72" s="83"/>
    </row>
    <row r="73" s="38" customFormat="1" spans="1:124">
      <c r="A73" s="73" t="s">
        <v>313</v>
      </c>
      <c r="B73" s="78">
        <v>196375.38</v>
      </c>
      <c r="C73" s="78">
        <v>140715</v>
      </c>
      <c r="D73" s="78">
        <v>55660.38</v>
      </c>
      <c r="E73" s="78">
        <v>0</v>
      </c>
      <c r="F73" s="78">
        <v>0</v>
      </c>
      <c r="G73" s="78">
        <v>0</v>
      </c>
      <c r="H73" s="78">
        <v>0</v>
      </c>
      <c r="I73" s="78">
        <v>0</v>
      </c>
      <c r="J73" s="78">
        <v>0</v>
      </c>
      <c r="K73" s="78">
        <v>0</v>
      </c>
      <c r="L73" s="78">
        <v>0</v>
      </c>
      <c r="M73" s="78">
        <v>0</v>
      </c>
      <c r="N73" s="78">
        <v>0</v>
      </c>
      <c r="O73" s="78">
        <v>140715</v>
      </c>
      <c r="P73" s="78">
        <v>0</v>
      </c>
      <c r="Q73" s="78">
        <v>0</v>
      </c>
      <c r="R73" s="78">
        <v>0</v>
      </c>
      <c r="S73" s="78">
        <v>0</v>
      </c>
      <c r="T73" s="78">
        <v>0</v>
      </c>
      <c r="U73" s="78">
        <v>0</v>
      </c>
      <c r="V73" s="78">
        <v>0</v>
      </c>
      <c r="W73" s="78">
        <v>0</v>
      </c>
      <c r="X73" s="78">
        <v>0</v>
      </c>
      <c r="Y73" s="78">
        <v>0</v>
      </c>
      <c r="Z73" s="78">
        <v>0</v>
      </c>
      <c r="AA73" s="78">
        <v>0</v>
      </c>
      <c r="AB73" s="78">
        <v>0</v>
      </c>
      <c r="AC73" s="78">
        <v>0</v>
      </c>
      <c r="AD73" s="78">
        <v>0</v>
      </c>
      <c r="AE73" s="78">
        <v>0</v>
      </c>
      <c r="AF73" s="78">
        <v>0</v>
      </c>
      <c r="AG73" s="78">
        <v>140410.87</v>
      </c>
      <c r="AH73" s="78">
        <v>0</v>
      </c>
      <c r="AI73" s="78">
        <v>0</v>
      </c>
      <c r="AJ73" s="78">
        <v>0</v>
      </c>
      <c r="AK73" s="78">
        <v>0</v>
      </c>
      <c r="AL73" s="78">
        <v>0</v>
      </c>
      <c r="AM73" s="78">
        <v>0</v>
      </c>
      <c r="AN73" s="78">
        <v>9.43</v>
      </c>
      <c r="AO73" s="78">
        <v>294.7</v>
      </c>
      <c r="AP73" s="78">
        <v>9.43</v>
      </c>
      <c r="AQ73" s="78">
        <v>18.87</v>
      </c>
      <c r="AR73" s="78">
        <v>18.87</v>
      </c>
      <c r="AS73" s="78">
        <v>9.43</v>
      </c>
      <c r="AT73" s="78">
        <v>9.43</v>
      </c>
      <c r="AU73" s="78">
        <v>28.3</v>
      </c>
      <c r="AV73" s="78">
        <v>9.43</v>
      </c>
      <c r="AW73" s="78">
        <v>9.43</v>
      </c>
      <c r="AX73" s="78">
        <v>0</v>
      </c>
      <c r="AY73" s="78">
        <v>0</v>
      </c>
      <c r="AZ73" s="78">
        <v>18.87</v>
      </c>
      <c r="BA73" s="78">
        <v>0</v>
      </c>
      <c r="BB73" s="78">
        <v>9.43</v>
      </c>
      <c r="BC73" s="78">
        <v>18.87</v>
      </c>
      <c r="BD73" s="78">
        <v>0</v>
      </c>
      <c r="BE73" s="78">
        <v>0</v>
      </c>
      <c r="BF73" s="78">
        <v>18.87</v>
      </c>
      <c r="BG73" s="78">
        <v>0</v>
      </c>
      <c r="BH73" s="78">
        <v>0</v>
      </c>
      <c r="BI73" s="78">
        <v>0</v>
      </c>
      <c r="BJ73" s="78">
        <v>0</v>
      </c>
      <c r="BK73" s="78">
        <v>9.43</v>
      </c>
      <c r="BL73" s="78">
        <v>9.43</v>
      </c>
      <c r="BM73" s="78">
        <v>0</v>
      </c>
      <c r="BN73" s="78">
        <v>0</v>
      </c>
      <c r="BO73" s="78">
        <v>0</v>
      </c>
      <c r="BP73" s="78">
        <v>0</v>
      </c>
      <c r="BQ73" s="78">
        <v>0</v>
      </c>
      <c r="BR73" s="78">
        <v>18.87</v>
      </c>
      <c r="BS73" s="78">
        <v>0</v>
      </c>
      <c r="BT73" s="78">
        <v>0</v>
      </c>
      <c r="BU73" s="78">
        <v>0</v>
      </c>
      <c r="BV73" s="78">
        <v>0</v>
      </c>
      <c r="BW73" s="78">
        <v>0</v>
      </c>
      <c r="BX73" s="78">
        <v>0</v>
      </c>
      <c r="BY73" s="78">
        <v>37.74</v>
      </c>
      <c r="BZ73" s="78">
        <v>0</v>
      </c>
      <c r="CA73" s="78">
        <v>0</v>
      </c>
      <c r="CB73" s="78">
        <v>0</v>
      </c>
      <c r="CC73" s="78">
        <v>0</v>
      </c>
      <c r="CD73" s="78">
        <v>0</v>
      </c>
      <c r="CE73" s="78">
        <v>0</v>
      </c>
      <c r="CF73" s="78">
        <v>10</v>
      </c>
      <c r="CG73" s="78">
        <v>0</v>
      </c>
      <c r="CH73" s="78">
        <v>0</v>
      </c>
      <c r="CI73" s="78">
        <v>10</v>
      </c>
      <c r="CJ73" s="78">
        <v>0</v>
      </c>
      <c r="CK73" s="78">
        <v>0</v>
      </c>
      <c r="CL73" s="78">
        <v>0</v>
      </c>
      <c r="CM73" s="78">
        <v>0</v>
      </c>
      <c r="CN73" s="78">
        <v>0</v>
      </c>
      <c r="CO73" s="78">
        <v>0</v>
      </c>
      <c r="CP73" s="78">
        <v>0</v>
      </c>
      <c r="CQ73" s="78">
        <v>0</v>
      </c>
      <c r="CR73" s="78">
        <v>10</v>
      </c>
      <c r="CS73" s="78">
        <v>0</v>
      </c>
      <c r="CT73" s="78">
        <v>0</v>
      </c>
      <c r="CU73" s="78">
        <v>10</v>
      </c>
      <c r="CV73" s="78">
        <v>0</v>
      </c>
      <c r="CW73" s="78">
        <v>0</v>
      </c>
      <c r="CX73" s="78">
        <v>0</v>
      </c>
      <c r="CY73" s="78">
        <v>0</v>
      </c>
      <c r="CZ73" s="78">
        <v>0</v>
      </c>
      <c r="DA73" s="78">
        <v>0</v>
      </c>
      <c r="DB73" s="78">
        <v>0</v>
      </c>
      <c r="DC73" s="78">
        <v>0</v>
      </c>
      <c r="DD73" s="78">
        <v>0</v>
      </c>
      <c r="DE73" s="78">
        <v>0</v>
      </c>
      <c r="DF73" s="78">
        <v>0</v>
      </c>
      <c r="DG73" s="78">
        <v>0</v>
      </c>
      <c r="DH73" s="78">
        <v>0</v>
      </c>
      <c r="DI73" s="78">
        <v>0</v>
      </c>
      <c r="DJ73" s="78">
        <v>0</v>
      </c>
      <c r="DK73" s="78">
        <v>0</v>
      </c>
      <c r="DL73" s="78">
        <v>0</v>
      </c>
      <c r="DM73" s="78">
        <v>0</v>
      </c>
      <c r="DN73" s="78">
        <v>0</v>
      </c>
      <c r="DO73" s="78">
        <v>0</v>
      </c>
      <c r="DP73" s="78">
        <v>0</v>
      </c>
      <c r="DQ73" s="78">
        <v>0</v>
      </c>
      <c r="DR73" s="78">
        <v>0</v>
      </c>
      <c r="DS73" s="78">
        <v>0</v>
      </c>
      <c r="DT73" s="83"/>
    </row>
    <row r="74" s="38" customFormat="1" spans="1:124">
      <c r="A74" s="73" t="s">
        <v>314</v>
      </c>
      <c r="B74" s="78">
        <v>418.77</v>
      </c>
      <c r="C74" s="78">
        <v>418.77</v>
      </c>
      <c r="D74" s="78">
        <v>0</v>
      </c>
      <c r="E74" s="78">
        <v>0</v>
      </c>
      <c r="F74" s="78">
        <v>0</v>
      </c>
      <c r="G74" s="78">
        <v>0</v>
      </c>
      <c r="H74" s="78">
        <v>0</v>
      </c>
      <c r="I74" s="78">
        <v>0</v>
      </c>
      <c r="J74" s="78">
        <v>0</v>
      </c>
      <c r="K74" s="78">
        <v>0</v>
      </c>
      <c r="L74" s="78">
        <v>0</v>
      </c>
      <c r="M74" s="78">
        <v>0</v>
      </c>
      <c r="N74" s="78">
        <v>0</v>
      </c>
      <c r="O74" s="78">
        <v>0</v>
      </c>
      <c r="P74" s="78">
        <v>418.77</v>
      </c>
      <c r="Q74" s="78">
        <v>0</v>
      </c>
      <c r="R74" s="78">
        <v>0</v>
      </c>
      <c r="S74" s="78">
        <v>418.77</v>
      </c>
      <c r="T74" s="78">
        <v>0</v>
      </c>
      <c r="U74" s="78">
        <v>0</v>
      </c>
      <c r="V74" s="78">
        <v>0</v>
      </c>
      <c r="W74" s="78">
        <v>0</v>
      </c>
      <c r="X74" s="78">
        <v>0</v>
      </c>
      <c r="Y74" s="78">
        <v>0</v>
      </c>
      <c r="Z74" s="78">
        <v>0</v>
      </c>
      <c r="AA74" s="78">
        <v>0</v>
      </c>
      <c r="AB74" s="78">
        <v>0</v>
      </c>
      <c r="AC74" s="78">
        <v>0</v>
      </c>
      <c r="AD74" s="78">
        <v>0</v>
      </c>
      <c r="AE74" s="78">
        <v>0</v>
      </c>
      <c r="AF74" s="78">
        <v>0</v>
      </c>
      <c r="AG74" s="78">
        <v>0</v>
      </c>
      <c r="AH74" s="78">
        <v>0</v>
      </c>
      <c r="AI74" s="78">
        <v>0</v>
      </c>
      <c r="AJ74" s="78">
        <v>0</v>
      </c>
      <c r="AK74" s="78">
        <v>0</v>
      </c>
      <c r="AL74" s="78">
        <v>0</v>
      </c>
      <c r="AM74" s="78">
        <v>0</v>
      </c>
      <c r="AN74" s="78">
        <v>0</v>
      </c>
      <c r="AO74" s="78">
        <v>0</v>
      </c>
      <c r="AP74" s="78">
        <v>0</v>
      </c>
      <c r="AQ74" s="78">
        <v>0</v>
      </c>
      <c r="AR74" s="78">
        <v>0</v>
      </c>
      <c r="AS74" s="78">
        <v>0</v>
      </c>
      <c r="AT74" s="78">
        <v>0</v>
      </c>
      <c r="AU74" s="78">
        <v>0</v>
      </c>
      <c r="AV74" s="78">
        <v>0</v>
      </c>
      <c r="AW74" s="78">
        <v>0</v>
      </c>
      <c r="AX74" s="78">
        <v>0</v>
      </c>
      <c r="AY74" s="78">
        <v>0</v>
      </c>
      <c r="AZ74" s="78">
        <v>0</v>
      </c>
      <c r="BA74" s="78">
        <v>0</v>
      </c>
      <c r="BB74" s="78">
        <v>0</v>
      </c>
      <c r="BC74" s="78">
        <v>0</v>
      </c>
      <c r="BD74" s="78">
        <v>0</v>
      </c>
      <c r="BE74" s="78">
        <v>0</v>
      </c>
      <c r="BF74" s="78">
        <v>0</v>
      </c>
      <c r="BG74" s="78">
        <v>0</v>
      </c>
      <c r="BH74" s="78">
        <v>0</v>
      </c>
      <c r="BI74" s="78">
        <v>0</v>
      </c>
      <c r="BJ74" s="78">
        <v>0</v>
      </c>
      <c r="BK74" s="78">
        <v>0</v>
      </c>
      <c r="BL74" s="78">
        <v>0</v>
      </c>
      <c r="BM74" s="78">
        <v>0</v>
      </c>
      <c r="BN74" s="78">
        <v>0</v>
      </c>
      <c r="BO74" s="78">
        <v>0</v>
      </c>
      <c r="BP74" s="78">
        <v>0</v>
      </c>
      <c r="BQ74" s="78">
        <v>0</v>
      </c>
      <c r="BR74" s="78">
        <v>0</v>
      </c>
      <c r="BS74" s="78">
        <v>0</v>
      </c>
      <c r="BT74" s="78">
        <v>0</v>
      </c>
      <c r="BU74" s="78">
        <v>0</v>
      </c>
      <c r="BV74" s="78">
        <v>0</v>
      </c>
      <c r="BW74" s="78">
        <v>0</v>
      </c>
      <c r="BX74" s="78">
        <v>0</v>
      </c>
      <c r="BY74" s="78">
        <v>0</v>
      </c>
      <c r="BZ74" s="78">
        <v>0</v>
      </c>
      <c r="CA74" s="78">
        <v>0</v>
      </c>
      <c r="CB74" s="78">
        <v>0</v>
      </c>
      <c r="CC74" s="78">
        <v>0</v>
      </c>
      <c r="CD74" s="78">
        <v>0</v>
      </c>
      <c r="CE74" s="78">
        <v>0</v>
      </c>
      <c r="CF74" s="78">
        <v>0</v>
      </c>
      <c r="CG74" s="78">
        <v>0</v>
      </c>
      <c r="CH74" s="78">
        <v>0</v>
      </c>
      <c r="CI74" s="78">
        <v>0</v>
      </c>
      <c r="CJ74" s="78">
        <v>0</v>
      </c>
      <c r="CK74" s="78">
        <v>0</v>
      </c>
      <c r="CL74" s="78">
        <v>0</v>
      </c>
      <c r="CM74" s="78">
        <v>0</v>
      </c>
      <c r="CN74" s="78">
        <v>0</v>
      </c>
      <c r="CO74" s="78">
        <v>0</v>
      </c>
      <c r="CP74" s="78">
        <v>0</v>
      </c>
      <c r="CQ74" s="78">
        <v>0</v>
      </c>
      <c r="CR74" s="78">
        <v>0</v>
      </c>
      <c r="CS74" s="78">
        <v>0</v>
      </c>
      <c r="CT74" s="78">
        <v>0</v>
      </c>
      <c r="CU74" s="78">
        <v>0</v>
      </c>
      <c r="CV74" s="78">
        <v>0</v>
      </c>
      <c r="CW74" s="78">
        <v>0</v>
      </c>
      <c r="CX74" s="78">
        <v>0</v>
      </c>
      <c r="CY74" s="78">
        <v>0</v>
      </c>
      <c r="CZ74" s="78">
        <v>0</v>
      </c>
      <c r="DA74" s="78">
        <v>0</v>
      </c>
      <c r="DB74" s="78">
        <v>0</v>
      </c>
      <c r="DC74" s="78">
        <v>0</v>
      </c>
      <c r="DD74" s="78">
        <v>0</v>
      </c>
      <c r="DE74" s="78">
        <v>0</v>
      </c>
      <c r="DF74" s="78">
        <v>0</v>
      </c>
      <c r="DG74" s="78">
        <v>0</v>
      </c>
      <c r="DH74" s="78">
        <v>0</v>
      </c>
      <c r="DI74" s="78">
        <v>0</v>
      </c>
      <c r="DJ74" s="78">
        <v>0</v>
      </c>
      <c r="DK74" s="78">
        <v>0</v>
      </c>
      <c r="DL74" s="78">
        <v>0</v>
      </c>
      <c r="DM74" s="78">
        <v>0</v>
      </c>
      <c r="DN74" s="78">
        <v>0</v>
      </c>
      <c r="DO74" s="78">
        <v>0</v>
      </c>
      <c r="DP74" s="78">
        <v>0</v>
      </c>
      <c r="DQ74" s="78">
        <v>0</v>
      </c>
      <c r="DR74" s="78">
        <v>0</v>
      </c>
      <c r="DS74" s="78">
        <v>0</v>
      </c>
      <c r="DT74" s="83"/>
    </row>
    <row r="75" s="62" customFormat="1" spans="1:123">
      <c r="A75" s="67" t="s">
        <v>315</v>
      </c>
      <c r="B75" s="78">
        <v>62856813.82</v>
      </c>
      <c r="C75" s="78">
        <v>50425032.04</v>
      </c>
      <c r="D75" s="78">
        <v>11936305.12</v>
      </c>
      <c r="E75" s="78">
        <v>310187.37</v>
      </c>
      <c r="F75" s="78">
        <v>142080.54</v>
      </c>
      <c r="G75" s="78">
        <v>1385630.61</v>
      </c>
      <c r="H75" s="78">
        <v>-1342421.86</v>
      </c>
      <c r="I75" s="78">
        <v>-2103980.5</v>
      </c>
      <c r="J75" s="78">
        <v>0</v>
      </c>
      <c r="K75" s="78">
        <v>0</v>
      </c>
      <c r="L75" s="78">
        <v>0</v>
      </c>
      <c r="M75" s="78">
        <v>890429.69</v>
      </c>
      <c r="N75" s="78">
        <v>468417.52</v>
      </c>
      <c r="O75" s="78">
        <v>33515689.51</v>
      </c>
      <c r="P75" s="78">
        <v>8361980.94</v>
      </c>
      <c r="Q75" s="78">
        <v>7138079.25</v>
      </c>
      <c r="R75" s="78">
        <v>2154415.63</v>
      </c>
      <c r="S75" s="78">
        <v>1081202.05</v>
      </c>
      <c r="T75" s="78">
        <v>5597927.18</v>
      </c>
      <c r="U75" s="78">
        <v>208047.38</v>
      </c>
      <c r="V75" s="78">
        <v>1067850.77</v>
      </c>
      <c r="W75" s="78">
        <v>406953.56</v>
      </c>
      <c r="X75" s="78">
        <v>557959.48</v>
      </c>
      <c r="Y75" s="78">
        <v>289070.17</v>
      </c>
      <c r="Z75" s="78">
        <v>1899324.81</v>
      </c>
      <c r="AA75" s="78">
        <v>2697880.15</v>
      </c>
      <c r="AB75" s="78">
        <v>766547.08</v>
      </c>
      <c r="AC75" s="78">
        <v>927297.56</v>
      </c>
      <c r="AD75" s="78">
        <v>770286.8</v>
      </c>
      <c r="AE75" s="78">
        <v>661096.52</v>
      </c>
      <c r="AF75" s="78">
        <v>723032.31</v>
      </c>
      <c r="AG75" s="78">
        <v>783617.08</v>
      </c>
      <c r="AH75" s="78">
        <v>1637577.27</v>
      </c>
      <c r="AI75" s="78">
        <v>791207.84</v>
      </c>
      <c r="AJ75" s="78">
        <v>794715.21</v>
      </c>
      <c r="AK75" s="78">
        <v>4916788.26</v>
      </c>
      <c r="AL75" s="78">
        <v>211056.99</v>
      </c>
      <c r="AM75" s="78">
        <v>595228.82</v>
      </c>
      <c r="AN75" s="78">
        <v>1044743.63</v>
      </c>
      <c r="AO75" s="78">
        <v>22740754.41</v>
      </c>
      <c r="AP75" s="78">
        <v>870311.43</v>
      </c>
      <c r="AQ75" s="78">
        <v>1045451.15</v>
      </c>
      <c r="AR75" s="78">
        <v>976646.74</v>
      </c>
      <c r="AS75" s="78">
        <v>933863.9</v>
      </c>
      <c r="AT75" s="78">
        <v>897770.16</v>
      </c>
      <c r="AU75" s="78">
        <v>779209.38</v>
      </c>
      <c r="AV75" s="78">
        <v>286623.59</v>
      </c>
      <c r="AW75" s="78">
        <v>827119.18</v>
      </c>
      <c r="AX75" s="78">
        <v>632071.94</v>
      </c>
      <c r="AY75" s="78">
        <v>622211.92</v>
      </c>
      <c r="AZ75" s="78">
        <v>726696.07</v>
      </c>
      <c r="BA75" s="78">
        <v>779231.22</v>
      </c>
      <c r="BB75" s="78">
        <v>370565.74</v>
      </c>
      <c r="BC75" s="78">
        <v>389423.84</v>
      </c>
      <c r="BD75" s="78">
        <v>442937.9</v>
      </c>
      <c r="BE75" s="78">
        <v>399504.21</v>
      </c>
      <c r="BF75" s="78">
        <v>421327.34</v>
      </c>
      <c r="BG75" s="78">
        <v>222160.3</v>
      </c>
      <c r="BH75" s="78">
        <v>265926.15</v>
      </c>
      <c r="BI75" s="78">
        <v>343183.42</v>
      </c>
      <c r="BJ75" s="78">
        <v>494380.35</v>
      </c>
      <c r="BK75" s="78">
        <v>277653.95</v>
      </c>
      <c r="BL75" s="78">
        <v>190383.39</v>
      </c>
      <c r="BM75" s="78">
        <v>215129.02</v>
      </c>
      <c r="BN75" s="78">
        <v>274638.71</v>
      </c>
      <c r="BO75" s="78">
        <v>214381.45</v>
      </c>
      <c r="BP75" s="78">
        <v>267935.74</v>
      </c>
      <c r="BQ75" s="78">
        <v>172702.26</v>
      </c>
      <c r="BR75" s="78">
        <v>335346.48</v>
      </c>
      <c r="BS75" s="78">
        <v>145631.29</v>
      </c>
      <c r="BT75" s="78">
        <v>157982.25</v>
      </c>
      <c r="BU75" s="78">
        <v>73425.92</v>
      </c>
      <c r="BV75" s="78">
        <v>160022.09</v>
      </c>
      <c r="BW75" s="78">
        <v>208922.82</v>
      </c>
      <c r="BX75" s="78">
        <v>731955.69</v>
      </c>
      <c r="BY75" s="78">
        <v>455889.82</v>
      </c>
      <c r="BZ75" s="78">
        <v>129941</v>
      </c>
      <c r="CA75" s="78">
        <v>148286.69</v>
      </c>
      <c r="CB75" s="78">
        <v>101688.09</v>
      </c>
      <c r="CC75" s="78">
        <v>137864.37</v>
      </c>
      <c r="CD75" s="78">
        <v>69490.46</v>
      </c>
      <c r="CE75" s="78">
        <v>171992.17</v>
      </c>
      <c r="CF75" s="78">
        <v>191462.97</v>
      </c>
      <c r="CG75" s="78">
        <v>141721.6</v>
      </c>
      <c r="CH75" s="78">
        <v>124387.67</v>
      </c>
      <c r="CI75" s="78">
        <v>122455.48</v>
      </c>
      <c r="CJ75" s="78">
        <v>188256.6</v>
      </c>
      <c r="CK75" s="78">
        <v>113214.25</v>
      </c>
      <c r="CL75" s="78">
        <v>113575.59</v>
      </c>
      <c r="CM75" s="78">
        <v>194639.83</v>
      </c>
      <c r="CN75" s="78">
        <v>117104.93</v>
      </c>
      <c r="CO75" s="78">
        <v>150156.5</v>
      </c>
      <c r="CP75" s="78">
        <v>106237.76</v>
      </c>
      <c r="CQ75" s="78">
        <v>146283.67</v>
      </c>
      <c r="CR75" s="78">
        <v>47870.74</v>
      </c>
      <c r="CS75" s="78">
        <v>150816.8</v>
      </c>
      <c r="CT75" s="78">
        <v>80198.36</v>
      </c>
      <c r="CU75" s="78">
        <v>152886.42</v>
      </c>
      <c r="CV75" s="78">
        <v>193124.04</v>
      </c>
      <c r="CW75" s="78">
        <v>282710.81</v>
      </c>
      <c r="CX75" s="78">
        <v>160842.15</v>
      </c>
      <c r="CY75" s="78">
        <v>130340.01</v>
      </c>
      <c r="CZ75" s="78">
        <v>125416.3</v>
      </c>
      <c r="DA75" s="78">
        <v>360385.09</v>
      </c>
      <c r="DB75" s="78">
        <v>156099.86</v>
      </c>
      <c r="DC75" s="78">
        <v>172213.14</v>
      </c>
      <c r="DD75" s="78">
        <v>163947.39</v>
      </c>
      <c r="DE75" s="78">
        <v>137490.71</v>
      </c>
      <c r="DF75" s="78">
        <v>141251.11</v>
      </c>
      <c r="DG75" s="78">
        <v>131590.11</v>
      </c>
      <c r="DH75" s="78">
        <v>55344.12</v>
      </c>
      <c r="DI75" s="78">
        <v>176018.67</v>
      </c>
      <c r="DJ75" s="78">
        <v>128258.71</v>
      </c>
      <c r="DK75" s="78">
        <v>178806.58</v>
      </c>
      <c r="DL75" s="78">
        <v>101494.74</v>
      </c>
      <c r="DM75" s="78">
        <v>80318.24</v>
      </c>
      <c r="DN75" s="78">
        <v>71975.2</v>
      </c>
      <c r="DO75" s="78">
        <v>53409.24</v>
      </c>
      <c r="DP75" s="78">
        <v>53811.14</v>
      </c>
      <c r="DQ75" s="78">
        <v>54723.54</v>
      </c>
      <c r="DR75" s="78">
        <v>69163.4</v>
      </c>
      <c r="DS75" s="78">
        <v>52871.35</v>
      </c>
    </row>
    <row r="76" s="38" customFormat="1" spans="1:124">
      <c r="A76" s="73" t="s">
        <v>316</v>
      </c>
      <c r="B76" s="78">
        <v>1167205.32</v>
      </c>
      <c r="C76" s="78">
        <v>1132055.75</v>
      </c>
      <c r="D76" s="78">
        <v>20885.71</v>
      </c>
      <c r="E76" s="78">
        <v>0</v>
      </c>
      <c r="F76" s="78">
        <v>1809.19</v>
      </c>
      <c r="G76" s="78">
        <v>12454.67</v>
      </c>
      <c r="H76" s="78">
        <v>0</v>
      </c>
      <c r="I76" s="78">
        <v>-21464.96</v>
      </c>
      <c r="J76" s="78">
        <v>0</v>
      </c>
      <c r="K76" s="78">
        <v>0</v>
      </c>
      <c r="L76" s="78">
        <v>0</v>
      </c>
      <c r="M76" s="78">
        <v>0</v>
      </c>
      <c r="N76" s="78">
        <v>3.4</v>
      </c>
      <c r="O76" s="78">
        <v>712555.52</v>
      </c>
      <c r="P76" s="78">
        <v>259751</v>
      </c>
      <c r="Q76" s="78">
        <v>102290.73</v>
      </c>
      <c r="R76" s="78">
        <v>78920.06</v>
      </c>
      <c r="S76" s="78">
        <v>-69.2</v>
      </c>
      <c r="T76" s="78">
        <v>187565.23</v>
      </c>
      <c r="U76" s="78">
        <v>0</v>
      </c>
      <c r="V76" s="78">
        <v>68967.62</v>
      </c>
      <c r="W76" s="78">
        <v>3287.35</v>
      </c>
      <c r="X76" s="78">
        <v>0</v>
      </c>
      <c r="Y76" s="78">
        <v>0</v>
      </c>
      <c r="Z76" s="78">
        <v>29068.34</v>
      </c>
      <c r="AA76" s="78">
        <v>2009.26</v>
      </c>
      <c r="AB76" s="78">
        <v>37324.53</v>
      </c>
      <c r="AC76" s="78">
        <v>33888.6</v>
      </c>
      <c r="AD76" s="78">
        <v>454.49</v>
      </c>
      <c r="AE76" s="78">
        <v>9168.14</v>
      </c>
      <c r="AF76" s="78">
        <v>69297.43</v>
      </c>
      <c r="AG76" s="78">
        <v>1420.05</v>
      </c>
      <c r="AH76" s="78">
        <v>180861.39</v>
      </c>
      <c r="AI76" s="78">
        <v>0</v>
      </c>
      <c r="AJ76" s="78">
        <v>0</v>
      </c>
      <c r="AK76" s="78">
        <v>-5.02</v>
      </c>
      <c r="AL76" s="78">
        <v>0</v>
      </c>
      <c r="AM76" s="78">
        <v>204240.35</v>
      </c>
      <c r="AN76" s="78">
        <v>7234.63</v>
      </c>
      <c r="AO76" s="78">
        <v>318804.12</v>
      </c>
      <c r="AP76" s="78">
        <v>10246.82</v>
      </c>
      <c r="AQ76" s="78">
        <v>14157.62</v>
      </c>
      <c r="AR76" s="78">
        <v>13193.44</v>
      </c>
      <c r="AS76" s="78">
        <v>11797.9</v>
      </c>
      <c r="AT76" s="78">
        <v>17471.98</v>
      </c>
      <c r="AU76" s="78">
        <v>16081.5</v>
      </c>
      <c r="AV76" s="78">
        <v>4671.38</v>
      </c>
      <c r="AW76" s="78">
        <v>15347.45</v>
      </c>
      <c r="AX76" s="78">
        <v>4580.69</v>
      </c>
      <c r="AY76" s="78">
        <v>3374.66</v>
      </c>
      <c r="AZ76" s="78">
        <v>41541.58</v>
      </c>
      <c r="BA76" s="78">
        <v>7580.23</v>
      </c>
      <c r="BB76" s="78">
        <v>3679.3</v>
      </c>
      <c r="BC76" s="78">
        <v>3741.07</v>
      </c>
      <c r="BD76" s="78">
        <v>4987.93</v>
      </c>
      <c r="BE76" s="78">
        <v>5588.17</v>
      </c>
      <c r="BF76" s="78">
        <v>4276.71</v>
      </c>
      <c r="BG76" s="78">
        <v>3272.96</v>
      </c>
      <c r="BH76" s="78">
        <v>3014.36</v>
      </c>
      <c r="BI76" s="78">
        <v>3977.66</v>
      </c>
      <c r="BJ76" s="78">
        <v>5585.31</v>
      </c>
      <c r="BK76" s="78">
        <v>873.96</v>
      </c>
      <c r="BL76" s="78">
        <v>2585.83</v>
      </c>
      <c r="BM76" s="78">
        <v>2256.01</v>
      </c>
      <c r="BN76" s="78">
        <v>1494.38</v>
      </c>
      <c r="BO76" s="78">
        <v>1144.33</v>
      </c>
      <c r="BP76" s="78">
        <v>2459.26</v>
      </c>
      <c r="BQ76" s="78">
        <v>1880.51</v>
      </c>
      <c r="BR76" s="78">
        <v>1913.67</v>
      </c>
      <c r="BS76" s="78">
        <v>1070.83</v>
      </c>
      <c r="BT76" s="78">
        <v>1279.39</v>
      </c>
      <c r="BU76" s="78">
        <v>124.81</v>
      </c>
      <c r="BV76" s="78">
        <v>1248.84</v>
      </c>
      <c r="BW76" s="78">
        <v>2057.91</v>
      </c>
      <c r="BX76" s="78">
        <v>1430.09</v>
      </c>
      <c r="BY76" s="78">
        <v>79679.9</v>
      </c>
      <c r="BZ76" s="78">
        <v>0</v>
      </c>
      <c r="CA76" s="78">
        <v>0</v>
      </c>
      <c r="CB76" s="78">
        <v>-0.01</v>
      </c>
      <c r="CC76" s="78">
        <v>0</v>
      </c>
      <c r="CD76" s="78">
        <v>180.81</v>
      </c>
      <c r="CE76" s="78">
        <v>0</v>
      </c>
      <c r="CF76" s="78">
        <v>0</v>
      </c>
      <c r="CG76" s="78">
        <v>0</v>
      </c>
      <c r="CH76" s="78">
        <v>36.79</v>
      </c>
      <c r="CI76" s="78">
        <v>0</v>
      </c>
      <c r="CJ76" s="78">
        <v>0</v>
      </c>
      <c r="CK76" s="78">
        <v>498.15</v>
      </c>
      <c r="CL76" s="78">
        <v>0</v>
      </c>
      <c r="CM76" s="78">
        <v>0</v>
      </c>
      <c r="CN76" s="78">
        <v>0</v>
      </c>
      <c r="CO76" s="78">
        <v>0</v>
      </c>
      <c r="CP76" s="78">
        <v>0</v>
      </c>
      <c r="CQ76" s="78">
        <v>0</v>
      </c>
      <c r="CR76" s="78">
        <v>0</v>
      </c>
      <c r="CS76" s="78">
        <v>0</v>
      </c>
      <c r="CT76" s="78">
        <v>0</v>
      </c>
      <c r="CU76" s="78">
        <v>0</v>
      </c>
      <c r="CV76" s="78">
        <v>900.94</v>
      </c>
      <c r="CW76" s="78">
        <v>10488.1</v>
      </c>
      <c r="CX76" s="78">
        <v>0</v>
      </c>
      <c r="CY76" s="78">
        <v>-124.6</v>
      </c>
      <c r="CZ76" s="78">
        <v>0</v>
      </c>
      <c r="DA76" s="78">
        <v>6944.67</v>
      </c>
      <c r="DB76" s="78">
        <v>0</v>
      </c>
      <c r="DC76" s="78">
        <v>0</v>
      </c>
      <c r="DD76" s="78">
        <v>0</v>
      </c>
      <c r="DE76" s="78">
        <v>0</v>
      </c>
      <c r="DF76" s="78">
        <v>0</v>
      </c>
      <c r="DG76" s="78">
        <v>0</v>
      </c>
      <c r="DH76" s="78">
        <v>0</v>
      </c>
      <c r="DI76" s="78">
        <v>0</v>
      </c>
      <c r="DJ76" s="78">
        <v>0</v>
      </c>
      <c r="DK76" s="78">
        <v>0</v>
      </c>
      <c r="DL76" s="78">
        <v>44.72</v>
      </c>
      <c r="DM76" s="78">
        <v>17.52</v>
      </c>
      <c r="DN76" s="78">
        <v>134.68</v>
      </c>
      <c r="DO76" s="78">
        <v>9.03</v>
      </c>
      <c r="DP76" s="78">
        <v>0</v>
      </c>
      <c r="DQ76" s="78">
        <v>0.09</v>
      </c>
      <c r="DR76" s="78">
        <v>2.85</v>
      </c>
      <c r="DS76" s="78">
        <v>1.94</v>
      </c>
      <c r="DT76" s="83"/>
    </row>
    <row r="77" s="38" customFormat="1" spans="1:124">
      <c r="A77" s="73" t="s">
        <v>317</v>
      </c>
      <c r="B77" s="78">
        <v>57120657.69</v>
      </c>
      <c r="C77" s="78">
        <v>44724025.48</v>
      </c>
      <c r="D77" s="78">
        <v>11915419.41</v>
      </c>
      <c r="E77" s="78">
        <v>310187.37</v>
      </c>
      <c r="F77" s="78">
        <v>140271.35</v>
      </c>
      <c r="G77" s="78">
        <v>1373175.94</v>
      </c>
      <c r="H77" s="78">
        <v>-1342421.86</v>
      </c>
      <c r="I77" s="78">
        <v>-2082515.54</v>
      </c>
      <c r="J77" s="78">
        <v>0</v>
      </c>
      <c r="K77" s="78">
        <v>0</v>
      </c>
      <c r="L77" s="78">
        <v>0</v>
      </c>
      <c r="M77" s="78">
        <v>890429.69</v>
      </c>
      <c r="N77" s="78">
        <v>468414.12</v>
      </c>
      <c r="O77" s="78">
        <v>32808520.91</v>
      </c>
      <c r="P77" s="78">
        <v>3527892.21</v>
      </c>
      <c r="Q77" s="78">
        <v>7035788.52</v>
      </c>
      <c r="R77" s="78">
        <v>2075495.57</v>
      </c>
      <c r="S77" s="78">
        <v>1081271.25</v>
      </c>
      <c r="T77" s="78">
        <v>836024.22</v>
      </c>
      <c r="U77" s="78">
        <v>208047.38</v>
      </c>
      <c r="V77" s="78">
        <v>998883.15</v>
      </c>
      <c r="W77" s="78">
        <v>403666.21</v>
      </c>
      <c r="X77" s="78">
        <v>557959.48</v>
      </c>
      <c r="Y77" s="78">
        <v>289070.17</v>
      </c>
      <c r="Z77" s="78">
        <v>1870256.47</v>
      </c>
      <c r="AA77" s="78">
        <v>2695870.89</v>
      </c>
      <c r="AB77" s="78">
        <v>729222.55</v>
      </c>
      <c r="AC77" s="78">
        <v>893408.96</v>
      </c>
      <c r="AD77" s="78">
        <v>769832.31</v>
      </c>
      <c r="AE77" s="78">
        <v>651928.38</v>
      </c>
      <c r="AF77" s="78">
        <v>653734.88</v>
      </c>
      <c r="AG77" s="78">
        <v>782197.03</v>
      </c>
      <c r="AH77" s="78">
        <v>1645554.7</v>
      </c>
      <c r="AI77" s="78">
        <v>791207.84</v>
      </c>
      <c r="AJ77" s="78">
        <v>794715.21</v>
      </c>
      <c r="AK77" s="78">
        <v>4916793.28</v>
      </c>
      <c r="AL77" s="78">
        <v>211056.99</v>
      </c>
      <c r="AM77" s="78">
        <v>390988.47</v>
      </c>
      <c r="AN77" s="78">
        <v>1037032.3</v>
      </c>
      <c r="AO77" s="78">
        <v>22238975.09</v>
      </c>
      <c r="AP77" s="78">
        <v>859206.17</v>
      </c>
      <c r="AQ77" s="78">
        <v>1028459</v>
      </c>
      <c r="AR77" s="78">
        <v>961701.79</v>
      </c>
      <c r="AS77" s="78">
        <v>816259.11</v>
      </c>
      <c r="AT77" s="78">
        <v>877634.69</v>
      </c>
      <c r="AU77" s="78">
        <v>760280.8</v>
      </c>
      <c r="AV77" s="78">
        <v>280473.63</v>
      </c>
      <c r="AW77" s="78">
        <v>808287.48</v>
      </c>
      <c r="AX77" s="78">
        <v>627115.17</v>
      </c>
      <c r="AY77" s="78">
        <v>618601.41</v>
      </c>
      <c r="AZ77" s="78">
        <v>684165.24</v>
      </c>
      <c r="BA77" s="78">
        <v>771160.82</v>
      </c>
      <c r="BB77" s="78">
        <v>366687.1</v>
      </c>
      <c r="BC77" s="78">
        <v>383997.3</v>
      </c>
      <c r="BD77" s="78">
        <v>431297.14</v>
      </c>
      <c r="BE77" s="78">
        <v>391161.32</v>
      </c>
      <c r="BF77" s="78">
        <v>416314.21</v>
      </c>
      <c r="BG77" s="78">
        <v>218406.21</v>
      </c>
      <c r="BH77" s="78">
        <v>258211.79</v>
      </c>
      <c r="BI77" s="78">
        <v>336424.63</v>
      </c>
      <c r="BJ77" s="78">
        <v>487345.98</v>
      </c>
      <c r="BK77" s="78">
        <v>275678.76</v>
      </c>
      <c r="BL77" s="78">
        <v>187171.81</v>
      </c>
      <c r="BM77" s="78">
        <v>211222.07</v>
      </c>
      <c r="BN77" s="78">
        <v>272457.54</v>
      </c>
      <c r="BO77" s="78">
        <v>211969.2</v>
      </c>
      <c r="BP77" s="78">
        <v>259525.54</v>
      </c>
      <c r="BQ77" s="78">
        <v>170321.75</v>
      </c>
      <c r="BR77" s="78">
        <v>332194.51</v>
      </c>
      <c r="BS77" s="78">
        <v>144058.57</v>
      </c>
      <c r="BT77" s="78">
        <v>156083.99</v>
      </c>
      <c r="BU77" s="78">
        <v>73142.62</v>
      </c>
      <c r="BV77" s="78">
        <v>158456.27</v>
      </c>
      <c r="BW77" s="78">
        <v>206115.85</v>
      </c>
      <c r="BX77" s="78">
        <v>730433.15</v>
      </c>
      <c r="BY77" s="78">
        <v>371786.15</v>
      </c>
      <c r="BZ77" s="78">
        <v>129885</v>
      </c>
      <c r="CA77" s="78">
        <v>148160.69</v>
      </c>
      <c r="CB77" s="78">
        <v>101128.1</v>
      </c>
      <c r="CC77" s="78">
        <v>137850.37</v>
      </c>
      <c r="CD77" s="78">
        <v>68675.69</v>
      </c>
      <c r="CE77" s="78">
        <v>171450.17</v>
      </c>
      <c r="CF77" s="78">
        <v>190995.97</v>
      </c>
      <c r="CG77" s="78">
        <v>141245.6</v>
      </c>
      <c r="CH77" s="78">
        <v>124252.88</v>
      </c>
      <c r="CI77" s="78">
        <v>122254.48</v>
      </c>
      <c r="CJ77" s="78">
        <v>188004.6</v>
      </c>
      <c r="CK77" s="78">
        <v>112632.1</v>
      </c>
      <c r="CL77" s="78">
        <v>113325.59</v>
      </c>
      <c r="CM77" s="78">
        <v>194167.83</v>
      </c>
      <c r="CN77" s="78">
        <v>117104.93</v>
      </c>
      <c r="CO77" s="78">
        <v>149682.5</v>
      </c>
      <c r="CP77" s="78">
        <v>105497.76</v>
      </c>
      <c r="CQ77" s="78">
        <v>143627.67</v>
      </c>
      <c r="CR77" s="78">
        <v>47797.74</v>
      </c>
      <c r="CS77" s="78">
        <v>150802.8</v>
      </c>
      <c r="CT77" s="78">
        <v>80100.36</v>
      </c>
      <c r="CU77" s="78">
        <v>152699.42</v>
      </c>
      <c r="CV77" s="78">
        <v>191985.36</v>
      </c>
      <c r="CW77" s="78">
        <v>272143.46</v>
      </c>
      <c r="CX77" s="78">
        <v>160632.15</v>
      </c>
      <c r="CY77" s="78">
        <v>129752.61</v>
      </c>
      <c r="CZ77" s="78">
        <v>125234.3</v>
      </c>
      <c r="DA77" s="78">
        <v>353044.19</v>
      </c>
      <c r="DB77" s="78">
        <v>155877.86</v>
      </c>
      <c r="DC77" s="78">
        <v>171367.14</v>
      </c>
      <c r="DD77" s="78">
        <v>163863.39</v>
      </c>
      <c r="DE77" s="78">
        <v>137380.71</v>
      </c>
      <c r="DF77" s="78">
        <v>140793.11</v>
      </c>
      <c r="DG77" s="78">
        <v>130794.11</v>
      </c>
      <c r="DH77" s="78">
        <v>55344.12</v>
      </c>
      <c r="DI77" s="78">
        <v>175976.67</v>
      </c>
      <c r="DJ77" s="78">
        <v>128230.71</v>
      </c>
      <c r="DK77" s="78">
        <v>178374.58</v>
      </c>
      <c r="DL77" s="78">
        <v>100882.1</v>
      </c>
      <c r="DM77" s="78">
        <v>79679.97</v>
      </c>
      <c r="DN77" s="78">
        <v>71355.61</v>
      </c>
      <c r="DO77" s="78">
        <v>52092.66</v>
      </c>
      <c r="DP77" s="78">
        <v>53533.78</v>
      </c>
      <c r="DQ77" s="78">
        <v>54604.58</v>
      </c>
      <c r="DR77" s="78">
        <v>68658.66</v>
      </c>
      <c r="DS77" s="78">
        <v>52222.24</v>
      </c>
      <c r="DT77" s="83"/>
    </row>
    <row r="78" s="38" customFormat="1" spans="1:124">
      <c r="A78" s="73" t="s">
        <v>318</v>
      </c>
      <c r="B78" s="78">
        <v>4385498.91</v>
      </c>
      <c r="C78" s="78">
        <v>4385498.91</v>
      </c>
      <c r="D78" s="78">
        <v>0</v>
      </c>
      <c r="E78" s="78">
        <v>0</v>
      </c>
      <c r="F78" s="78">
        <v>0</v>
      </c>
      <c r="G78" s="78">
        <v>0</v>
      </c>
      <c r="H78" s="78">
        <v>0</v>
      </c>
      <c r="I78" s="78">
        <v>0</v>
      </c>
      <c r="J78" s="78">
        <v>0</v>
      </c>
      <c r="K78" s="78">
        <v>0</v>
      </c>
      <c r="L78" s="78">
        <v>0</v>
      </c>
      <c r="M78" s="78">
        <v>0</v>
      </c>
      <c r="N78" s="78">
        <v>0</v>
      </c>
      <c r="O78" s="78">
        <v>-188838.82</v>
      </c>
      <c r="P78" s="78">
        <v>4574337.73</v>
      </c>
      <c r="Q78" s="78">
        <v>0</v>
      </c>
      <c r="R78" s="78">
        <v>0</v>
      </c>
      <c r="S78" s="78">
        <v>0</v>
      </c>
      <c r="T78" s="78">
        <v>4574337.73</v>
      </c>
      <c r="U78" s="78">
        <v>0</v>
      </c>
      <c r="V78" s="78">
        <v>0</v>
      </c>
      <c r="W78" s="78">
        <v>0</v>
      </c>
      <c r="X78" s="78">
        <v>0</v>
      </c>
      <c r="Y78" s="78">
        <v>0</v>
      </c>
      <c r="Z78" s="78">
        <v>0</v>
      </c>
      <c r="AA78" s="78">
        <v>0</v>
      </c>
      <c r="AB78" s="78">
        <v>0</v>
      </c>
      <c r="AC78" s="78">
        <v>0</v>
      </c>
      <c r="AD78" s="78">
        <v>0</v>
      </c>
      <c r="AE78" s="78">
        <v>0</v>
      </c>
      <c r="AF78" s="78">
        <v>0</v>
      </c>
      <c r="AG78" s="78">
        <v>0</v>
      </c>
      <c r="AH78" s="78">
        <v>-188838.82</v>
      </c>
      <c r="AI78" s="78">
        <v>0</v>
      </c>
      <c r="AJ78" s="78">
        <v>0</v>
      </c>
      <c r="AK78" s="78">
        <v>0</v>
      </c>
      <c r="AL78" s="78">
        <v>0</v>
      </c>
      <c r="AM78" s="78">
        <v>0</v>
      </c>
      <c r="AN78" s="78">
        <v>0</v>
      </c>
      <c r="AO78" s="78">
        <v>0</v>
      </c>
      <c r="AP78" s="78">
        <v>0</v>
      </c>
      <c r="AQ78" s="78">
        <v>0</v>
      </c>
      <c r="AR78" s="78">
        <v>0</v>
      </c>
      <c r="AS78" s="78">
        <v>0</v>
      </c>
      <c r="AT78" s="78">
        <v>0</v>
      </c>
      <c r="AU78" s="78">
        <v>0</v>
      </c>
      <c r="AV78" s="78">
        <v>0</v>
      </c>
      <c r="AW78" s="78">
        <v>0</v>
      </c>
      <c r="AX78" s="78">
        <v>0</v>
      </c>
      <c r="AY78" s="78">
        <v>0</v>
      </c>
      <c r="AZ78" s="78">
        <v>0</v>
      </c>
      <c r="BA78" s="78">
        <v>0</v>
      </c>
      <c r="BB78" s="78">
        <v>0</v>
      </c>
      <c r="BC78" s="78">
        <v>0</v>
      </c>
      <c r="BD78" s="78">
        <v>0</v>
      </c>
      <c r="BE78" s="78">
        <v>0</v>
      </c>
      <c r="BF78" s="78">
        <v>0</v>
      </c>
      <c r="BG78" s="78">
        <v>0</v>
      </c>
      <c r="BH78" s="78">
        <v>0</v>
      </c>
      <c r="BI78" s="78">
        <v>0</v>
      </c>
      <c r="BJ78" s="78">
        <v>0</v>
      </c>
      <c r="BK78" s="78">
        <v>0</v>
      </c>
      <c r="BL78" s="78">
        <v>0</v>
      </c>
      <c r="BM78" s="78">
        <v>0</v>
      </c>
      <c r="BN78" s="78">
        <v>0</v>
      </c>
      <c r="BO78" s="78">
        <v>0</v>
      </c>
      <c r="BP78" s="78">
        <v>0</v>
      </c>
      <c r="BQ78" s="78">
        <v>0</v>
      </c>
      <c r="BR78" s="78">
        <v>0</v>
      </c>
      <c r="BS78" s="78">
        <v>0</v>
      </c>
      <c r="BT78" s="78">
        <v>0</v>
      </c>
      <c r="BU78" s="78">
        <v>0</v>
      </c>
      <c r="BV78" s="78">
        <v>0</v>
      </c>
      <c r="BW78" s="78">
        <v>0</v>
      </c>
      <c r="BX78" s="78">
        <v>0</v>
      </c>
      <c r="BY78" s="78">
        <v>0</v>
      </c>
      <c r="BZ78" s="78">
        <v>0</v>
      </c>
      <c r="CA78" s="78">
        <v>0</v>
      </c>
      <c r="CB78" s="78">
        <v>0</v>
      </c>
      <c r="CC78" s="78">
        <v>0</v>
      </c>
      <c r="CD78" s="78">
        <v>0</v>
      </c>
      <c r="CE78" s="78">
        <v>0</v>
      </c>
      <c r="CF78" s="78">
        <v>0</v>
      </c>
      <c r="CG78" s="78">
        <v>0</v>
      </c>
      <c r="CH78" s="78">
        <v>0</v>
      </c>
      <c r="CI78" s="78">
        <v>0</v>
      </c>
      <c r="CJ78" s="78">
        <v>0</v>
      </c>
      <c r="CK78" s="78">
        <v>0</v>
      </c>
      <c r="CL78" s="78">
        <v>0</v>
      </c>
      <c r="CM78" s="78">
        <v>0</v>
      </c>
      <c r="CN78" s="78">
        <v>0</v>
      </c>
      <c r="CO78" s="78">
        <v>0</v>
      </c>
      <c r="CP78" s="78">
        <v>0</v>
      </c>
      <c r="CQ78" s="78">
        <v>0</v>
      </c>
      <c r="CR78" s="78">
        <v>0</v>
      </c>
      <c r="CS78" s="78">
        <v>0</v>
      </c>
      <c r="CT78" s="78">
        <v>0</v>
      </c>
      <c r="CU78" s="78">
        <v>0</v>
      </c>
      <c r="CV78" s="78">
        <v>0</v>
      </c>
      <c r="CW78" s="78">
        <v>0</v>
      </c>
      <c r="CX78" s="78">
        <v>0</v>
      </c>
      <c r="CY78" s="78">
        <v>0</v>
      </c>
      <c r="CZ78" s="78">
        <v>0</v>
      </c>
      <c r="DA78" s="78">
        <v>0</v>
      </c>
      <c r="DB78" s="78">
        <v>0</v>
      </c>
      <c r="DC78" s="78">
        <v>0</v>
      </c>
      <c r="DD78" s="78">
        <v>0</v>
      </c>
      <c r="DE78" s="78">
        <v>0</v>
      </c>
      <c r="DF78" s="78">
        <v>0</v>
      </c>
      <c r="DG78" s="78">
        <v>0</v>
      </c>
      <c r="DH78" s="78">
        <v>0</v>
      </c>
      <c r="DI78" s="78">
        <v>0</v>
      </c>
      <c r="DJ78" s="78">
        <v>0</v>
      </c>
      <c r="DK78" s="78">
        <v>0</v>
      </c>
      <c r="DL78" s="78">
        <v>0</v>
      </c>
      <c r="DM78" s="78">
        <v>0</v>
      </c>
      <c r="DN78" s="78">
        <v>0</v>
      </c>
      <c r="DO78" s="78">
        <v>0</v>
      </c>
      <c r="DP78" s="78">
        <v>0</v>
      </c>
      <c r="DQ78" s="78">
        <v>0</v>
      </c>
      <c r="DR78" s="78">
        <v>0</v>
      </c>
      <c r="DS78" s="78">
        <v>0</v>
      </c>
      <c r="DT78" s="83"/>
    </row>
    <row r="79" s="38" customFormat="1" spans="1:124">
      <c r="A79" s="73" t="s">
        <v>319</v>
      </c>
      <c r="B79" s="78">
        <v>0</v>
      </c>
      <c r="C79" s="78">
        <v>0</v>
      </c>
      <c r="D79" s="78">
        <v>0</v>
      </c>
      <c r="E79" s="78">
        <v>0</v>
      </c>
      <c r="F79" s="78">
        <v>0</v>
      </c>
      <c r="G79" s="78">
        <v>0</v>
      </c>
      <c r="H79" s="78">
        <v>0</v>
      </c>
      <c r="I79" s="78">
        <v>0</v>
      </c>
      <c r="J79" s="78">
        <v>0</v>
      </c>
      <c r="K79" s="78">
        <v>0</v>
      </c>
      <c r="L79" s="78">
        <v>0</v>
      </c>
      <c r="M79" s="78">
        <v>0</v>
      </c>
      <c r="N79" s="78">
        <v>0</v>
      </c>
      <c r="O79" s="78">
        <v>0</v>
      </c>
      <c r="P79" s="78">
        <v>0</v>
      </c>
      <c r="Q79" s="78">
        <v>0</v>
      </c>
      <c r="R79" s="78">
        <v>0</v>
      </c>
      <c r="S79" s="78">
        <v>0</v>
      </c>
      <c r="T79" s="78">
        <v>0</v>
      </c>
      <c r="U79" s="78">
        <v>0</v>
      </c>
      <c r="V79" s="78">
        <v>0</v>
      </c>
      <c r="W79" s="78">
        <v>0</v>
      </c>
      <c r="X79" s="78">
        <v>0</v>
      </c>
      <c r="Y79" s="78">
        <v>0</v>
      </c>
      <c r="Z79" s="78">
        <v>0</v>
      </c>
      <c r="AA79" s="78">
        <v>0</v>
      </c>
      <c r="AB79" s="78">
        <v>0</v>
      </c>
      <c r="AC79" s="78">
        <v>0</v>
      </c>
      <c r="AD79" s="78">
        <v>0</v>
      </c>
      <c r="AE79" s="78">
        <v>0</v>
      </c>
      <c r="AF79" s="78">
        <v>0</v>
      </c>
      <c r="AG79" s="78">
        <v>0</v>
      </c>
      <c r="AH79" s="78">
        <v>0</v>
      </c>
      <c r="AI79" s="78">
        <v>0</v>
      </c>
      <c r="AJ79" s="78">
        <v>0</v>
      </c>
      <c r="AK79" s="78">
        <v>0</v>
      </c>
      <c r="AL79" s="78">
        <v>0</v>
      </c>
      <c r="AM79" s="78">
        <v>0</v>
      </c>
      <c r="AN79" s="78">
        <v>0</v>
      </c>
      <c r="AO79" s="78">
        <v>0</v>
      </c>
      <c r="AP79" s="78">
        <v>0</v>
      </c>
      <c r="AQ79" s="78">
        <v>0</v>
      </c>
      <c r="AR79" s="78">
        <v>0</v>
      </c>
      <c r="AS79" s="78">
        <v>0</v>
      </c>
      <c r="AT79" s="78">
        <v>0</v>
      </c>
      <c r="AU79" s="78">
        <v>0</v>
      </c>
      <c r="AV79" s="78">
        <v>0</v>
      </c>
      <c r="AW79" s="78">
        <v>0</v>
      </c>
      <c r="AX79" s="78">
        <v>0</v>
      </c>
      <c r="AY79" s="78">
        <v>0</v>
      </c>
      <c r="AZ79" s="78">
        <v>0</v>
      </c>
      <c r="BA79" s="78">
        <v>0</v>
      </c>
      <c r="BB79" s="78">
        <v>0</v>
      </c>
      <c r="BC79" s="78">
        <v>0</v>
      </c>
      <c r="BD79" s="78">
        <v>0</v>
      </c>
      <c r="BE79" s="78">
        <v>0</v>
      </c>
      <c r="BF79" s="78">
        <v>0</v>
      </c>
      <c r="BG79" s="78">
        <v>0</v>
      </c>
      <c r="BH79" s="78">
        <v>0</v>
      </c>
      <c r="BI79" s="78">
        <v>0</v>
      </c>
      <c r="BJ79" s="78">
        <v>0</v>
      </c>
      <c r="BK79" s="78">
        <v>0</v>
      </c>
      <c r="BL79" s="78">
        <v>0</v>
      </c>
      <c r="BM79" s="78">
        <v>0</v>
      </c>
      <c r="BN79" s="78">
        <v>0</v>
      </c>
      <c r="BO79" s="78">
        <v>0</v>
      </c>
      <c r="BP79" s="78">
        <v>0</v>
      </c>
      <c r="BQ79" s="78">
        <v>0</v>
      </c>
      <c r="BR79" s="78">
        <v>0</v>
      </c>
      <c r="BS79" s="78">
        <v>0</v>
      </c>
      <c r="BT79" s="78">
        <v>0</v>
      </c>
      <c r="BU79" s="78">
        <v>0</v>
      </c>
      <c r="BV79" s="78">
        <v>0</v>
      </c>
      <c r="BW79" s="78">
        <v>0</v>
      </c>
      <c r="BX79" s="78">
        <v>0</v>
      </c>
      <c r="BY79" s="78">
        <v>0</v>
      </c>
      <c r="BZ79" s="78">
        <v>0</v>
      </c>
      <c r="CA79" s="78">
        <v>0</v>
      </c>
      <c r="CB79" s="78">
        <v>0</v>
      </c>
      <c r="CC79" s="78">
        <v>0</v>
      </c>
      <c r="CD79" s="78">
        <v>0</v>
      </c>
      <c r="CE79" s="78">
        <v>0</v>
      </c>
      <c r="CF79" s="78">
        <v>0</v>
      </c>
      <c r="CG79" s="78">
        <v>0</v>
      </c>
      <c r="CH79" s="78">
        <v>0</v>
      </c>
      <c r="CI79" s="78">
        <v>0</v>
      </c>
      <c r="CJ79" s="78">
        <v>0</v>
      </c>
      <c r="CK79" s="78">
        <v>0</v>
      </c>
      <c r="CL79" s="78">
        <v>0</v>
      </c>
      <c r="CM79" s="78">
        <v>0</v>
      </c>
      <c r="CN79" s="78">
        <v>0</v>
      </c>
      <c r="CO79" s="78">
        <v>0</v>
      </c>
      <c r="CP79" s="78">
        <v>0</v>
      </c>
      <c r="CQ79" s="78">
        <v>0</v>
      </c>
      <c r="CR79" s="78">
        <v>0</v>
      </c>
      <c r="CS79" s="78">
        <v>0</v>
      </c>
      <c r="CT79" s="78">
        <v>0</v>
      </c>
      <c r="CU79" s="78">
        <v>0</v>
      </c>
      <c r="CV79" s="78">
        <v>0</v>
      </c>
      <c r="CW79" s="78">
        <v>0</v>
      </c>
      <c r="CX79" s="78">
        <v>0</v>
      </c>
      <c r="CY79" s="78">
        <v>0</v>
      </c>
      <c r="CZ79" s="78">
        <v>0</v>
      </c>
      <c r="DA79" s="78">
        <v>0</v>
      </c>
      <c r="DB79" s="78">
        <v>0</v>
      </c>
      <c r="DC79" s="78">
        <v>0</v>
      </c>
      <c r="DD79" s="78">
        <v>0</v>
      </c>
      <c r="DE79" s="78">
        <v>0</v>
      </c>
      <c r="DF79" s="78">
        <v>0</v>
      </c>
      <c r="DG79" s="78">
        <v>0</v>
      </c>
      <c r="DH79" s="78">
        <v>0</v>
      </c>
      <c r="DI79" s="78">
        <v>0</v>
      </c>
      <c r="DJ79" s="78">
        <v>0</v>
      </c>
      <c r="DK79" s="78">
        <v>0</v>
      </c>
      <c r="DL79" s="78">
        <v>0</v>
      </c>
      <c r="DM79" s="78">
        <v>0</v>
      </c>
      <c r="DN79" s="78">
        <v>0</v>
      </c>
      <c r="DO79" s="78">
        <v>0</v>
      </c>
      <c r="DP79" s="78">
        <v>0</v>
      </c>
      <c r="DQ79" s="78">
        <v>0</v>
      </c>
      <c r="DR79" s="78">
        <v>0</v>
      </c>
      <c r="DS79" s="78">
        <v>0</v>
      </c>
      <c r="DT79" s="83"/>
    </row>
    <row r="80" s="38" customFormat="1" spans="1:124">
      <c r="A80" s="73" t="s">
        <v>320</v>
      </c>
      <c r="B80" s="78">
        <v>183451.9</v>
      </c>
      <c r="C80" s="78">
        <v>183451.9</v>
      </c>
      <c r="D80" s="78">
        <v>0</v>
      </c>
      <c r="E80" s="78">
        <v>0</v>
      </c>
      <c r="F80" s="78">
        <v>0</v>
      </c>
      <c r="G80" s="78">
        <v>0</v>
      </c>
      <c r="H80" s="78">
        <v>0</v>
      </c>
      <c r="I80" s="78">
        <v>0</v>
      </c>
      <c r="J80" s="78">
        <v>0</v>
      </c>
      <c r="K80" s="78">
        <v>0</v>
      </c>
      <c r="L80" s="78">
        <v>0</v>
      </c>
      <c r="M80" s="78">
        <v>0</v>
      </c>
      <c r="N80" s="78">
        <v>0</v>
      </c>
      <c r="O80" s="78">
        <v>183451.9</v>
      </c>
      <c r="P80" s="78">
        <v>0</v>
      </c>
      <c r="Q80" s="78">
        <v>0</v>
      </c>
      <c r="R80" s="78">
        <v>0</v>
      </c>
      <c r="S80" s="78">
        <v>0</v>
      </c>
      <c r="T80" s="78">
        <v>0</v>
      </c>
      <c r="U80" s="78">
        <v>0</v>
      </c>
      <c r="V80" s="78">
        <v>0</v>
      </c>
      <c r="W80" s="78">
        <v>0</v>
      </c>
      <c r="X80" s="78">
        <v>0</v>
      </c>
      <c r="Y80" s="78">
        <v>0</v>
      </c>
      <c r="Z80" s="78">
        <v>0</v>
      </c>
      <c r="AA80" s="78">
        <v>0</v>
      </c>
      <c r="AB80" s="78">
        <v>0</v>
      </c>
      <c r="AC80" s="78">
        <v>0</v>
      </c>
      <c r="AD80" s="78">
        <v>0</v>
      </c>
      <c r="AE80" s="78">
        <v>0</v>
      </c>
      <c r="AF80" s="78">
        <v>0</v>
      </c>
      <c r="AG80" s="78">
        <v>0</v>
      </c>
      <c r="AH80" s="78">
        <v>0</v>
      </c>
      <c r="AI80" s="78">
        <v>0</v>
      </c>
      <c r="AJ80" s="78">
        <v>0</v>
      </c>
      <c r="AK80" s="78">
        <v>0</v>
      </c>
      <c r="AL80" s="78">
        <v>0</v>
      </c>
      <c r="AM80" s="78">
        <v>0</v>
      </c>
      <c r="AN80" s="78">
        <v>476.7</v>
      </c>
      <c r="AO80" s="78">
        <v>182975.2</v>
      </c>
      <c r="AP80" s="78">
        <v>858.44</v>
      </c>
      <c r="AQ80" s="78">
        <v>2834.53</v>
      </c>
      <c r="AR80" s="78">
        <v>1751.51</v>
      </c>
      <c r="AS80" s="78">
        <v>105806.89</v>
      </c>
      <c r="AT80" s="78">
        <v>2663.49</v>
      </c>
      <c r="AU80" s="78">
        <v>2847.08</v>
      </c>
      <c r="AV80" s="78">
        <v>1478.58</v>
      </c>
      <c r="AW80" s="78">
        <v>3484.25</v>
      </c>
      <c r="AX80" s="78">
        <v>376.08</v>
      </c>
      <c r="AY80" s="78">
        <v>235.85</v>
      </c>
      <c r="AZ80" s="78">
        <v>989.25</v>
      </c>
      <c r="BA80" s="78">
        <v>490.17</v>
      </c>
      <c r="BB80" s="78">
        <v>199.34</v>
      </c>
      <c r="BC80" s="78">
        <v>1685.47</v>
      </c>
      <c r="BD80" s="78">
        <v>6652.83</v>
      </c>
      <c r="BE80" s="78">
        <v>2754.72</v>
      </c>
      <c r="BF80" s="78">
        <v>736.42</v>
      </c>
      <c r="BG80" s="78">
        <v>481.13</v>
      </c>
      <c r="BH80" s="78">
        <v>4700</v>
      </c>
      <c r="BI80" s="78">
        <v>2781.13</v>
      </c>
      <c r="BJ80" s="78">
        <v>1449.06</v>
      </c>
      <c r="BK80" s="78">
        <v>1101.23</v>
      </c>
      <c r="BL80" s="78">
        <v>625.75</v>
      </c>
      <c r="BM80" s="78">
        <v>1650.94</v>
      </c>
      <c r="BN80" s="78">
        <v>686.79</v>
      </c>
      <c r="BO80" s="78">
        <v>1267.92</v>
      </c>
      <c r="BP80" s="78">
        <v>5950.94</v>
      </c>
      <c r="BQ80" s="78">
        <v>500</v>
      </c>
      <c r="BR80" s="78">
        <v>1238.3</v>
      </c>
      <c r="BS80" s="78">
        <v>501.89</v>
      </c>
      <c r="BT80" s="78">
        <v>618.87</v>
      </c>
      <c r="BU80" s="78">
        <v>158.49</v>
      </c>
      <c r="BV80" s="78">
        <v>316.98</v>
      </c>
      <c r="BW80" s="78">
        <v>749.06</v>
      </c>
      <c r="BX80" s="78">
        <v>92.45</v>
      </c>
      <c r="BY80" s="78">
        <v>4423.77</v>
      </c>
      <c r="BZ80" s="78">
        <v>56</v>
      </c>
      <c r="CA80" s="78">
        <v>126</v>
      </c>
      <c r="CB80" s="78">
        <v>560</v>
      </c>
      <c r="CC80" s="78">
        <v>14</v>
      </c>
      <c r="CD80" s="78">
        <v>633.96</v>
      </c>
      <c r="CE80" s="78">
        <v>542</v>
      </c>
      <c r="CF80" s="78">
        <v>467</v>
      </c>
      <c r="CG80" s="78">
        <v>476</v>
      </c>
      <c r="CH80" s="78">
        <v>98</v>
      </c>
      <c r="CI80" s="78">
        <v>201</v>
      </c>
      <c r="CJ80" s="78">
        <v>252</v>
      </c>
      <c r="CK80" s="78">
        <v>84</v>
      </c>
      <c r="CL80" s="78">
        <v>250</v>
      </c>
      <c r="CM80" s="78">
        <v>472</v>
      </c>
      <c r="CN80" s="78">
        <v>0</v>
      </c>
      <c r="CO80" s="78">
        <v>474</v>
      </c>
      <c r="CP80" s="78">
        <v>740</v>
      </c>
      <c r="CQ80" s="78">
        <v>2656</v>
      </c>
      <c r="CR80" s="78">
        <v>73</v>
      </c>
      <c r="CS80" s="78">
        <v>14</v>
      </c>
      <c r="CT80" s="78">
        <v>98</v>
      </c>
      <c r="CU80" s="78">
        <v>187</v>
      </c>
      <c r="CV80" s="78">
        <v>237.74</v>
      </c>
      <c r="CW80" s="78">
        <v>79.25</v>
      </c>
      <c r="CX80" s="78">
        <v>210</v>
      </c>
      <c r="CY80" s="78">
        <v>712</v>
      </c>
      <c r="CZ80" s="78">
        <v>182</v>
      </c>
      <c r="DA80" s="78">
        <v>396.23</v>
      </c>
      <c r="DB80" s="78">
        <v>222</v>
      </c>
      <c r="DC80" s="78">
        <v>846</v>
      </c>
      <c r="DD80" s="78">
        <v>84</v>
      </c>
      <c r="DE80" s="78">
        <v>110</v>
      </c>
      <c r="DF80" s="78">
        <v>458</v>
      </c>
      <c r="DG80" s="78">
        <v>796</v>
      </c>
      <c r="DH80" s="78">
        <v>0</v>
      </c>
      <c r="DI80" s="78">
        <v>42</v>
      </c>
      <c r="DJ80" s="78">
        <v>28</v>
      </c>
      <c r="DK80" s="78">
        <v>432</v>
      </c>
      <c r="DL80" s="78">
        <v>567.92</v>
      </c>
      <c r="DM80" s="78">
        <v>620.75</v>
      </c>
      <c r="DN80" s="78">
        <v>484.91</v>
      </c>
      <c r="DO80" s="78">
        <v>1307.55</v>
      </c>
      <c r="DP80" s="78">
        <v>277.36</v>
      </c>
      <c r="DQ80" s="78">
        <v>118.87</v>
      </c>
      <c r="DR80" s="78">
        <v>501.89</v>
      </c>
      <c r="DS80" s="78">
        <v>647.17</v>
      </c>
      <c r="DT80" s="83"/>
    </row>
    <row r="81" s="62" customFormat="1" spans="1:123">
      <c r="A81" s="67" t="s">
        <v>321</v>
      </c>
      <c r="B81" s="78">
        <v>48224391.39</v>
      </c>
      <c r="C81" s="78">
        <v>41521011.54</v>
      </c>
      <c r="D81" s="78">
        <v>-688585.439999999</v>
      </c>
      <c r="E81" s="78">
        <v>-37631.33</v>
      </c>
      <c r="F81" s="78">
        <v>127736.41</v>
      </c>
      <c r="G81" s="78">
        <v>8034148.95</v>
      </c>
      <c r="H81" s="78">
        <v>-732288.74</v>
      </c>
      <c r="I81" s="78">
        <v>-16874870.38</v>
      </c>
      <c r="J81" s="78">
        <v>0</v>
      </c>
      <c r="K81" s="78">
        <v>0.24</v>
      </c>
      <c r="L81" s="78">
        <v>0</v>
      </c>
      <c r="M81" s="78">
        <v>-890429.69</v>
      </c>
      <c r="N81" s="78">
        <v>-467945.82</v>
      </c>
      <c r="O81" s="78">
        <v>27039889.37</v>
      </c>
      <c r="P81" s="78">
        <v>15981475.77</v>
      </c>
      <c r="Q81" s="78">
        <v>7149656.58</v>
      </c>
      <c r="R81" s="78">
        <v>9583235.47</v>
      </c>
      <c r="S81" s="78">
        <v>-1080833.28</v>
      </c>
      <c r="T81" s="78">
        <v>11762539.84</v>
      </c>
      <c r="U81" s="78">
        <v>-208047.38</v>
      </c>
      <c r="V81" s="78">
        <v>2059775.04</v>
      </c>
      <c r="W81" s="78">
        <v>3448041.55</v>
      </c>
      <c r="X81" s="78">
        <v>-557959.48</v>
      </c>
      <c r="Y81" s="78">
        <v>-289070.17</v>
      </c>
      <c r="Z81" s="78">
        <v>2204448.76</v>
      </c>
      <c r="AA81" s="78">
        <v>-2414861.28</v>
      </c>
      <c r="AB81" s="78">
        <v>4417415.18</v>
      </c>
      <c r="AC81" s="78">
        <v>3789683.57</v>
      </c>
      <c r="AD81" s="78">
        <v>-707163.29</v>
      </c>
      <c r="AE81" s="78">
        <v>1388789.65</v>
      </c>
      <c r="AF81" s="78">
        <v>8901609.11</v>
      </c>
      <c r="AG81" s="78">
        <v>-586388.46</v>
      </c>
      <c r="AH81" s="78">
        <v>23171471.08</v>
      </c>
      <c r="AI81" s="78">
        <v>-791207.84</v>
      </c>
      <c r="AJ81" s="78">
        <v>-794715.21</v>
      </c>
      <c r="AK81" s="78">
        <v>-4916788.26</v>
      </c>
      <c r="AL81" s="78">
        <v>-211056.99</v>
      </c>
      <c r="AM81" s="78">
        <v>-595228.82</v>
      </c>
      <c r="AN81" s="78">
        <v>152898.67</v>
      </c>
      <c r="AO81" s="78">
        <v>11610905.2</v>
      </c>
      <c r="AP81" s="78">
        <v>293880.77</v>
      </c>
      <c r="AQ81" s="78">
        <v>395147.81</v>
      </c>
      <c r="AR81" s="78">
        <v>314486.18</v>
      </c>
      <c r="AS81" s="78">
        <v>546251.28</v>
      </c>
      <c r="AT81" s="78">
        <v>698914.47</v>
      </c>
      <c r="AU81" s="78">
        <v>620912.3</v>
      </c>
      <c r="AV81" s="78">
        <v>162264.17</v>
      </c>
      <c r="AW81" s="78">
        <v>782204.16</v>
      </c>
      <c r="AX81" s="78">
        <v>-172025.88</v>
      </c>
      <c r="AY81" s="78">
        <v>-244731.59</v>
      </c>
      <c r="AZ81" s="78">
        <v>3714735.33</v>
      </c>
      <c r="BA81" s="78">
        <v>-32866.67</v>
      </c>
      <c r="BB81" s="78">
        <v>-48612.25</v>
      </c>
      <c r="BC81" s="78">
        <v>-5970.79</v>
      </c>
      <c r="BD81" s="78">
        <v>76476.31</v>
      </c>
      <c r="BE81" s="78">
        <v>91863</v>
      </c>
      <c r="BF81" s="78">
        <v>96316.8</v>
      </c>
      <c r="BG81" s="78">
        <v>114241.97</v>
      </c>
      <c r="BH81" s="78">
        <v>4394.78</v>
      </c>
      <c r="BI81" s="78">
        <v>16580.44</v>
      </c>
      <c r="BJ81" s="78">
        <v>10294.66</v>
      </c>
      <c r="BK81" s="78">
        <v>-188362.17</v>
      </c>
      <c r="BL81" s="78">
        <v>-28753.12</v>
      </c>
      <c r="BM81" s="78">
        <v>-74736.65</v>
      </c>
      <c r="BN81" s="78">
        <v>-140600.07</v>
      </c>
      <c r="BO81" s="78">
        <v>-102546.24</v>
      </c>
      <c r="BP81" s="78">
        <v>-48933.93</v>
      </c>
      <c r="BQ81" s="78">
        <v>-41981.02</v>
      </c>
      <c r="BR81" s="78">
        <v>-358023.33</v>
      </c>
      <c r="BS81" s="78">
        <v>-74838.61</v>
      </c>
      <c r="BT81" s="78">
        <v>-49450.04</v>
      </c>
      <c r="BU81" s="78">
        <v>-37355.96</v>
      </c>
      <c r="BV81" s="78">
        <v>-56524.59</v>
      </c>
      <c r="BW81" s="78">
        <v>-40379.57</v>
      </c>
      <c r="BX81" s="78">
        <v>-609441.22</v>
      </c>
      <c r="BY81" s="78">
        <v>8309097.23</v>
      </c>
      <c r="BZ81" s="78">
        <v>-97587.71</v>
      </c>
      <c r="CA81" s="78">
        <v>-130727.59</v>
      </c>
      <c r="CB81" s="78">
        <v>-15762.85</v>
      </c>
      <c r="CC81" s="78">
        <v>-43918.57</v>
      </c>
      <c r="CD81" s="78">
        <v>-66091.03</v>
      </c>
      <c r="CE81" s="78">
        <v>-114372.93</v>
      </c>
      <c r="CF81" s="78">
        <v>-77746.32</v>
      </c>
      <c r="CG81" s="78">
        <v>-81084.54</v>
      </c>
      <c r="CH81" s="78">
        <v>-285757.73</v>
      </c>
      <c r="CI81" s="78">
        <v>-88801.18</v>
      </c>
      <c r="CJ81" s="78">
        <v>-129286.18</v>
      </c>
      <c r="CK81" s="78">
        <v>-54541.78</v>
      </c>
      <c r="CL81" s="78">
        <v>-16579.87</v>
      </c>
      <c r="CM81" s="78">
        <v>-134610.45</v>
      </c>
      <c r="CN81" s="78">
        <v>-99623.41</v>
      </c>
      <c r="CO81" s="78">
        <v>-133181.67</v>
      </c>
      <c r="CP81" s="78">
        <v>-63154.29</v>
      </c>
      <c r="CQ81" s="78">
        <v>-103154.98</v>
      </c>
      <c r="CR81" s="78">
        <v>-36673.81</v>
      </c>
      <c r="CS81" s="78">
        <v>-139770.13</v>
      </c>
      <c r="CT81" s="78">
        <v>-41877.75</v>
      </c>
      <c r="CU81" s="78">
        <v>-69338.64</v>
      </c>
      <c r="CV81" s="78">
        <v>-121363.03</v>
      </c>
      <c r="CW81" s="78">
        <v>1088566.32</v>
      </c>
      <c r="CX81" s="78">
        <v>-39919.25</v>
      </c>
      <c r="CY81" s="78">
        <v>-127176.09</v>
      </c>
      <c r="CZ81" s="78">
        <v>-80793.19</v>
      </c>
      <c r="DA81" s="78">
        <v>-81344.87</v>
      </c>
      <c r="DB81" s="78">
        <v>-112077.15</v>
      </c>
      <c r="DC81" s="78">
        <v>-146992.07</v>
      </c>
      <c r="DD81" s="78">
        <v>-152651.25</v>
      </c>
      <c r="DE81" s="78">
        <v>-115092.23</v>
      </c>
      <c r="DF81" s="78">
        <v>333060.3</v>
      </c>
      <c r="DG81" s="78">
        <v>-96580.43</v>
      </c>
      <c r="DH81" s="78">
        <v>-50252.37</v>
      </c>
      <c r="DI81" s="78">
        <v>184384.3</v>
      </c>
      <c r="DJ81" s="78">
        <v>-115250.3</v>
      </c>
      <c r="DK81" s="78">
        <v>-126310.35</v>
      </c>
      <c r="DL81" s="78">
        <v>-91527.07</v>
      </c>
      <c r="DM81" s="78">
        <v>-77073.37</v>
      </c>
      <c r="DN81" s="78">
        <v>-48668.94</v>
      </c>
      <c r="DO81" s="78">
        <v>-50899.52</v>
      </c>
      <c r="DP81" s="78">
        <v>-53754.3</v>
      </c>
      <c r="DQ81" s="78">
        <v>-54703.94</v>
      </c>
      <c r="DR81" s="78">
        <v>-68666.4</v>
      </c>
      <c r="DS81" s="78">
        <v>-52294.15</v>
      </c>
    </row>
    <row r="82" s="38" customFormat="1" spans="1:124">
      <c r="A82" s="73" t="s">
        <v>322</v>
      </c>
      <c r="B82" s="78">
        <v>1464403.07</v>
      </c>
      <c r="C82" s="78">
        <v>1463483.37</v>
      </c>
      <c r="D82" s="78">
        <v>919.7</v>
      </c>
      <c r="E82" s="78">
        <v>0</v>
      </c>
      <c r="F82" s="78">
        <v>0</v>
      </c>
      <c r="G82" s="78">
        <v>0</v>
      </c>
      <c r="H82" s="78">
        <v>0</v>
      </c>
      <c r="I82" s="78">
        <v>322.66</v>
      </c>
      <c r="J82" s="78">
        <v>0</v>
      </c>
      <c r="K82" s="78">
        <v>0</v>
      </c>
      <c r="L82" s="78">
        <v>0</v>
      </c>
      <c r="M82" s="78">
        <v>0</v>
      </c>
      <c r="N82" s="78">
        <v>0</v>
      </c>
      <c r="O82" s="78">
        <v>1.67</v>
      </c>
      <c r="P82" s="78">
        <v>1455159.04</v>
      </c>
      <c r="Q82" s="78">
        <v>8000</v>
      </c>
      <c r="R82" s="78">
        <v>0</v>
      </c>
      <c r="S82" s="78">
        <v>0</v>
      </c>
      <c r="T82" s="78">
        <v>1455159.04</v>
      </c>
      <c r="U82" s="78">
        <v>0</v>
      </c>
      <c r="V82" s="78">
        <v>0</v>
      </c>
      <c r="W82" s="78">
        <v>0</v>
      </c>
      <c r="X82" s="78">
        <v>0</v>
      </c>
      <c r="Y82" s="78">
        <v>0</v>
      </c>
      <c r="Z82" s="78">
        <v>8000</v>
      </c>
      <c r="AA82" s="78">
        <v>0</v>
      </c>
      <c r="AB82" s="78">
        <v>0</v>
      </c>
      <c r="AC82" s="78">
        <v>0</v>
      </c>
      <c r="AD82" s="78">
        <v>0</v>
      </c>
      <c r="AE82" s="78">
        <v>0</v>
      </c>
      <c r="AF82" s="78">
        <v>0</v>
      </c>
      <c r="AG82" s="78">
        <v>0</v>
      </c>
      <c r="AH82" s="78">
        <v>0</v>
      </c>
      <c r="AI82" s="78">
        <v>0</v>
      </c>
      <c r="AJ82" s="78">
        <v>0</v>
      </c>
      <c r="AK82" s="78">
        <v>0</v>
      </c>
      <c r="AL82" s="78">
        <v>0</v>
      </c>
      <c r="AM82" s="78">
        <v>0</v>
      </c>
      <c r="AN82" s="78">
        <v>0</v>
      </c>
      <c r="AO82" s="78">
        <v>1.67</v>
      </c>
      <c r="AP82" s="78">
        <v>0</v>
      </c>
      <c r="AQ82" s="78">
        <v>0</v>
      </c>
      <c r="AR82" s="78">
        <v>0</v>
      </c>
      <c r="AS82" s="78">
        <v>0</v>
      </c>
      <c r="AT82" s="78">
        <v>0</v>
      </c>
      <c r="AU82" s="78">
        <v>0</v>
      </c>
      <c r="AV82" s="78">
        <v>0</v>
      </c>
      <c r="AW82" s="78">
        <v>0</v>
      </c>
      <c r="AX82" s="78">
        <v>0</v>
      </c>
      <c r="AY82" s="78">
        <v>0</v>
      </c>
      <c r="AZ82" s="78">
        <v>0</v>
      </c>
      <c r="BA82" s="78">
        <v>0</v>
      </c>
      <c r="BB82" s="78">
        <v>0</v>
      </c>
      <c r="BC82" s="78">
        <v>0</v>
      </c>
      <c r="BD82" s="78">
        <v>0</v>
      </c>
      <c r="BE82" s="78">
        <v>0</v>
      </c>
      <c r="BF82" s="78">
        <v>0</v>
      </c>
      <c r="BG82" s="78">
        <v>0</v>
      </c>
      <c r="BH82" s="78">
        <v>0</v>
      </c>
      <c r="BI82" s="78">
        <v>0</v>
      </c>
      <c r="BJ82" s="78">
        <v>0</v>
      </c>
      <c r="BK82" s="78">
        <v>0</v>
      </c>
      <c r="BL82" s="78">
        <v>0</v>
      </c>
      <c r="BM82" s="78">
        <v>0</v>
      </c>
      <c r="BN82" s="78">
        <v>1</v>
      </c>
      <c r="BO82" s="78">
        <v>0</v>
      </c>
      <c r="BP82" s="78">
        <v>0</v>
      </c>
      <c r="BQ82" s="78">
        <v>0</v>
      </c>
      <c r="BR82" s="78">
        <v>0</v>
      </c>
      <c r="BS82" s="78">
        <v>0</v>
      </c>
      <c r="BT82" s="78">
        <v>0</v>
      </c>
      <c r="BU82" s="78">
        <v>0</v>
      </c>
      <c r="BV82" s="78">
        <v>0</v>
      </c>
      <c r="BW82" s="78">
        <v>0</v>
      </c>
      <c r="BX82" s="78">
        <v>0</v>
      </c>
      <c r="BY82" s="78">
        <v>0</v>
      </c>
      <c r="BZ82" s="78">
        <v>0</v>
      </c>
      <c r="CA82" s="78">
        <v>0.4</v>
      </c>
      <c r="CB82" s="78">
        <v>0</v>
      </c>
      <c r="CC82" s="78">
        <v>0</v>
      </c>
      <c r="CD82" s="78">
        <v>0</v>
      </c>
      <c r="CE82" s="78">
        <v>0</v>
      </c>
      <c r="CF82" s="78">
        <v>0</v>
      </c>
      <c r="CG82" s="78">
        <v>0</v>
      </c>
      <c r="CH82" s="78">
        <v>0</v>
      </c>
      <c r="CI82" s="78">
        <v>0</v>
      </c>
      <c r="CJ82" s="78">
        <v>0</v>
      </c>
      <c r="CK82" s="78">
        <v>0</v>
      </c>
      <c r="CL82" s="78">
        <v>0</v>
      </c>
      <c r="CM82" s="78">
        <v>0</v>
      </c>
      <c r="CN82" s="78">
        <v>0</v>
      </c>
      <c r="CO82" s="78">
        <v>0</v>
      </c>
      <c r="CP82" s="78">
        <v>0</v>
      </c>
      <c r="CQ82" s="78">
        <v>0</v>
      </c>
      <c r="CR82" s="78">
        <v>0</v>
      </c>
      <c r="CS82" s="78">
        <v>0</v>
      </c>
      <c r="CT82" s="78">
        <v>0</v>
      </c>
      <c r="CU82" s="78">
        <v>0</v>
      </c>
      <c r="CV82" s="78">
        <v>0</v>
      </c>
      <c r="CW82" s="78">
        <v>0</v>
      </c>
      <c r="CX82" s="78">
        <v>0</v>
      </c>
      <c r="CY82" s="78">
        <v>0</v>
      </c>
      <c r="CZ82" s="78">
        <v>0</v>
      </c>
      <c r="DA82" s="78">
        <v>0</v>
      </c>
      <c r="DB82" s="78">
        <v>0</v>
      </c>
      <c r="DC82" s="78">
        <v>0</v>
      </c>
      <c r="DD82" s="78">
        <v>0</v>
      </c>
      <c r="DE82" s="78">
        <v>0</v>
      </c>
      <c r="DF82" s="78">
        <v>0</v>
      </c>
      <c r="DG82" s="78">
        <v>0</v>
      </c>
      <c r="DH82" s="78">
        <v>0</v>
      </c>
      <c r="DI82" s="78">
        <v>0</v>
      </c>
      <c r="DJ82" s="78">
        <v>0</v>
      </c>
      <c r="DK82" s="78">
        <v>0</v>
      </c>
      <c r="DL82" s="78">
        <v>0</v>
      </c>
      <c r="DM82" s="78">
        <v>0.09</v>
      </c>
      <c r="DN82" s="78">
        <v>0</v>
      </c>
      <c r="DO82" s="78">
        <v>0</v>
      </c>
      <c r="DP82" s="78">
        <v>0.07</v>
      </c>
      <c r="DQ82" s="78">
        <v>0</v>
      </c>
      <c r="DR82" s="78">
        <v>0</v>
      </c>
      <c r="DS82" s="78">
        <v>0.11</v>
      </c>
      <c r="DT82" s="83"/>
    </row>
    <row r="83" s="38" customFormat="1" spans="1:124">
      <c r="A83" s="73" t="s">
        <v>323</v>
      </c>
      <c r="B83" s="78">
        <v>18627.06</v>
      </c>
      <c r="C83" s="78">
        <v>18622.5</v>
      </c>
      <c r="D83" s="78">
        <v>4.56</v>
      </c>
      <c r="E83" s="78">
        <v>0</v>
      </c>
      <c r="F83" s="78">
        <v>0</v>
      </c>
      <c r="G83" s="78">
        <v>0</v>
      </c>
      <c r="H83" s="78">
        <v>0</v>
      </c>
      <c r="I83" s="78">
        <v>10000</v>
      </c>
      <c r="J83" s="78">
        <v>0</v>
      </c>
      <c r="K83" s="78">
        <v>0</v>
      </c>
      <c r="L83" s="78">
        <v>0</v>
      </c>
      <c r="M83" s="78">
        <v>0</v>
      </c>
      <c r="N83" s="78">
        <v>0</v>
      </c>
      <c r="O83" s="78">
        <v>8622.5</v>
      </c>
      <c r="P83" s="78">
        <v>0</v>
      </c>
      <c r="Q83" s="78">
        <v>0</v>
      </c>
      <c r="R83" s="78">
        <v>0</v>
      </c>
      <c r="S83" s="78">
        <v>0</v>
      </c>
      <c r="T83" s="78">
        <v>0</v>
      </c>
      <c r="U83" s="78">
        <v>0</v>
      </c>
      <c r="V83" s="78">
        <v>0</v>
      </c>
      <c r="W83" s="78">
        <v>0</v>
      </c>
      <c r="X83" s="78">
        <v>0</v>
      </c>
      <c r="Y83" s="78">
        <v>0</v>
      </c>
      <c r="Z83" s="78">
        <v>0</v>
      </c>
      <c r="AA83" s="78">
        <v>0</v>
      </c>
      <c r="AB83" s="78">
        <v>0</v>
      </c>
      <c r="AC83" s="78">
        <v>0</v>
      </c>
      <c r="AD83" s="78">
        <v>0</v>
      </c>
      <c r="AE83" s="78">
        <v>0</v>
      </c>
      <c r="AF83" s="78">
        <v>0</v>
      </c>
      <c r="AG83" s="78">
        <v>0</v>
      </c>
      <c r="AH83" s="78">
        <v>0</v>
      </c>
      <c r="AI83" s="78">
        <v>0</v>
      </c>
      <c r="AJ83" s="78">
        <v>0</v>
      </c>
      <c r="AK83" s="78">
        <v>0</v>
      </c>
      <c r="AL83" s="78">
        <v>0</v>
      </c>
      <c r="AM83" s="78">
        <v>0</v>
      </c>
      <c r="AN83" s="78">
        <v>0</v>
      </c>
      <c r="AO83" s="78">
        <v>8622.5</v>
      </c>
      <c r="AP83" s="78">
        <v>0</v>
      </c>
      <c r="AQ83" s="78">
        <v>0</v>
      </c>
      <c r="AR83" s="78">
        <v>0</v>
      </c>
      <c r="AS83" s="78">
        <v>0</v>
      </c>
      <c r="AT83" s="78">
        <v>0</v>
      </c>
      <c r="AU83" s="78">
        <v>0</v>
      </c>
      <c r="AV83" s="78">
        <v>0</v>
      </c>
      <c r="AW83" s="78">
        <v>0</v>
      </c>
      <c r="AX83" s="78">
        <v>0</v>
      </c>
      <c r="AY83" s="78">
        <v>0</v>
      </c>
      <c r="AZ83" s="78">
        <v>0</v>
      </c>
      <c r="BA83" s="78">
        <v>0</v>
      </c>
      <c r="BB83" s="78">
        <v>0</v>
      </c>
      <c r="BC83" s="78">
        <v>0</v>
      </c>
      <c r="BD83" s="78">
        <v>0</v>
      </c>
      <c r="BE83" s="78">
        <v>0</v>
      </c>
      <c r="BF83" s="78">
        <v>8622.5</v>
      </c>
      <c r="BG83" s="78">
        <v>0</v>
      </c>
      <c r="BH83" s="78">
        <v>0</v>
      </c>
      <c r="BI83" s="78">
        <v>0</v>
      </c>
      <c r="BJ83" s="78">
        <v>0</v>
      </c>
      <c r="BK83" s="78">
        <v>0</v>
      </c>
      <c r="BL83" s="78">
        <v>0</v>
      </c>
      <c r="BM83" s="78">
        <v>0</v>
      </c>
      <c r="BN83" s="78">
        <v>0</v>
      </c>
      <c r="BO83" s="78">
        <v>0</v>
      </c>
      <c r="BP83" s="78">
        <v>0</v>
      </c>
      <c r="BQ83" s="78">
        <v>0</v>
      </c>
      <c r="BR83" s="78">
        <v>0</v>
      </c>
      <c r="BS83" s="78">
        <v>0</v>
      </c>
      <c r="BT83" s="78">
        <v>0</v>
      </c>
      <c r="BU83" s="78">
        <v>0</v>
      </c>
      <c r="BV83" s="78">
        <v>0</v>
      </c>
      <c r="BW83" s="78">
        <v>0</v>
      </c>
      <c r="BX83" s="78">
        <v>0</v>
      </c>
      <c r="BY83" s="78">
        <v>0</v>
      </c>
      <c r="BZ83" s="78">
        <v>0</v>
      </c>
      <c r="CA83" s="78">
        <v>0</v>
      </c>
      <c r="CB83" s="78">
        <v>0</v>
      </c>
      <c r="CC83" s="78">
        <v>0</v>
      </c>
      <c r="CD83" s="78">
        <v>0</v>
      </c>
      <c r="CE83" s="78">
        <v>0</v>
      </c>
      <c r="CF83" s="78">
        <v>0</v>
      </c>
      <c r="CG83" s="78">
        <v>0</v>
      </c>
      <c r="CH83" s="78">
        <v>0</v>
      </c>
      <c r="CI83" s="78">
        <v>0</v>
      </c>
      <c r="CJ83" s="78">
        <v>0</v>
      </c>
      <c r="CK83" s="78">
        <v>0</v>
      </c>
      <c r="CL83" s="78">
        <v>0</v>
      </c>
      <c r="CM83" s="78">
        <v>0</v>
      </c>
      <c r="CN83" s="78">
        <v>0</v>
      </c>
      <c r="CO83" s="78">
        <v>0</v>
      </c>
      <c r="CP83" s="78">
        <v>0</v>
      </c>
      <c r="CQ83" s="78">
        <v>0</v>
      </c>
      <c r="CR83" s="78">
        <v>0</v>
      </c>
      <c r="CS83" s="78">
        <v>0</v>
      </c>
      <c r="CT83" s="78">
        <v>0</v>
      </c>
      <c r="CU83" s="78">
        <v>0</v>
      </c>
      <c r="CV83" s="78">
        <v>0</v>
      </c>
      <c r="CW83" s="78">
        <v>0</v>
      </c>
      <c r="CX83" s="78">
        <v>0</v>
      </c>
      <c r="CY83" s="78">
        <v>0</v>
      </c>
      <c r="CZ83" s="78">
        <v>0</v>
      </c>
      <c r="DA83" s="78">
        <v>0</v>
      </c>
      <c r="DB83" s="78">
        <v>0</v>
      </c>
      <c r="DC83" s="78">
        <v>0</v>
      </c>
      <c r="DD83" s="78">
        <v>0</v>
      </c>
      <c r="DE83" s="78">
        <v>0</v>
      </c>
      <c r="DF83" s="78">
        <v>0</v>
      </c>
      <c r="DG83" s="78">
        <v>0</v>
      </c>
      <c r="DH83" s="78">
        <v>0</v>
      </c>
      <c r="DI83" s="78">
        <v>0</v>
      </c>
      <c r="DJ83" s="78">
        <v>0</v>
      </c>
      <c r="DK83" s="78">
        <v>0</v>
      </c>
      <c r="DL83" s="78">
        <v>0</v>
      </c>
      <c r="DM83" s="78">
        <v>0</v>
      </c>
      <c r="DN83" s="78">
        <v>0</v>
      </c>
      <c r="DO83" s="78">
        <v>0</v>
      </c>
      <c r="DP83" s="78">
        <v>0</v>
      </c>
      <c r="DQ83" s="78">
        <v>0</v>
      </c>
      <c r="DR83" s="78">
        <v>0</v>
      </c>
      <c r="DS83" s="78">
        <v>0</v>
      </c>
      <c r="DT83" s="83"/>
    </row>
    <row r="84" s="62" customFormat="1" spans="1:123">
      <c r="A84" s="67" t="s">
        <v>324</v>
      </c>
      <c r="B84" s="78">
        <v>49670167.4</v>
      </c>
      <c r="C84" s="78">
        <v>42965872.41</v>
      </c>
      <c r="D84" s="78">
        <v>-687670.3</v>
      </c>
      <c r="E84" s="78">
        <v>-37631.33</v>
      </c>
      <c r="F84" s="78">
        <v>127736.41</v>
      </c>
      <c r="G84" s="78">
        <v>8034148.95</v>
      </c>
      <c r="H84" s="78">
        <v>-732288.74</v>
      </c>
      <c r="I84" s="78">
        <v>-16884547.72</v>
      </c>
      <c r="J84" s="78">
        <v>0</v>
      </c>
      <c r="K84" s="78">
        <v>0.24</v>
      </c>
      <c r="L84" s="78">
        <v>0</v>
      </c>
      <c r="M84" s="78">
        <v>-890429.69</v>
      </c>
      <c r="N84" s="78">
        <v>-467945.82</v>
      </c>
      <c r="O84" s="78">
        <v>27031268.54</v>
      </c>
      <c r="P84" s="78">
        <v>17436634.81</v>
      </c>
      <c r="Q84" s="78">
        <v>7157656.58</v>
      </c>
      <c r="R84" s="78">
        <v>9583235.47</v>
      </c>
      <c r="S84" s="78">
        <v>-1080833.28</v>
      </c>
      <c r="T84" s="78">
        <v>13217698.88</v>
      </c>
      <c r="U84" s="78">
        <v>-208047.38</v>
      </c>
      <c r="V84" s="78">
        <v>2059775.04</v>
      </c>
      <c r="W84" s="78">
        <v>3448041.55</v>
      </c>
      <c r="X84" s="78">
        <v>-557959.48</v>
      </c>
      <c r="Y84" s="78">
        <v>-289070.17</v>
      </c>
      <c r="Z84" s="78">
        <v>2212448.76</v>
      </c>
      <c r="AA84" s="78">
        <v>-2414861.28</v>
      </c>
      <c r="AB84" s="78">
        <v>4417415.18</v>
      </c>
      <c r="AC84" s="78">
        <v>3789683.57</v>
      </c>
      <c r="AD84" s="78">
        <v>-707163.29</v>
      </c>
      <c r="AE84" s="78">
        <v>1388789.65</v>
      </c>
      <c r="AF84" s="78">
        <v>8901609.11</v>
      </c>
      <c r="AG84" s="78">
        <v>-586388.46</v>
      </c>
      <c r="AH84" s="78">
        <v>23171471.08</v>
      </c>
      <c r="AI84" s="78">
        <v>-791207.84</v>
      </c>
      <c r="AJ84" s="78">
        <v>-794715.21</v>
      </c>
      <c r="AK84" s="78">
        <v>-4916788.26</v>
      </c>
      <c r="AL84" s="78">
        <v>-211056.99</v>
      </c>
      <c r="AM84" s="78">
        <v>-595228.82</v>
      </c>
      <c r="AN84" s="78">
        <v>152898.67</v>
      </c>
      <c r="AO84" s="78">
        <v>11602284.37</v>
      </c>
      <c r="AP84" s="78">
        <v>293880.77</v>
      </c>
      <c r="AQ84" s="78">
        <v>395147.81</v>
      </c>
      <c r="AR84" s="78">
        <v>314486.18</v>
      </c>
      <c r="AS84" s="78">
        <v>546251.28</v>
      </c>
      <c r="AT84" s="78">
        <v>698914.47</v>
      </c>
      <c r="AU84" s="78">
        <v>620912.3</v>
      </c>
      <c r="AV84" s="78">
        <v>162264.17</v>
      </c>
      <c r="AW84" s="78">
        <v>782204.16</v>
      </c>
      <c r="AX84" s="78">
        <v>-172025.88</v>
      </c>
      <c r="AY84" s="78">
        <v>-244731.59</v>
      </c>
      <c r="AZ84" s="78">
        <v>3714735.33</v>
      </c>
      <c r="BA84" s="78">
        <v>-32866.67</v>
      </c>
      <c r="BB84" s="78">
        <v>-48612.25</v>
      </c>
      <c r="BC84" s="78">
        <v>-5970.79</v>
      </c>
      <c r="BD84" s="78">
        <v>76476.31</v>
      </c>
      <c r="BE84" s="78">
        <v>91863</v>
      </c>
      <c r="BF84" s="78">
        <v>87694.3</v>
      </c>
      <c r="BG84" s="78">
        <v>114241.97</v>
      </c>
      <c r="BH84" s="78">
        <v>4394.78</v>
      </c>
      <c r="BI84" s="78">
        <v>16580.44</v>
      </c>
      <c r="BJ84" s="78">
        <v>10294.66</v>
      </c>
      <c r="BK84" s="78">
        <v>-188362.17</v>
      </c>
      <c r="BL84" s="78">
        <v>-28753.12</v>
      </c>
      <c r="BM84" s="78">
        <v>-74736.65</v>
      </c>
      <c r="BN84" s="78">
        <v>-140599.07</v>
      </c>
      <c r="BO84" s="78">
        <v>-102546.24</v>
      </c>
      <c r="BP84" s="78">
        <v>-48933.93</v>
      </c>
      <c r="BQ84" s="78">
        <v>-41981.02</v>
      </c>
      <c r="BR84" s="78">
        <v>-358023.33</v>
      </c>
      <c r="BS84" s="78">
        <v>-74838.61</v>
      </c>
      <c r="BT84" s="78">
        <v>-49450.04</v>
      </c>
      <c r="BU84" s="78">
        <v>-37355.96</v>
      </c>
      <c r="BV84" s="78">
        <v>-56524.59</v>
      </c>
      <c r="BW84" s="78">
        <v>-40379.57</v>
      </c>
      <c r="BX84" s="78">
        <v>-609441.22</v>
      </c>
      <c r="BY84" s="78">
        <v>8309097.23</v>
      </c>
      <c r="BZ84" s="78">
        <v>-97587.71</v>
      </c>
      <c r="CA84" s="78">
        <v>-130727.19</v>
      </c>
      <c r="CB84" s="78">
        <v>-15762.85</v>
      </c>
      <c r="CC84" s="78">
        <v>-43918.57</v>
      </c>
      <c r="CD84" s="78">
        <v>-66091.03</v>
      </c>
      <c r="CE84" s="78">
        <v>-114372.93</v>
      </c>
      <c r="CF84" s="78">
        <v>-77746.32</v>
      </c>
      <c r="CG84" s="78">
        <v>-81084.54</v>
      </c>
      <c r="CH84" s="78">
        <v>-285757.73</v>
      </c>
      <c r="CI84" s="78">
        <v>-88801.18</v>
      </c>
      <c r="CJ84" s="78">
        <v>-129286.18</v>
      </c>
      <c r="CK84" s="78">
        <v>-54541.78</v>
      </c>
      <c r="CL84" s="78">
        <v>-16579.87</v>
      </c>
      <c r="CM84" s="78">
        <v>-134610.45</v>
      </c>
      <c r="CN84" s="78">
        <v>-99623.41</v>
      </c>
      <c r="CO84" s="78">
        <v>-133181.67</v>
      </c>
      <c r="CP84" s="78">
        <v>-63154.29</v>
      </c>
      <c r="CQ84" s="78">
        <v>-103154.98</v>
      </c>
      <c r="CR84" s="78">
        <v>-36673.81</v>
      </c>
      <c r="CS84" s="78">
        <v>-139770.13</v>
      </c>
      <c r="CT84" s="78">
        <v>-41877.75</v>
      </c>
      <c r="CU84" s="78">
        <v>-69338.64</v>
      </c>
      <c r="CV84" s="78">
        <v>-121363.03</v>
      </c>
      <c r="CW84" s="78">
        <v>1088566.32</v>
      </c>
      <c r="CX84" s="78">
        <v>-39919.25</v>
      </c>
      <c r="CY84" s="78">
        <v>-127176.09</v>
      </c>
      <c r="CZ84" s="78">
        <v>-80793.19</v>
      </c>
      <c r="DA84" s="78">
        <v>-81344.87</v>
      </c>
      <c r="DB84" s="78">
        <v>-112077.15</v>
      </c>
      <c r="DC84" s="78">
        <v>-146992.07</v>
      </c>
      <c r="DD84" s="78">
        <v>-152651.25</v>
      </c>
      <c r="DE84" s="78">
        <v>-115092.23</v>
      </c>
      <c r="DF84" s="78">
        <v>333060.3</v>
      </c>
      <c r="DG84" s="78">
        <v>-96580.43</v>
      </c>
      <c r="DH84" s="78">
        <v>-50252.37</v>
      </c>
      <c r="DI84" s="78">
        <v>184384.3</v>
      </c>
      <c r="DJ84" s="78">
        <v>-115250.3</v>
      </c>
      <c r="DK84" s="78">
        <v>-126310.35</v>
      </c>
      <c r="DL84" s="78">
        <v>-91527.07</v>
      </c>
      <c r="DM84" s="78">
        <v>-77073.28</v>
      </c>
      <c r="DN84" s="78">
        <v>-48668.94</v>
      </c>
      <c r="DO84" s="78">
        <v>-50899.52</v>
      </c>
      <c r="DP84" s="78">
        <v>-53754.23</v>
      </c>
      <c r="DQ84" s="78">
        <v>-54703.94</v>
      </c>
      <c r="DR84" s="78">
        <v>-68666.4</v>
      </c>
      <c r="DS84" s="78">
        <v>-52294.04</v>
      </c>
    </row>
    <row r="85" s="38" customFormat="1" spans="1:124">
      <c r="A85" s="73" t="s">
        <v>325</v>
      </c>
      <c r="B85" s="78">
        <v>10751254.78</v>
      </c>
      <c r="C85" s="78">
        <v>10863617.51</v>
      </c>
      <c r="D85" s="78">
        <v>-171917.57</v>
      </c>
      <c r="E85" s="78">
        <v>59554.84</v>
      </c>
      <c r="F85" s="78">
        <v>0</v>
      </c>
      <c r="G85" s="78">
        <v>0</v>
      </c>
      <c r="H85" s="78">
        <v>0</v>
      </c>
      <c r="I85" s="78">
        <v>10863617.51</v>
      </c>
      <c r="J85" s="78">
        <v>0</v>
      </c>
      <c r="K85" s="78">
        <v>0</v>
      </c>
      <c r="L85" s="78">
        <v>0</v>
      </c>
      <c r="M85" s="78">
        <v>0</v>
      </c>
      <c r="N85" s="78">
        <v>0</v>
      </c>
      <c r="O85" s="78">
        <v>0</v>
      </c>
      <c r="P85" s="78">
        <v>0</v>
      </c>
      <c r="Q85" s="78">
        <v>0</v>
      </c>
      <c r="R85" s="78">
        <v>0</v>
      </c>
      <c r="S85" s="78">
        <v>0</v>
      </c>
      <c r="T85" s="78">
        <v>0</v>
      </c>
      <c r="U85" s="78">
        <v>0</v>
      </c>
      <c r="V85" s="78">
        <v>0</v>
      </c>
      <c r="W85" s="78">
        <v>0</v>
      </c>
      <c r="X85" s="78">
        <v>0</v>
      </c>
      <c r="Y85" s="78">
        <v>0</v>
      </c>
      <c r="Z85" s="78">
        <v>0</v>
      </c>
      <c r="AA85" s="78">
        <v>0</v>
      </c>
      <c r="AB85" s="78">
        <v>0</v>
      </c>
      <c r="AC85" s="78">
        <v>0</v>
      </c>
      <c r="AD85" s="78">
        <v>0</v>
      </c>
      <c r="AE85" s="78">
        <v>0</v>
      </c>
      <c r="AF85" s="78">
        <v>0</v>
      </c>
      <c r="AG85" s="78">
        <v>0</v>
      </c>
      <c r="AH85" s="78">
        <v>0</v>
      </c>
      <c r="AI85" s="78">
        <v>0</v>
      </c>
      <c r="AJ85" s="78">
        <v>0</v>
      </c>
      <c r="AK85" s="78">
        <v>0</v>
      </c>
      <c r="AL85" s="78">
        <v>0</v>
      </c>
      <c r="AM85" s="78">
        <v>0</v>
      </c>
      <c r="AN85" s="78">
        <v>0</v>
      </c>
      <c r="AO85" s="78">
        <v>0</v>
      </c>
      <c r="AP85" s="78">
        <v>0</v>
      </c>
      <c r="AQ85" s="78">
        <v>0</v>
      </c>
      <c r="AR85" s="78">
        <v>0</v>
      </c>
      <c r="AS85" s="78">
        <v>0</v>
      </c>
      <c r="AT85" s="78">
        <v>0</v>
      </c>
      <c r="AU85" s="78">
        <v>0</v>
      </c>
      <c r="AV85" s="78">
        <v>0</v>
      </c>
      <c r="AW85" s="78">
        <v>0</v>
      </c>
      <c r="AX85" s="78">
        <v>0</v>
      </c>
      <c r="AY85" s="78">
        <v>0</v>
      </c>
      <c r="AZ85" s="78">
        <v>0</v>
      </c>
      <c r="BA85" s="78">
        <v>0</v>
      </c>
      <c r="BB85" s="78">
        <v>0</v>
      </c>
      <c r="BC85" s="78">
        <v>0</v>
      </c>
      <c r="BD85" s="78">
        <v>0</v>
      </c>
      <c r="BE85" s="78">
        <v>0</v>
      </c>
      <c r="BF85" s="78">
        <v>0</v>
      </c>
      <c r="BG85" s="78">
        <v>0</v>
      </c>
      <c r="BH85" s="78">
        <v>0</v>
      </c>
      <c r="BI85" s="78">
        <v>0</v>
      </c>
      <c r="BJ85" s="78">
        <v>0</v>
      </c>
      <c r="BK85" s="78">
        <v>0</v>
      </c>
      <c r="BL85" s="78">
        <v>0</v>
      </c>
      <c r="BM85" s="78">
        <v>0</v>
      </c>
      <c r="BN85" s="78">
        <v>0</v>
      </c>
      <c r="BO85" s="78">
        <v>0</v>
      </c>
      <c r="BP85" s="78">
        <v>0</v>
      </c>
      <c r="BQ85" s="78">
        <v>0</v>
      </c>
      <c r="BR85" s="78">
        <v>0</v>
      </c>
      <c r="BS85" s="78">
        <v>0</v>
      </c>
      <c r="BT85" s="78">
        <v>0</v>
      </c>
      <c r="BU85" s="78">
        <v>0</v>
      </c>
      <c r="BV85" s="78">
        <v>0</v>
      </c>
      <c r="BW85" s="78">
        <v>0</v>
      </c>
      <c r="BX85" s="78">
        <v>0</v>
      </c>
      <c r="BY85" s="78">
        <v>0</v>
      </c>
      <c r="BZ85" s="78">
        <v>0</v>
      </c>
      <c r="CA85" s="78">
        <v>0</v>
      </c>
      <c r="CB85" s="78">
        <v>0</v>
      </c>
      <c r="CC85" s="78">
        <v>0</v>
      </c>
      <c r="CD85" s="78">
        <v>0</v>
      </c>
      <c r="CE85" s="78">
        <v>0</v>
      </c>
      <c r="CF85" s="78">
        <v>0</v>
      </c>
      <c r="CG85" s="78">
        <v>0</v>
      </c>
      <c r="CH85" s="78">
        <v>0</v>
      </c>
      <c r="CI85" s="78">
        <v>0</v>
      </c>
      <c r="CJ85" s="78">
        <v>0</v>
      </c>
      <c r="CK85" s="78">
        <v>0</v>
      </c>
      <c r="CL85" s="78">
        <v>0</v>
      </c>
      <c r="CM85" s="78">
        <v>0</v>
      </c>
      <c r="CN85" s="78">
        <v>0</v>
      </c>
      <c r="CO85" s="78">
        <v>0</v>
      </c>
      <c r="CP85" s="78">
        <v>0</v>
      </c>
      <c r="CQ85" s="78">
        <v>0</v>
      </c>
      <c r="CR85" s="78">
        <v>0</v>
      </c>
      <c r="CS85" s="78">
        <v>0</v>
      </c>
      <c r="CT85" s="78">
        <v>0</v>
      </c>
      <c r="CU85" s="78">
        <v>0</v>
      </c>
      <c r="CV85" s="78">
        <v>0</v>
      </c>
      <c r="CW85" s="78">
        <v>0</v>
      </c>
      <c r="CX85" s="78">
        <v>0</v>
      </c>
      <c r="CY85" s="78">
        <v>0</v>
      </c>
      <c r="CZ85" s="78">
        <v>0</v>
      </c>
      <c r="DA85" s="78">
        <v>0</v>
      </c>
      <c r="DB85" s="78">
        <v>0</v>
      </c>
      <c r="DC85" s="78">
        <v>0</v>
      </c>
      <c r="DD85" s="78">
        <v>0</v>
      </c>
      <c r="DE85" s="78">
        <v>0</v>
      </c>
      <c r="DF85" s="78">
        <v>0</v>
      </c>
      <c r="DG85" s="78">
        <v>0</v>
      </c>
      <c r="DH85" s="78">
        <v>0</v>
      </c>
      <c r="DI85" s="78">
        <v>0</v>
      </c>
      <c r="DJ85" s="78">
        <v>0</v>
      </c>
      <c r="DK85" s="78">
        <v>0</v>
      </c>
      <c r="DL85" s="78">
        <v>0</v>
      </c>
      <c r="DM85" s="78">
        <v>0</v>
      </c>
      <c r="DN85" s="78">
        <v>0</v>
      </c>
      <c r="DO85" s="78">
        <v>0</v>
      </c>
      <c r="DP85" s="78">
        <v>0</v>
      </c>
      <c r="DQ85" s="78">
        <v>0</v>
      </c>
      <c r="DR85" s="78">
        <v>0</v>
      </c>
      <c r="DS85" s="78">
        <v>0</v>
      </c>
      <c r="DT85" s="83"/>
    </row>
    <row r="86" s="62" customFormat="1" spans="1:123">
      <c r="A86" s="67" t="s">
        <v>326</v>
      </c>
      <c r="B86" s="78">
        <v>38918912.62</v>
      </c>
      <c r="C86" s="78">
        <v>32102254.9</v>
      </c>
      <c r="D86" s="78">
        <v>-515752.73</v>
      </c>
      <c r="E86" s="78">
        <v>-97186.17</v>
      </c>
      <c r="F86" s="78">
        <v>127736.41</v>
      </c>
      <c r="G86" s="78">
        <v>8034148.95</v>
      </c>
      <c r="H86" s="78">
        <v>-732288.74</v>
      </c>
      <c r="I86" s="78">
        <v>-27748165.23</v>
      </c>
      <c r="J86" s="78">
        <v>0</v>
      </c>
      <c r="K86" s="78">
        <v>0.24</v>
      </c>
      <c r="L86" s="78">
        <v>0</v>
      </c>
      <c r="M86" s="78">
        <v>-890429.69</v>
      </c>
      <c r="N86" s="78">
        <v>-467945.82</v>
      </c>
      <c r="O86" s="78">
        <v>27031268.54</v>
      </c>
      <c r="P86" s="78">
        <v>17436634.81</v>
      </c>
      <c r="Q86" s="78">
        <v>7157656.58</v>
      </c>
      <c r="R86" s="78">
        <v>9583235.47</v>
      </c>
      <c r="S86" s="78">
        <v>-1080833.28</v>
      </c>
      <c r="T86" s="78">
        <v>13217698.88</v>
      </c>
      <c r="U86" s="78">
        <v>-208047.38</v>
      </c>
      <c r="V86" s="78">
        <v>2059775.04</v>
      </c>
      <c r="W86" s="78">
        <v>3448041.55</v>
      </c>
      <c r="X86" s="78">
        <v>-557959.48</v>
      </c>
      <c r="Y86" s="78">
        <v>-289070.17</v>
      </c>
      <c r="Z86" s="78">
        <v>2212448.76</v>
      </c>
      <c r="AA86" s="78">
        <v>-2414861.28</v>
      </c>
      <c r="AB86" s="78">
        <v>4417415.18</v>
      </c>
      <c r="AC86" s="78">
        <v>3789683.57</v>
      </c>
      <c r="AD86" s="78">
        <v>-707163.29</v>
      </c>
      <c r="AE86" s="78">
        <v>1388789.65</v>
      </c>
      <c r="AF86" s="78">
        <v>8901609.11</v>
      </c>
      <c r="AG86" s="78">
        <v>-586388.46</v>
      </c>
      <c r="AH86" s="78">
        <v>23171471.08</v>
      </c>
      <c r="AI86" s="78">
        <v>-791207.84</v>
      </c>
      <c r="AJ86" s="78">
        <v>-794715.21</v>
      </c>
      <c r="AK86" s="78">
        <v>-4916788.26</v>
      </c>
      <c r="AL86" s="78">
        <v>-211056.99</v>
      </c>
      <c r="AM86" s="78">
        <v>-595228.82</v>
      </c>
      <c r="AN86" s="78">
        <v>152898.67</v>
      </c>
      <c r="AO86" s="78">
        <v>11602284.37</v>
      </c>
      <c r="AP86" s="78">
        <v>293880.77</v>
      </c>
      <c r="AQ86" s="78">
        <v>395147.81</v>
      </c>
      <c r="AR86" s="78">
        <v>314486.18</v>
      </c>
      <c r="AS86" s="78">
        <v>546251.28</v>
      </c>
      <c r="AT86" s="78">
        <v>698914.47</v>
      </c>
      <c r="AU86" s="78">
        <v>620912.3</v>
      </c>
      <c r="AV86" s="78">
        <v>162264.17</v>
      </c>
      <c r="AW86" s="78">
        <v>782204.16</v>
      </c>
      <c r="AX86" s="78">
        <v>-172025.88</v>
      </c>
      <c r="AY86" s="78">
        <v>-244731.59</v>
      </c>
      <c r="AZ86" s="78">
        <v>3714735.33</v>
      </c>
      <c r="BA86" s="78">
        <v>-32866.67</v>
      </c>
      <c r="BB86" s="78">
        <v>-48612.25</v>
      </c>
      <c r="BC86" s="78">
        <v>-5970.79</v>
      </c>
      <c r="BD86" s="78">
        <v>76476.31</v>
      </c>
      <c r="BE86" s="78">
        <v>91863</v>
      </c>
      <c r="BF86" s="78">
        <v>87694.3</v>
      </c>
      <c r="BG86" s="78">
        <v>114241.97</v>
      </c>
      <c r="BH86" s="78">
        <v>4394.78</v>
      </c>
      <c r="BI86" s="78">
        <v>16580.44</v>
      </c>
      <c r="BJ86" s="78">
        <v>10294.66</v>
      </c>
      <c r="BK86" s="78">
        <v>-188362.17</v>
      </c>
      <c r="BL86" s="78">
        <v>-28753.12</v>
      </c>
      <c r="BM86" s="78">
        <v>-74736.65</v>
      </c>
      <c r="BN86" s="78">
        <v>-140599.07</v>
      </c>
      <c r="BO86" s="78">
        <v>-102546.24</v>
      </c>
      <c r="BP86" s="78">
        <v>-48933.93</v>
      </c>
      <c r="BQ86" s="78">
        <v>-41981.02</v>
      </c>
      <c r="BR86" s="78">
        <v>-358023.33</v>
      </c>
      <c r="BS86" s="78">
        <v>-74838.61</v>
      </c>
      <c r="BT86" s="78">
        <v>-49450.04</v>
      </c>
      <c r="BU86" s="78">
        <v>-37355.96</v>
      </c>
      <c r="BV86" s="78">
        <v>-56524.59</v>
      </c>
      <c r="BW86" s="78">
        <v>-40379.57</v>
      </c>
      <c r="BX86" s="78">
        <v>-609441.22</v>
      </c>
      <c r="BY86" s="78">
        <v>8309097.23</v>
      </c>
      <c r="BZ86" s="78">
        <v>-97587.71</v>
      </c>
      <c r="CA86" s="78">
        <v>-130727.19</v>
      </c>
      <c r="CB86" s="78">
        <v>-15762.85</v>
      </c>
      <c r="CC86" s="78">
        <v>-43918.57</v>
      </c>
      <c r="CD86" s="78">
        <v>-66091.03</v>
      </c>
      <c r="CE86" s="78">
        <v>-114372.93</v>
      </c>
      <c r="CF86" s="78">
        <v>-77746.32</v>
      </c>
      <c r="CG86" s="78">
        <v>-81084.54</v>
      </c>
      <c r="CH86" s="78">
        <v>-285757.73</v>
      </c>
      <c r="CI86" s="78">
        <v>-88801.18</v>
      </c>
      <c r="CJ86" s="78">
        <v>-129286.18</v>
      </c>
      <c r="CK86" s="78">
        <v>-54541.78</v>
      </c>
      <c r="CL86" s="78">
        <v>-16579.87</v>
      </c>
      <c r="CM86" s="78">
        <v>-134610.45</v>
      </c>
      <c r="CN86" s="78">
        <v>-99623.41</v>
      </c>
      <c r="CO86" s="78">
        <v>-133181.67</v>
      </c>
      <c r="CP86" s="78">
        <v>-63154.29</v>
      </c>
      <c r="CQ86" s="78">
        <v>-103154.98</v>
      </c>
      <c r="CR86" s="78">
        <v>-36673.81</v>
      </c>
      <c r="CS86" s="78">
        <v>-139770.13</v>
      </c>
      <c r="CT86" s="78">
        <v>-41877.75</v>
      </c>
      <c r="CU86" s="78">
        <v>-69338.64</v>
      </c>
      <c r="CV86" s="78">
        <v>-121363.03</v>
      </c>
      <c r="CW86" s="78">
        <v>1088566.32</v>
      </c>
      <c r="CX86" s="78">
        <v>-39919.25</v>
      </c>
      <c r="CY86" s="78">
        <v>-127176.09</v>
      </c>
      <c r="CZ86" s="78">
        <v>-80793.19</v>
      </c>
      <c r="DA86" s="78">
        <v>-81344.87</v>
      </c>
      <c r="DB86" s="78">
        <v>-112077.15</v>
      </c>
      <c r="DC86" s="78">
        <v>-146992.07</v>
      </c>
      <c r="DD86" s="78">
        <v>-152651.25</v>
      </c>
      <c r="DE86" s="78">
        <v>-115092.23</v>
      </c>
      <c r="DF86" s="78">
        <v>333060.3</v>
      </c>
      <c r="DG86" s="78">
        <v>-96580.43</v>
      </c>
      <c r="DH86" s="78">
        <v>-50252.37</v>
      </c>
      <c r="DI86" s="78">
        <v>184384.3</v>
      </c>
      <c r="DJ86" s="78">
        <v>-115250.3</v>
      </c>
      <c r="DK86" s="78">
        <v>-126310.35</v>
      </c>
      <c r="DL86" s="78">
        <v>-91527.07</v>
      </c>
      <c r="DM86" s="78">
        <v>-77073.28</v>
      </c>
      <c r="DN86" s="78">
        <v>-48668.94</v>
      </c>
      <c r="DO86" s="78">
        <v>-50899.52</v>
      </c>
      <c r="DP86" s="78">
        <v>-53754.23</v>
      </c>
      <c r="DQ86" s="78">
        <v>-54703.94</v>
      </c>
      <c r="DR86" s="78">
        <v>-68666.4</v>
      </c>
      <c r="DS86" s="78">
        <v>-52294.04</v>
      </c>
    </row>
    <row r="87" s="38" customFormat="1" spans="1:124">
      <c r="A87" s="73" t="s">
        <v>327</v>
      </c>
      <c r="B87" s="78">
        <v>0</v>
      </c>
      <c r="C87" s="78">
        <v>0</v>
      </c>
      <c r="D87" s="78">
        <v>0</v>
      </c>
      <c r="E87" s="78">
        <v>0</v>
      </c>
      <c r="F87" s="78">
        <v>0</v>
      </c>
      <c r="G87" s="78">
        <v>0</v>
      </c>
      <c r="H87" s="78">
        <v>0</v>
      </c>
      <c r="I87" s="78"/>
      <c r="J87" s="78"/>
      <c r="K87" s="78"/>
      <c r="L87" s="78"/>
      <c r="M87" s="78"/>
      <c r="N87" s="78"/>
      <c r="O87" s="78">
        <v>0</v>
      </c>
      <c r="P87" s="78"/>
      <c r="Q87" s="78"/>
      <c r="R87" s="78"/>
      <c r="S87" s="78"/>
      <c r="T87" s="78">
        <v>0</v>
      </c>
      <c r="U87" s="78"/>
      <c r="V87" s="78">
        <v>0</v>
      </c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>
        <v>0</v>
      </c>
      <c r="AH87" s="78"/>
      <c r="AI87" s="78"/>
      <c r="AJ87" s="78"/>
      <c r="AK87" s="78"/>
      <c r="AL87" s="78"/>
      <c r="AM87" s="78"/>
      <c r="AN87" s="78"/>
      <c r="AO87" s="78">
        <v>0</v>
      </c>
      <c r="AP87" s="78"/>
      <c r="AQ87" s="78"/>
      <c r="AR87" s="78"/>
      <c r="AS87" s="78"/>
      <c r="AT87" s="78"/>
      <c r="AU87" s="78"/>
      <c r="AV87" s="78"/>
      <c r="AW87" s="78"/>
      <c r="AX87" s="78"/>
      <c r="AY87" s="78"/>
      <c r="AZ87" s="78"/>
      <c r="BA87" s="78"/>
      <c r="BB87" s="78"/>
      <c r="BC87" s="78"/>
      <c r="BD87" s="78"/>
      <c r="BE87" s="78"/>
      <c r="BF87" s="78"/>
      <c r="BG87" s="78"/>
      <c r="BH87" s="78"/>
      <c r="BI87" s="78"/>
      <c r="BJ87" s="78"/>
      <c r="BK87" s="78"/>
      <c r="BL87" s="78"/>
      <c r="BM87" s="78"/>
      <c r="BN87" s="78"/>
      <c r="BO87" s="78"/>
      <c r="BP87" s="78"/>
      <c r="BQ87" s="78"/>
      <c r="BR87" s="78"/>
      <c r="BS87" s="78"/>
      <c r="BT87" s="78"/>
      <c r="BU87" s="78"/>
      <c r="BV87" s="78"/>
      <c r="BW87" s="78"/>
      <c r="BX87" s="78"/>
      <c r="BY87" s="78"/>
      <c r="BZ87" s="78"/>
      <c r="CA87" s="78"/>
      <c r="CB87" s="78"/>
      <c r="CC87" s="78"/>
      <c r="CD87" s="78"/>
      <c r="CE87" s="78"/>
      <c r="CF87" s="78"/>
      <c r="CG87" s="78"/>
      <c r="CH87" s="78"/>
      <c r="CI87" s="78"/>
      <c r="CJ87" s="78"/>
      <c r="CK87" s="78"/>
      <c r="CL87" s="78"/>
      <c r="CM87" s="78"/>
      <c r="CN87" s="78"/>
      <c r="CO87" s="78"/>
      <c r="CP87" s="78"/>
      <c r="CQ87" s="78"/>
      <c r="CR87" s="78"/>
      <c r="CS87" s="78"/>
      <c r="CT87" s="78"/>
      <c r="CU87" s="78"/>
      <c r="CV87" s="78"/>
      <c r="CW87" s="78"/>
      <c r="CX87" s="78"/>
      <c r="CY87" s="78"/>
      <c r="CZ87" s="78"/>
      <c r="DA87" s="78"/>
      <c r="DB87" s="78"/>
      <c r="DC87" s="78"/>
      <c r="DD87" s="78"/>
      <c r="DE87" s="78"/>
      <c r="DF87" s="78"/>
      <c r="DG87" s="78"/>
      <c r="DH87" s="78"/>
      <c r="DI87" s="78"/>
      <c r="DJ87" s="78"/>
      <c r="DK87" s="78"/>
      <c r="DL87" s="78"/>
      <c r="DM87" s="78"/>
      <c r="DN87" s="78"/>
      <c r="DO87" s="78"/>
      <c r="DP87" s="78"/>
      <c r="DQ87" s="78"/>
      <c r="DR87" s="78"/>
      <c r="DS87" s="78"/>
      <c r="DT87" s="83"/>
    </row>
    <row r="88" s="38" customFormat="1" spans="1:124">
      <c r="A88" s="73" t="s">
        <v>328</v>
      </c>
      <c r="B88" s="78">
        <v>38918912.62</v>
      </c>
      <c r="C88" s="78">
        <v>32102254.9</v>
      </c>
      <c r="D88" s="78">
        <v>-515752.73</v>
      </c>
      <c r="E88" s="78">
        <v>-97186.17</v>
      </c>
      <c r="F88" s="78">
        <v>127736.41</v>
      </c>
      <c r="G88" s="78">
        <v>8034148.95</v>
      </c>
      <c r="H88" s="78">
        <v>-732288.740000038</v>
      </c>
      <c r="I88" s="78">
        <v>-27748165.23</v>
      </c>
      <c r="J88" s="78">
        <v>0</v>
      </c>
      <c r="K88" s="78">
        <v>0.24</v>
      </c>
      <c r="L88" s="78">
        <v>0</v>
      </c>
      <c r="M88" s="78">
        <v>-890429.69</v>
      </c>
      <c r="N88" s="78">
        <v>-467945.82</v>
      </c>
      <c r="O88" s="78">
        <v>27031268.54</v>
      </c>
      <c r="P88" s="78">
        <v>17436634.81</v>
      </c>
      <c r="Q88" s="78">
        <v>7157656.58</v>
      </c>
      <c r="R88" s="78">
        <v>9583235.47</v>
      </c>
      <c r="S88" s="78">
        <v>-1080833.28</v>
      </c>
      <c r="T88" s="78">
        <v>13217698.88</v>
      </c>
      <c r="U88" s="78">
        <v>-208047.38</v>
      </c>
      <c r="V88" s="78">
        <v>2059775.04</v>
      </c>
      <c r="W88" s="78">
        <v>3448041.55</v>
      </c>
      <c r="X88" s="78">
        <v>-557959.48</v>
      </c>
      <c r="Y88" s="78">
        <v>-289070.17</v>
      </c>
      <c r="Z88" s="78">
        <v>2212448.76</v>
      </c>
      <c r="AA88" s="78">
        <v>-2414861.28</v>
      </c>
      <c r="AB88" s="78">
        <v>4417415.18</v>
      </c>
      <c r="AC88" s="78">
        <v>3789683.57</v>
      </c>
      <c r="AD88" s="78">
        <v>-707163.29</v>
      </c>
      <c r="AE88" s="78">
        <v>1388789.65</v>
      </c>
      <c r="AF88" s="78">
        <v>8901609.11</v>
      </c>
      <c r="AG88" s="78">
        <v>-586388.46</v>
      </c>
      <c r="AH88" s="78">
        <v>23171471.08</v>
      </c>
      <c r="AI88" s="78">
        <v>-791207.84</v>
      </c>
      <c r="AJ88" s="78">
        <v>-794715.21</v>
      </c>
      <c r="AK88" s="78">
        <v>-4916788.26</v>
      </c>
      <c r="AL88" s="78">
        <v>-211056.99</v>
      </c>
      <c r="AM88" s="78">
        <v>-595228.82</v>
      </c>
      <c r="AN88" s="78">
        <v>152898.67</v>
      </c>
      <c r="AO88" s="78">
        <v>11602284.37</v>
      </c>
      <c r="AP88" s="78">
        <v>293880.77</v>
      </c>
      <c r="AQ88" s="78">
        <v>395147.81</v>
      </c>
      <c r="AR88" s="78">
        <v>314486.18</v>
      </c>
      <c r="AS88" s="78">
        <v>546251.28</v>
      </c>
      <c r="AT88" s="78">
        <v>698914.47</v>
      </c>
      <c r="AU88" s="78">
        <v>620912.3</v>
      </c>
      <c r="AV88" s="78">
        <v>162264.17</v>
      </c>
      <c r="AW88" s="78">
        <v>782204.16</v>
      </c>
      <c r="AX88" s="78">
        <v>-172025.88</v>
      </c>
      <c r="AY88" s="78">
        <v>-244731.59</v>
      </c>
      <c r="AZ88" s="78">
        <v>3714735.33</v>
      </c>
      <c r="BA88" s="78">
        <v>-32866.67</v>
      </c>
      <c r="BB88" s="78">
        <v>-48612.25</v>
      </c>
      <c r="BC88" s="78">
        <v>-5970.79</v>
      </c>
      <c r="BD88" s="78">
        <v>76476.31</v>
      </c>
      <c r="BE88" s="78">
        <v>91863</v>
      </c>
      <c r="BF88" s="78">
        <v>87694.3</v>
      </c>
      <c r="BG88" s="78">
        <v>114241.97</v>
      </c>
      <c r="BH88" s="78">
        <v>4394.78</v>
      </c>
      <c r="BI88" s="78">
        <v>16580.44</v>
      </c>
      <c r="BJ88" s="78">
        <v>10294.66</v>
      </c>
      <c r="BK88" s="78">
        <v>-188362.17</v>
      </c>
      <c r="BL88" s="78">
        <v>-28753.12</v>
      </c>
      <c r="BM88" s="78">
        <v>-74736.65</v>
      </c>
      <c r="BN88" s="78">
        <v>-140599.07</v>
      </c>
      <c r="BO88" s="78">
        <v>-102546.24</v>
      </c>
      <c r="BP88" s="78">
        <v>-48933.93</v>
      </c>
      <c r="BQ88" s="78">
        <v>-41981.02</v>
      </c>
      <c r="BR88" s="78">
        <v>-358023.33</v>
      </c>
      <c r="BS88" s="78">
        <v>-74838.61</v>
      </c>
      <c r="BT88" s="78">
        <v>-49450.04</v>
      </c>
      <c r="BU88" s="78">
        <v>-37355.96</v>
      </c>
      <c r="BV88" s="78">
        <v>-56524.59</v>
      </c>
      <c r="BW88" s="78">
        <v>-40379.57</v>
      </c>
      <c r="BX88" s="78">
        <v>-609441.22</v>
      </c>
      <c r="BY88" s="78">
        <v>8309097.23</v>
      </c>
      <c r="BZ88" s="78">
        <v>-97587.71</v>
      </c>
      <c r="CA88" s="78">
        <v>-130727.19</v>
      </c>
      <c r="CB88" s="78">
        <v>-15762.85</v>
      </c>
      <c r="CC88" s="78">
        <v>-43918.57</v>
      </c>
      <c r="CD88" s="78">
        <v>-66091.03</v>
      </c>
      <c r="CE88" s="78">
        <v>-114372.93</v>
      </c>
      <c r="CF88" s="78">
        <v>-77746.32</v>
      </c>
      <c r="CG88" s="78">
        <v>-81084.54</v>
      </c>
      <c r="CH88" s="78">
        <v>-285757.73</v>
      </c>
      <c r="CI88" s="78">
        <v>-88801.18</v>
      </c>
      <c r="CJ88" s="78">
        <v>-129286.18</v>
      </c>
      <c r="CK88" s="78">
        <v>-54541.78</v>
      </c>
      <c r="CL88" s="78">
        <v>-16579.87</v>
      </c>
      <c r="CM88" s="78">
        <v>-134610.45</v>
      </c>
      <c r="CN88" s="78">
        <v>-99623.41</v>
      </c>
      <c r="CO88" s="78">
        <v>-133181.67</v>
      </c>
      <c r="CP88" s="78">
        <v>-63154.29</v>
      </c>
      <c r="CQ88" s="78">
        <v>-103154.98</v>
      </c>
      <c r="CR88" s="78">
        <v>-36673.81</v>
      </c>
      <c r="CS88" s="78">
        <v>-139770.13</v>
      </c>
      <c r="CT88" s="78">
        <v>-41877.75</v>
      </c>
      <c r="CU88" s="78">
        <v>-69338.64</v>
      </c>
      <c r="CV88" s="78">
        <v>-121363.03</v>
      </c>
      <c r="CW88" s="78">
        <v>1088566.32</v>
      </c>
      <c r="CX88" s="78">
        <v>-39919.25</v>
      </c>
      <c r="CY88" s="78">
        <v>-127176.09</v>
      </c>
      <c r="CZ88" s="78">
        <v>-80793.19</v>
      </c>
      <c r="DA88" s="78">
        <v>-81344.87</v>
      </c>
      <c r="DB88" s="78">
        <v>-112077.15</v>
      </c>
      <c r="DC88" s="78">
        <v>-146992.07</v>
      </c>
      <c r="DD88" s="78">
        <v>-152651.25</v>
      </c>
      <c r="DE88" s="78">
        <v>-115092.23</v>
      </c>
      <c r="DF88" s="78">
        <v>333060.3</v>
      </c>
      <c r="DG88" s="78">
        <v>-96580.43</v>
      </c>
      <c r="DH88" s="78">
        <v>-50252.37</v>
      </c>
      <c r="DI88" s="78">
        <v>184384.3</v>
      </c>
      <c r="DJ88" s="78">
        <v>-115250.3</v>
      </c>
      <c r="DK88" s="78">
        <v>-126310.35</v>
      </c>
      <c r="DL88" s="78">
        <v>-91527.07</v>
      </c>
      <c r="DM88" s="78">
        <v>-77073.28</v>
      </c>
      <c r="DN88" s="78">
        <v>-48668.94</v>
      </c>
      <c r="DO88" s="78">
        <v>-50899.52</v>
      </c>
      <c r="DP88" s="78">
        <v>-53754.23</v>
      </c>
      <c r="DQ88" s="78">
        <v>-54703.94</v>
      </c>
      <c r="DR88" s="78">
        <v>-68666.4</v>
      </c>
      <c r="DS88" s="78">
        <v>-52294.04</v>
      </c>
      <c r="DT88" s="83"/>
    </row>
    <row r="89" s="38" customFormat="1" spans="1:124">
      <c r="A89" s="73" t="s">
        <v>329</v>
      </c>
      <c r="B89" s="78">
        <v>0</v>
      </c>
      <c r="C89" s="78">
        <v>0</v>
      </c>
      <c r="D89" s="78">
        <v>0</v>
      </c>
      <c r="E89" s="78">
        <v>0</v>
      </c>
      <c r="F89" s="78">
        <v>0</v>
      </c>
      <c r="G89" s="78">
        <v>0</v>
      </c>
      <c r="H89" s="78">
        <v>0</v>
      </c>
      <c r="I89" s="78">
        <v>0</v>
      </c>
      <c r="J89" s="78">
        <v>0</v>
      </c>
      <c r="K89" s="78">
        <v>0</v>
      </c>
      <c r="L89" s="78">
        <v>0</v>
      </c>
      <c r="M89" s="78"/>
      <c r="N89" s="78"/>
      <c r="O89" s="78">
        <v>0</v>
      </c>
      <c r="P89" s="78">
        <v>0</v>
      </c>
      <c r="Q89" s="78">
        <v>0</v>
      </c>
      <c r="R89" s="78">
        <v>0</v>
      </c>
      <c r="S89" s="78">
        <v>0</v>
      </c>
      <c r="T89" s="78">
        <v>0</v>
      </c>
      <c r="U89" s="78">
        <v>0</v>
      </c>
      <c r="V89" s="78">
        <v>0</v>
      </c>
      <c r="W89" s="78">
        <v>0</v>
      </c>
      <c r="X89" s="78">
        <v>0</v>
      </c>
      <c r="Y89" s="78">
        <v>0</v>
      </c>
      <c r="Z89" s="78">
        <v>0</v>
      </c>
      <c r="AA89" s="78">
        <v>0</v>
      </c>
      <c r="AB89" s="78">
        <v>0</v>
      </c>
      <c r="AC89" s="78">
        <v>0</v>
      </c>
      <c r="AD89" s="78">
        <v>0</v>
      </c>
      <c r="AE89" s="78">
        <v>0</v>
      </c>
      <c r="AF89" s="78">
        <v>0</v>
      </c>
      <c r="AG89" s="78">
        <v>0</v>
      </c>
      <c r="AH89" s="78">
        <v>0</v>
      </c>
      <c r="AI89" s="78">
        <v>0</v>
      </c>
      <c r="AJ89" s="78"/>
      <c r="AK89" s="78">
        <v>0</v>
      </c>
      <c r="AL89" s="78">
        <v>0</v>
      </c>
      <c r="AM89" s="78">
        <v>0</v>
      </c>
      <c r="AN89" s="78">
        <v>0</v>
      </c>
      <c r="AO89" s="78">
        <v>0</v>
      </c>
      <c r="AP89" s="78">
        <v>0</v>
      </c>
      <c r="AQ89" s="78">
        <v>0</v>
      </c>
      <c r="AR89" s="78">
        <v>0</v>
      </c>
      <c r="AS89" s="78">
        <v>0</v>
      </c>
      <c r="AT89" s="78">
        <v>0</v>
      </c>
      <c r="AU89" s="78">
        <v>0</v>
      </c>
      <c r="AV89" s="78">
        <v>0</v>
      </c>
      <c r="AW89" s="78">
        <v>0</v>
      </c>
      <c r="AX89" s="78">
        <v>0</v>
      </c>
      <c r="AY89" s="78">
        <v>0</v>
      </c>
      <c r="AZ89" s="78">
        <v>0</v>
      </c>
      <c r="BA89" s="78">
        <v>0</v>
      </c>
      <c r="BB89" s="78">
        <v>0</v>
      </c>
      <c r="BC89" s="78">
        <v>0</v>
      </c>
      <c r="BD89" s="78">
        <v>0</v>
      </c>
      <c r="BE89" s="78">
        <v>0</v>
      </c>
      <c r="BF89" s="78">
        <v>0</v>
      </c>
      <c r="BG89" s="78">
        <v>0</v>
      </c>
      <c r="BH89" s="78">
        <v>0</v>
      </c>
      <c r="BI89" s="78">
        <v>0</v>
      </c>
      <c r="BJ89" s="78">
        <v>0</v>
      </c>
      <c r="BK89" s="78">
        <v>0</v>
      </c>
      <c r="BL89" s="78">
        <v>0</v>
      </c>
      <c r="BM89" s="78">
        <v>0</v>
      </c>
      <c r="BN89" s="78">
        <v>0</v>
      </c>
      <c r="BO89" s="78">
        <v>0</v>
      </c>
      <c r="BP89" s="78">
        <v>0</v>
      </c>
      <c r="BQ89" s="78">
        <v>0</v>
      </c>
      <c r="BR89" s="78">
        <v>0</v>
      </c>
      <c r="BS89" s="78">
        <v>0</v>
      </c>
      <c r="BT89" s="78">
        <v>0</v>
      </c>
      <c r="BU89" s="78">
        <v>0</v>
      </c>
      <c r="BV89" s="78">
        <v>0</v>
      </c>
      <c r="BW89" s="78">
        <v>0</v>
      </c>
      <c r="BX89" s="78">
        <v>0</v>
      </c>
      <c r="BY89" s="78">
        <v>0</v>
      </c>
      <c r="BZ89" s="78">
        <v>0</v>
      </c>
      <c r="CA89" s="78">
        <v>0</v>
      </c>
      <c r="CB89" s="78">
        <v>0</v>
      </c>
      <c r="CC89" s="78">
        <v>0</v>
      </c>
      <c r="CD89" s="78">
        <v>0</v>
      </c>
      <c r="CE89" s="78">
        <v>0</v>
      </c>
      <c r="CF89" s="78">
        <v>0</v>
      </c>
      <c r="CG89" s="78">
        <v>0</v>
      </c>
      <c r="CH89" s="78">
        <v>0</v>
      </c>
      <c r="CI89" s="78">
        <v>0</v>
      </c>
      <c r="CJ89" s="78">
        <v>0</v>
      </c>
      <c r="CK89" s="78">
        <v>0</v>
      </c>
      <c r="CL89" s="78">
        <v>0</v>
      </c>
      <c r="CM89" s="78">
        <v>0</v>
      </c>
      <c r="CN89" s="78">
        <v>0</v>
      </c>
      <c r="CO89" s="78">
        <v>0</v>
      </c>
      <c r="CP89" s="78">
        <v>0</v>
      </c>
      <c r="CQ89" s="78">
        <v>0</v>
      </c>
      <c r="CR89" s="78">
        <v>0</v>
      </c>
      <c r="CS89" s="78">
        <v>0</v>
      </c>
      <c r="CT89" s="78">
        <v>0</v>
      </c>
      <c r="CU89" s="78">
        <v>0</v>
      </c>
      <c r="CV89" s="78">
        <v>0</v>
      </c>
      <c r="CW89" s="78">
        <v>0</v>
      </c>
      <c r="CX89" s="78">
        <v>0</v>
      </c>
      <c r="CY89" s="78">
        <v>0</v>
      </c>
      <c r="CZ89" s="78">
        <v>0</v>
      </c>
      <c r="DA89" s="78">
        <v>0</v>
      </c>
      <c r="DB89" s="78">
        <v>0</v>
      </c>
      <c r="DC89" s="78">
        <v>0</v>
      </c>
      <c r="DD89" s="78">
        <v>0</v>
      </c>
      <c r="DE89" s="78">
        <v>0</v>
      </c>
      <c r="DF89" s="78">
        <v>0</v>
      </c>
      <c r="DG89" s="78">
        <v>0</v>
      </c>
      <c r="DH89" s="78">
        <v>0</v>
      </c>
      <c r="DI89" s="78">
        <v>0</v>
      </c>
      <c r="DJ89" s="78">
        <v>0</v>
      </c>
      <c r="DK89" s="78">
        <v>0</v>
      </c>
      <c r="DL89" s="78">
        <v>0</v>
      </c>
      <c r="DM89" s="78"/>
      <c r="DN89" s="78"/>
      <c r="DO89" s="78"/>
      <c r="DP89" s="78"/>
      <c r="DQ89" s="78"/>
      <c r="DR89" s="78"/>
      <c r="DS89" s="78"/>
      <c r="DT89" s="83"/>
    </row>
    <row r="90" s="38" customFormat="1" spans="1:124">
      <c r="A90" s="73" t="s">
        <v>330</v>
      </c>
      <c r="B90" s="78">
        <v>0</v>
      </c>
      <c r="C90" s="78">
        <v>0</v>
      </c>
      <c r="D90" s="78">
        <v>0</v>
      </c>
      <c r="E90" s="78">
        <v>0</v>
      </c>
      <c r="F90" s="78">
        <v>0</v>
      </c>
      <c r="G90" s="78">
        <v>0</v>
      </c>
      <c r="H90" s="78">
        <v>0</v>
      </c>
      <c r="I90" s="78"/>
      <c r="J90" s="78"/>
      <c r="K90" s="78"/>
      <c r="L90" s="78"/>
      <c r="M90" s="78"/>
      <c r="N90" s="78"/>
      <c r="O90" s="78">
        <v>0</v>
      </c>
      <c r="P90" s="78"/>
      <c r="Q90" s="78"/>
      <c r="R90" s="78"/>
      <c r="S90" s="78"/>
      <c r="T90" s="78">
        <v>0</v>
      </c>
      <c r="U90" s="78"/>
      <c r="V90" s="78">
        <v>0</v>
      </c>
      <c r="W90" s="78"/>
      <c r="X90" s="78"/>
      <c r="Y90" s="78"/>
      <c r="Z90" s="78"/>
      <c r="AA90" s="78"/>
      <c r="AB90" s="78"/>
      <c r="AC90" s="78">
        <v>0</v>
      </c>
      <c r="AD90" s="78"/>
      <c r="AE90" s="78">
        <v>0</v>
      </c>
      <c r="AF90" s="78"/>
      <c r="AG90" s="78">
        <v>0</v>
      </c>
      <c r="AH90" s="78"/>
      <c r="AI90" s="78"/>
      <c r="AJ90" s="78"/>
      <c r="AK90" s="78"/>
      <c r="AL90" s="78"/>
      <c r="AM90" s="78"/>
      <c r="AN90" s="78"/>
      <c r="AO90" s="78">
        <v>0</v>
      </c>
      <c r="AP90" s="78"/>
      <c r="AQ90" s="78"/>
      <c r="AR90" s="78"/>
      <c r="AS90" s="78"/>
      <c r="AT90" s="78"/>
      <c r="AU90" s="78"/>
      <c r="AV90" s="78"/>
      <c r="AW90" s="78"/>
      <c r="AX90" s="78"/>
      <c r="AY90" s="78"/>
      <c r="AZ90" s="78"/>
      <c r="BA90" s="78"/>
      <c r="BB90" s="78"/>
      <c r="BC90" s="78"/>
      <c r="BD90" s="78"/>
      <c r="BE90" s="78"/>
      <c r="BF90" s="78"/>
      <c r="BG90" s="78"/>
      <c r="BH90" s="78"/>
      <c r="BI90" s="78"/>
      <c r="BJ90" s="78"/>
      <c r="BK90" s="78"/>
      <c r="BL90" s="78"/>
      <c r="BM90" s="78"/>
      <c r="BN90" s="78"/>
      <c r="BO90" s="78"/>
      <c r="BP90" s="78"/>
      <c r="BQ90" s="78"/>
      <c r="BR90" s="78"/>
      <c r="BS90" s="78"/>
      <c r="BT90" s="78"/>
      <c r="BU90" s="78"/>
      <c r="BV90" s="78"/>
      <c r="BW90" s="78"/>
      <c r="BX90" s="78"/>
      <c r="BY90" s="78"/>
      <c r="BZ90" s="78"/>
      <c r="CA90" s="78"/>
      <c r="CB90" s="78"/>
      <c r="CC90" s="78"/>
      <c r="CD90" s="78"/>
      <c r="CE90" s="78"/>
      <c r="CF90" s="78"/>
      <c r="CG90" s="78"/>
      <c r="CH90" s="78"/>
      <c r="CI90" s="78"/>
      <c r="CJ90" s="78"/>
      <c r="CK90" s="78"/>
      <c r="CL90" s="78"/>
      <c r="CM90" s="78"/>
      <c r="CN90" s="78"/>
      <c r="CO90" s="78"/>
      <c r="CP90" s="78"/>
      <c r="CQ90" s="78"/>
      <c r="CR90" s="78"/>
      <c r="CS90" s="78"/>
      <c r="CT90" s="78"/>
      <c r="CU90" s="78"/>
      <c r="CV90" s="78"/>
      <c r="CW90" s="78"/>
      <c r="CX90" s="78"/>
      <c r="CY90" s="78"/>
      <c r="CZ90" s="78"/>
      <c r="DA90" s="78"/>
      <c r="DB90" s="78"/>
      <c r="DC90" s="78"/>
      <c r="DD90" s="78"/>
      <c r="DE90" s="78"/>
      <c r="DF90" s="78"/>
      <c r="DG90" s="78"/>
      <c r="DH90" s="78"/>
      <c r="DI90" s="78"/>
      <c r="DJ90" s="78"/>
      <c r="DK90" s="78"/>
      <c r="DL90" s="78"/>
      <c r="DM90" s="78"/>
      <c r="DN90" s="78"/>
      <c r="DO90" s="78"/>
      <c r="DP90" s="78"/>
      <c r="DQ90" s="78"/>
      <c r="DR90" s="78"/>
      <c r="DS90" s="78"/>
      <c r="DT90" s="83"/>
    </row>
    <row r="91" s="38" customFormat="1" spans="1:124">
      <c r="A91" s="73" t="s">
        <v>331</v>
      </c>
      <c r="B91" s="78">
        <v>-198366.44</v>
      </c>
      <c r="C91" s="78">
        <v>0</v>
      </c>
      <c r="D91" s="78">
        <v>0</v>
      </c>
      <c r="E91" s="78">
        <v>0</v>
      </c>
      <c r="F91" s="78">
        <v>0</v>
      </c>
      <c r="G91" s="78">
        <v>0</v>
      </c>
      <c r="H91" s="78">
        <v>-198366.44</v>
      </c>
      <c r="I91" s="78"/>
      <c r="J91" s="78"/>
      <c r="K91" s="78"/>
      <c r="L91" s="78"/>
      <c r="M91" s="78"/>
      <c r="N91" s="78"/>
      <c r="O91" s="78">
        <v>0</v>
      </c>
      <c r="P91" s="78"/>
      <c r="Q91" s="78"/>
      <c r="R91" s="78"/>
      <c r="S91" s="78"/>
      <c r="T91" s="78">
        <v>0</v>
      </c>
      <c r="U91" s="78"/>
      <c r="V91" s="78">
        <v>0</v>
      </c>
      <c r="W91" s="78"/>
      <c r="X91" s="78"/>
      <c r="Y91" s="78"/>
      <c r="Z91" s="78"/>
      <c r="AA91" s="78"/>
      <c r="AB91" s="78"/>
      <c r="AC91" s="78">
        <v>0</v>
      </c>
      <c r="AD91" s="78"/>
      <c r="AE91" s="78">
        <v>0</v>
      </c>
      <c r="AF91" s="78"/>
      <c r="AG91" s="78">
        <v>0</v>
      </c>
      <c r="AH91" s="78"/>
      <c r="AI91" s="78"/>
      <c r="AJ91" s="78"/>
      <c r="AK91" s="78"/>
      <c r="AL91" s="78"/>
      <c r="AM91" s="78"/>
      <c r="AN91" s="78"/>
      <c r="AO91" s="78">
        <v>0</v>
      </c>
      <c r="AP91" s="78"/>
      <c r="AQ91" s="78"/>
      <c r="AR91" s="78"/>
      <c r="AS91" s="78"/>
      <c r="AT91" s="78"/>
      <c r="AU91" s="78"/>
      <c r="AV91" s="78"/>
      <c r="AW91" s="78"/>
      <c r="AX91" s="78"/>
      <c r="AY91" s="78"/>
      <c r="AZ91" s="78"/>
      <c r="BA91" s="78"/>
      <c r="BB91" s="78"/>
      <c r="BC91" s="78"/>
      <c r="BD91" s="78"/>
      <c r="BE91" s="78"/>
      <c r="BF91" s="78"/>
      <c r="BG91" s="78"/>
      <c r="BH91" s="78"/>
      <c r="BI91" s="78"/>
      <c r="BJ91" s="78"/>
      <c r="BK91" s="78"/>
      <c r="BL91" s="78"/>
      <c r="BM91" s="78"/>
      <c r="BN91" s="78"/>
      <c r="BO91" s="78"/>
      <c r="BP91" s="78"/>
      <c r="BQ91" s="78"/>
      <c r="BR91" s="78"/>
      <c r="BS91" s="78"/>
      <c r="BT91" s="78"/>
      <c r="BU91" s="78"/>
      <c r="BV91" s="78"/>
      <c r="BW91" s="78"/>
      <c r="BX91" s="78"/>
      <c r="BY91" s="78"/>
      <c r="BZ91" s="78"/>
      <c r="CA91" s="78"/>
      <c r="CB91" s="78"/>
      <c r="CC91" s="78"/>
      <c r="CD91" s="78"/>
      <c r="CE91" s="78"/>
      <c r="CF91" s="78"/>
      <c r="CG91" s="78"/>
      <c r="CH91" s="78"/>
      <c r="CI91" s="78"/>
      <c r="CJ91" s="78"/>
      <c r="CK91" s="78"/>
      <c r="CL91" s="78"/>
      <c r="CM91" s="78"/>
      <c r="CN91" s="78"/>
      <c r="CO91" s="78"/>
      <c r="CP91" s="78"/>
      <c r="CQ91" s="78"/>
      <c r="CR91" s="78"/>
      <c r="CS91" s="78"/>
      <c r="CT91" s="78"/>
      <c r="CU91" s="78"/>
      <c r="CV91" s="78"/>
      <c r="CW91" s="78"/>
      <c r="CX91" s="78"/>
      <c r="CY91" s="78"/>
      <c r="CZ91" s="78"/>
      <c r="DA91" s="78"/>
      <c r="DB91" s="78"/>
      <c r="DC91" s="78"/>
      <c r="DD91" s="78"/>
      <c r="DE91" s="78"/>
      <c r="DF91" s="78"/>
      <c r="DG91" s="78"/>
      <c r="DH91" s="78"/>
      <c r="DI91" s="78"/>
      <c r="DJ91" s="78"/>
      <c r="DK91" s="78"/>
      <c r="DL91" s="78"/>
      <c r="DM91" s="78"/>
      <c r="DN91" s="78"/>
      <c r="DO91" s="78"/>
      <c r="DP91" s="78"/>
      <c r="DQ91" s="78"/>
      <c r="DR91" s="78"/>
      <c r="DS91" s="78"/>
      <c r="DT91" s="83"/>
    </row>
    <row r="92" s="38" customFormat="1" ht="24" spans="1:124">
      <c r="A92" s="73" t="s">
        <v>332</v>
      </c>
      <c r="B92" s="78">
        <v>39117279.06</v>
      </c>
      <c r="C92" s="78">
        <v>32102254.9</v>
      </c>
      <c r="D92" s="78">
        <v>-515752.73</v>
      </c>
      <c r="E92" s="78">
        <v>-97186.17</v>
      </c>
      <c r="F92" s="78">
        <v>127736.41</v>
      </c>
      <c r="G92" s="78">
        <v>8034148.95</v>
      </c>
      <c r="H92" s="78">
        <v>-533922.3</v>
      </c>
      <c r="I92" s="78">
        <v>-27748165.23</v>
      </c>
      <c r="J92" s="78">
        <v>0</v>
      </c>
      <c r="K92" s="78">
        <v>0.24</v>
      </c>
      <c r="L92" s="78">
        <v>0</v>
      </c>
      <c r="M92" s="78">
        <v>-890429.69</v>
      </c>
      <c r="N92" s="78">
        <v>-467945.82</v>
      </c>
      <c r="O92" s="78">
        <v>27031268.54</v>
      </c>
      <c r="P92" s="78">
        <v>17436634.81</v>
      </c>
      <c r="Q92" s="78">
        <v>7157656.58</v>
      </c>
      <c r="R92" s="78">
        <v>9583235.47</v>
      </c>
      <c r="S92" s="78">
        <v>-1080833.28</v>
      </c>
      <c r="T92" s="78">
        <v>13217698.88</v>
      </c>
      <c r="U92" s="78">
        <v>-208047.38</v>
      </c>
      <c r="V92" s="78">
        <v>2059775.04</v>
      </c>
      <c r="W92" s="78">
        <v>3448041.55</v>
      </c>
      <c r="X92" s="78">
        <v>-557959.48</v>
      </c>
      <c r="Y92" s="78">
        <v>-289070.17</v>
      </c>
      <c r="Z92" s="78">
        <v>2212448.76</v>
      </c>
      <c r="AA92" s="78">
        <v>-2414861.28</v>
      </c>
      <c r="AB92" s="78">
        <v>4417415.18</v>
      </c>
      <c r="AC92" s="78">
        <v>3789683.57</v>
      </c>
      <c r="AD92" s="78">
        <v>-707163.29</v>
      </c>
      <c r="AE92" s="78">
        <v>1388789.65</v>
      </c>
      <c r="AF92" s="78">
        <v>8901609.11</v>
      </c>
      <c r="AG92" s="78">
        <v>-586388.46</v>
      </c>
      <c r="AH92" s="78">
        <v>23171471.08</v>
      </c>
      <c r="AI92" s="78">
        <v>-791207.84</v>
      </c>
      <c r="AJ92" s="78">
        <v>-794715.21</v>
      </c>
      <c r="AK92" s="78">
        <v>-4916788.26</v>
      </c>
      <c r="AL92" s="78">
        <v>-211056.99</v>
      </c>
      <c r="AM92" s="78">
        <v>-595228.82</v>
      </c>
      <c r="AN92" s="78">
        <v>152898.67</v>
      </c>
      <c r="AO92" s="78">
        <v>11602284.37</v>
      </c>
      <c r="AP92" s="78">
        <v>293880.77</v>
      </c>
      <c r="AQ92" s="78">
        <v>395147.81</v>
      </c>
      <c r="AR92" s="78">
        <v>314486.18</v>
      </c>
      <c r="AS92" s="78">
        <v>546251.28</v>
      </c>
      <c r="AT92" s="78">
        <v>698914.47</v>
      </c>
      <c r="AU92" s="78">
        <v>620912.3</v>
      </c>
      <c r="AV92" s="78">
        <v>162264.17</v>
      </c>
      <c r="AW92" s="78">
        <v>782204.16</v>
      </c>
      <c r="AX92" s="78">
        <v>-172025.88</v>
      </c>
      <c r="AY92" s="78">
        <v>-244731.59</v>
      </c>
      <c r="AZ92" s="78">
        <v>3714735.33</v>
      </c>
      <c r="BA92" s="78">
        <v>-32866.67</v>
      </c>
      <c r="BB92" s="78">
        <v>-48612.25</v>
      </c>
      <c r="BC92" s="78">
        <v>-5970.79</v>
      </c>
      <c r="BD92" s="78">
        <v>76476.31</v>
      </c>
      <c r="BE92" s="78">
        <v>91863</v>
      </c>
      <c r="BF92" s="78">
        <v>87694.3</v>
      </c>
      <c r="BG92" s="78">
        <v>114241.97</v>
      </c>
      <c r="BH92" s="78">
        <v>4394.78</v>
      </c>
      <c r="BI92" s="78">
        <v>16580.44</v>
      </c>
      <c r="BJ92" s="78">
        <v>10294.66</v>
      </c>
      <c r="BK92" s="78">
        <v>-188362.17</v>
      </c>
      <c r="BL92" s="78">
        <v>-28753.12</v>
      </c>
      <c r="BM92" s="78">
        <v>-74736.65</v>
      </c>
      <c r="BN92" s="78">
        <v>-140599.07</v>
      </c>
      <c r="BO92" s="78">
        <v>-102546.24</v>
      </c>
      <c r="BP92" s="78">
        <v>-48933.93</v>
      </c>
      <c r="BQ92" s="78">
        <v>-41981.02</v>
      </c>
      <c r="BR92" s="78">
        <v>-358023.33</v>
      </c>
      <c r="BS92" s="78">
        <v>-74838.61</v>
      </c>
      <c r="BT92" s="78">
        <v>-49450.04</v>
      </c>
      <c r="BU92" s="78">
        <v>-37355.96</v>
      </c>
      <c r="BV92" s="78">
        <v>-56524.59</v>
      </c>
      <c r="BW92" s="78">
        <v>-40379.57</v>
      </c>
      <c r="BX92" s="78">
        <v>-609441.22</v>
      </c>
      <c r="BY92" s="78">
        <v>8309097.23</v>
      </c>
      <c r="BZ92" s="78">
        <v>-97587.71</v>
      </c>
      <c r="CA92" s="78">
        <v>-130727.19</v>
      </c>
      <c r="CB92" s="78">
        <v>-15762.85</v>
      </c>
      <c r="CC92" s="78">
        <v>-43918.57</v>
      </c>
      <c r="CD92" s="78">
        <v>-66091.03</v>
      </c>
      <c r="CE92" s="78">
        <v>-114372.93</v>
      </c>
      <c r="CF92" s="78">
        <v>-77746.32</v>
      </c>
      <c r="CG92" s="78">
        <v>-81084.54</v>
      </c>
      <c r="CH92" s="78">
        <v>-285757.73</v>
      </c>
      <c r="CI92" s="78">
        <v>-88801.18</v>
      </c>
      <c r="CJ92" s="78">
        <v>-129286.18</v>
      </c>
      <c r="CK92" s="78">
        <v>-54541.78</v>
      </c>
      <c r="CL92" s="78">
        <v>-16579.87</v>
      </c>
      <c r="CM92" s="78">
        <v>-134610.45</v>
      </c>
      <c r="CN92" s="78">
        <v>-99623.41</v>
      </c>
      <c r="CO92" s="78">
        <v>-133181.67</v>
      </c>
      <c r="CP92" s="78">
        <v>-63154.29</v>
      </c>
      <c r="CQ92" s="78">
        <v>-103154.98</v>
      </c>
      <c r="CR92" s="78">
        <v>-36673.81</v>
      </c>
      <c r="CS92" s="78">
        <v>-139770.13</v>
      </c>
      <c r="CT92" s="78">
        <v>-41877.75</v>
      </c>
      <c r="CU92" s="78">
        <v>-69338.64</v>
      </c>
      <c r="CV92" s="78">
        <v>-121363.03</v>
      </c>
      <c r="CW92" s="78">
        <v>1088566.32</v>
      </c>
      <c r="CX92" s="78">
        <v>-39919.25</v>
      </c>
      <c r="CY92" s="78">
        <v>-127176.09</v>
      </c>
      <c r="CZ92" s="78">
        <v>-80793.19</v>
      </c>
      <c r="DA92" s="78">
        <v>-81344.87</v>
      </c>
      <c r="DB92" s="78">
        <v>-112077.15</v>
      </c>
      <c r="DC92" s="78">
        <v>-146992.07</v>
      </c>
      <c r="DD92" s="78">
        <v>-152651.25</v>
      </c>
      <c r="DE92" s="78">
        <v>-115092.23</v>
      </c>
      <c r="DF92" s="78">
        <v>333060.3</v>
      </c>
      <c r="DG92" s="78">
        <v>-96580.43</v>
      </c>
      <c r="DH92" s="78">
        <v>-50252.37</v>
      </c>
      <c r="DI92" s="78">
        <v>184384.3</v>
      </c>
      <c r="DJ92" s="78">
        <v>-115250.3</v>
      </c>
      <c r="DK92" s="78">
        <v>-126310.35</v>
      </c>
      <c r="DL92" s="78">
        <v>-91527.07</v>
      </c>
      <c r="DM92" s="78">
        <v>-77073.28</v>
      </c>
      <c r="DN92" s="78">
        <v>-48668.94</v>
      </c>
      <c r="DO92" s="78">
        <v>-50899.52</v>
      </c>
      <c r="DP92" s="78">
        <v>-53754.23</v>
      </c>
      <c r="DQ92" s="78">
        <v>-54703.94</v>
      </c>
      <c r="DR92" s="78">
        <v>-68666.4</v>
      </c>
      <c r="DS92" s="78">
        <v>-52294.04</v>
      </c>
      <c r="DT92" s="83"/>
    </row>
    <row r="93" s="62" customFormat="1" spans="1:123">
      <c r="A93" s="67" t="s">
        <v>333</v>
      </c>
      <c r="B93" s="78">
        <v>5992011.18</v>
      </c>
      <c r="C93" s="78">
        <v>5992011.18</v>
      </c>
      <c r="D93" s="78">
        <v>0</v>
      </c>
      <c r="E93" s="78">
        <v>0</v>
      </c>
      <c r="F93" s="78">
        <v>0</v>
      </c>
      <c r="G93" s="78">
        <v>0</v>
      </c>
      <c r="H93" s="78">
        <v>0</v>
      </c>
      <c r="I93" s="78">
        <v>0</v>
      </c>
      <c r="J93" s="78">
        <v>0</v>
      </c>
      <c r="K93" s="78">
        <v>0</v>
      </c>
      <c r="L93" s="78">
        <v>0</v>
      </c>
      <c r="M93" s="78">
        <v>0</v>
      </c>
      <c r="N93" s="78">
        <v>0</v>
      </c>
      <c r="O93" s="78">
        <v>0</v>
      </c>
      <c r="P93" s="78">
        <v>5992011.18</v>
      </c>
      <c r="Q93" s="78">
        <v>0</v>
      </c>
      <c r="R93" s="78">
        <v>0</v>
      </c>
      <c r="S93" s="78">
        <v>0</v>
      </c>
      <c r="T93" s="78">
        <v>5583971.43</v>
      </c>
      <c r="U93" s="78">
        <v>0</v>
      </c>
      <c r="V93" s="78">
        <v>0</v>
      </c>
      <c r="W93" s="78">
        <v>408039.75</v>
      </c>
      <c r="X93" s="78">
        <v>0</v>
      </c>
      <c r="Y93" s="78">
        <v>0</v>
      </c>
      <c r="Z93" s="78">
        <v>0</v>
      </c>
      <c r="AA93" s="78">
        <v>0</v>
      </c>
      <c r="AB93" s="78">
        <v>0</v>
      </c>
      <c r="AC93" s="78">
        <v>0</v>
      </c>
      <c r="AD93" s="78">
        <v>0</v>
      </c>
      <c r="AE93" s="78">
        <v>0</v>
      </c>
      <c r="AF93" s="78">
        <v>0</v>
      </c>
      <c r="AG93" s="78">
        <v>0</v>
      </c>
      <c r="AH93" s="78">
        <v>0</v>
      </c>
      <c r="AI93" s="78">
        <v>0</v>
      </c>
      <c r="AJ93" s="78">
        <v>0</v>
      </c>
      <c r="AK93" s="78">
        <v>0</v>
      </c>
      <c r="AL93" s="78">
        <v>0</v>
      </c>
      <c r="AM93" s="78">
        <v>0</v>
      </c>
      <c r="AN93" s="78">
        <v>0</v>
      </c>
      <c r="AO93" s="78">
        <v>0</v>
      </c>
      <c r="AP93" s="78">
        <v>0</v>
      </c>
      <c r="AQ93" s="78">
        <v>0</v>
      </c>
      <c r="AR93" s="78">
        <v>0</v>
      </c>
      <c r="AS93" s="78">
        <v>0</v>
      </c>
      <c r="AT93" s="78">
        <v>0</v>
      </c>
      <c r="AU93" s="78">
        <v>0</v>
      </c>
      <c r="AV93" s="78">
        <v>0</v>
      </c>
      <c r="AW93" s="78">
        <v>0</v>
      </c>
      <c r="AX93" s="78">
        <v>0</v>
      </c>
      <c r="AY93" s="78">
        <v>0</v>
      </c>
      <c r="AZ93" s="78">
        <v>0</v>
      </c>
      <c r="BA93" s="78">
        <v>0</v>
      </c>
      <c r="BB93" s="78">
        <v>0</v>
      </c>
      <c r="BC93" s="78">
        <v>0</v>
      </c>
      <c r="BD93" s="78">
        <v>0</v>
      </c>
      <c r="BE93" s="78">
        <v>0</v>
      </c>
      <c r="BF93" s="78">
        <v>0</v>
      </c>
      <c r="BG93" s="78">
        <v>0</v>
      </c>
      <c r="BH93" s="78">
        <v>0</v>
      </c>
      <c r="BI93" s="78">
        <v>0</v>
      </c>
      <c r="BJ93" s="78">
        <v>0</v>
      </c>
      <c r="BK93" s="78">
        <v>0</v>
      </c>
      <c r="BL93" s="78">
        <v>0</v>
      </c>
      <c r="BM93" s="78">
        <v>0</v>
      </c>
      <c r="BN93" s="78">
        <v>0</v>
      </c>
      <c r="BO93" s="78">
        <v>0</v>
      </c>
      <c r="BP93" s="78">
        <v>0</v>
      </c>
      <c r="BQ93" s="78">
        <v>0</v>
      </c>
      <c r="BR93" s="78">
        <v>0</v>
      </c>
      <c r="BS93" s="78">
        <v>0</v>
      </c>
      <c r="BT93" s="78">
        <v>0</v>
      </c>
      <c r="BU93" s="78">
        <v>0</v>
      </c>
      <c r="BV93" s="78">
        <v>0</v>
      </c>
      <c r="BW93" s="78">
        <v>0</v>
      </c>
      <c r="BX93" s="78">
        <v>0</v>
      </c>
      <c r="BY93" s="78">
        <v>0</v>
      </c>
      <c r="BZ93" s="78">
        <v>0</v>
      </c>
      <c r="CA93" s="78">
        <v>0</v>
      </c>
      <c r="CB93" s="78">
        <v>0</v>
      </c>
      <c r="CC93" s="78">
        <v>0</v>
      </c>
      <c r="CD93" s="78">
        <v>0</v>
      </c>
      <c r="CE93" s="78">
        <v>0</v>
      </c>
      <c r="CF93" s="78">
        <v>0</v>
      </c>
      <c r="CG93" s="78">
        <v>0</v>
      </c>
      <c r="CH93" s="78">
        <v>0</v>
      </c>
      <c r="CI93" s="78">
        <v>0</v>
      </c>
      <c r="CJ93" s="78">
        <v>0</v>
      </c>
      <c r="CK93" s="78">
        <v>0</v>
      </c>
      <c r="CL93" s="78">
        <v>0</v>
      </c>
      <c r="CM93" s="78">
        <v>0</v>
      </c>
      <c r="CN93" s="78">
        <v>0</v>
      </c>
      <c r="CO93" s="78">
        <v>0</v>
      </c>
      <c r="CP93" s="78">
        <v>0</v>
      </c>
      <c r="CQ93" s="78">
        <v>0</v>
      </c>
      <c r="CR93" s="78">
        <v>0</v>
      </c>
      <c r="CS93" s="78">
        <v>0</v>
      </c>
      <c r="CT93" s="78">
        <v>0</v>
      </c>
      <c r="CU93" s="78">
        <v>0</v>
      </c>
      <c r="CV93" s="78">
        <v>0</v>
      </c>
      <c r="CW93" s="78">
        <v>0</v>
      </c>
      <c r="CX93" s="78">
        <v>0</v>
      </c>
      <c r="CY93" s="78">
        <v>0</v>
      </c>
      <c r="CZ93" s="78">
        <v>0</v>
      </c>
      <c r="DA93" s="78">
        <v>0</v>
      </c>
      <c r="DB93" s="78">
        <v>0</v>
      </c>
      <c r="DC93" s="78">
        <v>0</v>
      </c>
      <c r="DD93" s="78">
        <v>0</v>
      </c>
      <c r="DE93" s="78">
        <v>0</v>
      </c>
      <c r="DF93" s="78">
        <v>0</v>
      </c>
      <c r="DG93" s="78">
        <v>0</v>
      </c>
      <c r="DH93" s="78">
        <v>0</v>
      </c>
      <c r="DI93" s="78">
        <v>0</v>
      </c>
      <c r="DJ93" s="78">
        <v>0</v>
      </c>
      <c r="DK93" s="78">
        <v>0</v>
      </c>
      <c r="DL93" s="78">
        <v>0</v>
      </c>
      <c r="DM93" s="78">
        <v>0</v>
      </c>
      <c r="DN93" s="78"/>
      <c r="DO93" s="78"/>
      <c r="DP93" s="78"/>
      <c r="DQ93" s="78"/>
      <c r="DR93" s="78"/>
      <c r="DS93" s="78"/>
    </row>
    <row r="94" s="38" customFormat="1" ht="24" spans="1:124">
      <c r="A94" s="73" t="s">
        <v>334</v>
      </c>
      <c r="B94" s="78">
        <v>5992011.18</v>
      </c>
      <c r="C94" s="78">
        <v>5992011.18</v>
      </c>
      <c r="D94" s="78">
        <v>0</v>
      </c>
      <c r="E94" s="78">
        <v>0</v>
      </c>
      <c r="F94" s="78">
        <v>0</v>
      </c>
      <c r="G94" s="78">
        <v>0</v>
      </c>
      <c r="H94" s="78">
        <v>0</v>
      </c>
      <c r="I94" s="78">
        <v>0</v>
      </c>
      <c r="J94" s="78">
        <v>0</v>
      </c>
      <c r="K94" s="78">
        <v>0</v>
      </c>
      <c r="L94" s="78">
        <v>0</v>
      </c>
      <c r="M94" s="78">
        <v>0</v>
      </c>
      <c r="N94" s="78">
        <v>0</v>
      </c>
      <c r="O94" s="78">
        <v>0</v>
      </c>
      <c r="P94" s="78">
        <v>5992011.18</v>
      </c>
      <c r="Q94" s="78">
        <v>0</v>
      </c>
      <c r="R94" s="78">
        <v>0</v>
      </c>
      <c r="S94" s="78">
        <v>0</v>
      </c>
      <c r="T94" s="78">
        <v>5583971.43</v>
      </c>
      <c r="U94" s="78">
        <v>0</v>
      </c>
      <c r="V94" s="78">
        <v>0</v>
      </c>
      <c r="W94" s="78">
        <v>408039.75</v>
      </c>
      <c r="X94" s="78">
        <v>0</v>
      </c>
      <c r="Y94" s="78">
        <v>0</v>
      </c>
      <c r="Z94" s="78">
        <v>0</v>
      </c>
      <c r="AA94" s="78">
        <v>0</v>
      </c>
      <c r="AB94" s="78">
        <v>0</v>
      </c>
      <c r="AC94" s="78">
        <v>0</v>
      </c>
      <c r="AD94" s="78">
        <v>0</v>
      </c>
      <c r="AE94" s="78">
        <v>0</v>
      </c>
      <c r="AF94" s="78">
        <v>0</v>
      </c>
      <c r="AG94" s="78">
        <v>0</v>
      </c>
      <c r="AH94" s="78">
        <v>0</v>
      </c>
      <c r="AI94" s="78">
        <v>0</v>
      </c>
      <c r="AJ94" s="78">
        <v>0</v>
      </c>
      <c r="AK94" s="78">
        <v>0</v>
      </c>
      <c r="AL94" s="78">
        <v>0</v>
      </c>
      <c r="AM94" s="78">
        <v>0</v>
      </c>
      <c r="AN94" s="78">
        <v>0</v>
      </c>
      <c r="AO94" s="78">
        <v>0</v>
      </c>
      <c r="AP94" s="78">
        <v>0</v>
      </c>
      <c r="AQ94" s="78">
        <v>0</v>
      </c>
      <c r="AR94" s="78">
        <v>0</v>
      </c>
      <c r="AS94" s="78">
        <v>0</v>
      </c>
      <c r="AT94" s="78">
        <v>0</v>
      </c>
      <c r="AU94" s="78">
        <v>0</v>
      </c>
      <c r="AV94" s="78">
        <v>0</v>
      </c>
      <c r="AW94" s="78">
        <v>0</v>
      </c>
      <c r="AX94" s="78">
        <v>0</v>
      </c>
      <c r="AY94" s="78">
        <v>0</v>
      </c>
      <c r="AZ94" s="78">
        <v>0</v>
      </c>
      <c r="BA94" s="78">
        <v>0</v>
      </c>
      <c r="BB94" s="78">
        <v>0</v>
      </c>
      <c r="BC94" s="78">
        <v>0</v>
      </c>
      <c r="BD94" s="78">
        <v>0</v>
      </c>
      <c r="BE94" s="78">
        <v>0</v>
      </c>
      <c r="BF94" s="78">
        <v>0</v>
      </c>
      <c r="BG94" s="78">
        <v>0</v>
      </c>
      <c r="BH94" s="78">
        <v>0</v>
      </c>
      <c r="BI94" s="78">
        <v>0</v>
      </c>
      <c r="BJ94" s="78">
        <v>0</v>
      </c>
      <c r="BK94" s="78">
        <v>0</v>
      </c>
      <c r="BL94" s="78">
        <v>0</v>
      </c>
      <c r="BM94" s="78">
        <v>0</v>
      </c>
      <c r="BN94" s="78">
        <v>0</v>
      </c>
      <c r="BO94" s="78">
        <v>0</v>
      </c>
      <c r="BP94" s="78">
        <v>0</v>
      </c>
      <c r="BQ94" s="78">
        <v>0</v>
      </c>
      <c r="BR94" s="78">
        <v>0</v>
      </c>
      <c r="BS94" s="78">
        <v>0</v>
      </c>
      <c r="BT94" s="78">
        <v>0</v>
      </c>
      <c r="BU94" s="78">
        <v>0</v>
      </c>
      <c r="BV94" s="78">
        <v>0</v>
      </c>
      <c r="BW94" s="78">
        <v>0</v>
      </c>
      <c r="BX94" s="78">
        <v>0</v>
      </c>
      <c r="BY94" s="78">
        <v>0</v>
      </c>
      <c r="BZ94" s="78">
        <v>0</v>
      </c>
      <c r="CA94" s="78">
        <v>0</v>
      </c>
      <c r="CB94" s="78">
        <v>0</v>
      </c>
      <c r="CC94" s="78">
        <v>0</v>
      </c>
      <c r="CD94" s="78">
        <v>0</v>
      </c>
      <c r="CE94" s="78">
        <v>0</v>
      </c>
      <c r="CF94" s="78">
        <v>0</v>
      </c>
      <c r="CG94" s="78">
        <v>0</v>
      </c>
      <c r="CH94" s="78">
        <v>0</v>
      </c>
      <c r="CI94" s="78">
        <v>0</v>
      </c>
      <c r="CJ94" s="78">
        <v>0</v>
      </c>
      <c r="CK94" s="78">
        <v>0</v>
      </c>
      <c r="CL94" s="78">
        <v>0</v>
      </c>
      <c r="CM94" s="78">
        <v>0</v>
      </c>
      <c r="CN94" s="78">
        <v>0</v>
      </c>
      <c r="CO94" s="78">
        <v>0</v>
      </c>
      <c r="CP94" s="78">
        <v>0</v>
      </c>
      <c r="CQ94" s="78">
        <v>0</v>
      </c>
      <c r="CR94" s="78">
        <v>0</v>
      </c>
      <c r="CS94" s="78">
        <v>0</v>
      </c>
      <c r="CT94" s="78">
        <v>0</v>
      </c>
      <c r="CU94" s="78">
        <v>0</v>
      </c>
      <c r="CV94" s="78">
        <v>0</v>
      </c>
      <c r="CW94" s="78">
        <v>0</v>
      </c>
      <c r="CX94" s="78">
        <v>0</v>
      </c>
      <c r="CY94" s="78">
        <v>0</v>
      </c>
      <c r="CZ94" s="78">
        <v>0</v>
      </c>
      <c r="DA94" s="78">
        <v>0</v>
      </c>
      <c r="DB94" s="78">
        <v>0</v>
      </c>
      <c r="DC94" s="78">
        <v>0</v>
      </c>
      <c r="DD94" s="78">
        <v>0</v>
      </c>
      <c r="DE94" s="78">
        <v>0</v>
      </c>
      <c r="DF94" s="78">
        <v>0</v>
      </c>
      <c r="DG94" s="78">
        <v>0</v>
      </c>
      <c r="DH94" s="78">
        <v>0</v>
      </c>
      <c r="DI94" s="78">
        <v>0</v>
      </c>
      <c r="DJ94" s="78">
        <v>0</v>
      </c>
      <c r="DK94" s="78">
        <v>0</v>
      </c>
      <c r="DL94" s="78">
        <v>0</v>
      </c>
      <c r="DM94" s="78">
        <v>0</v>
      </c>
      <c r="DN94" s="78"/>
      <c r="DO94" s="78"/>
      <c r="DP94" s="78"/>
      <c r="DQ94" s="78"/>
      <c r="DR94" s="78"/>
      <c r="DS94" s="78"/>
      <c r="DT94" s="83"/>
    </row>
    <row r="95" s="38" customFormat="1" spans="1:124">
      <c r="A95" s="73" t="s">
        <v>335</v>
      </c>
      <c r="B95" s="78">
        <v>408039.75</v>
      </c>
      <c r="C95" s="78">
        <v>408039.75</v>
      </c>
      <c r="D95" s="78">
        <v>0</v>
      </c>
      <c r="E95" s="78">
        <v>0</v>
      </c>
      <c r="F95" s="78">
        <v>0</v>
      </c>
      <c r="G95" s="78">
        <v>0</v>
      </c>
      <c r="H95" s="78">
        <v>0</v>
      </c>
      <c r="I95" s="78">
        <v>0</v>
      </c>
      <c r="J95" s="78">
        <v>0</v>
      </c>
      <c r="K95" s="78">
        <v>0</v>
      </c>
      <c r="L95" s="78">
        <v>0</v>
      </c>
      <c r="M95" s="78">
        <v>0</v>
      </c>
      <c r="N95" s="78">
        <v>0</v>
      </c>
      <c r="O95" s="78">
        <v>0</v>
      </c>
      <c r="P95" s="78">
        <v>408039.75</v>
      </c>
      <c r="Q95" s="78">
        <v>0</v>
      </c>
      <c r="R95" s="78">
        <v>0</v>
      </c>
      <c r="S95" s="78">
        <v>0</v>
      </c>
      <c r="T95" s="78">
        <v>0</v>
      </c>
      <c r="U95" s="78">
        <v>0</v>
      </c>
      <c r="V95" s="78">
        <v>0</v>
      </c>
      <c r="W95" s="78">
        <v>408039.75</v>
      </c>
      <c r="X95" s="78">
        <v>0</v>
      </c>
      <c r="Y95" s="78">
        <v>0</v>
      </c>
      <c r="Z95" s="78">
        <v>0</v>
      </c>
      <c r="AA95" s="78">
        <v>0</v>
      </c>
      <c r="AB95" s="78">
        <v>0</v>
      </c>
      <c r="AC95" s="78">
        <v>0</v>
      </c>
      <c r="AD95" s="78">
        <v>0</v>
      </c>
      <c r="AE95" s="78">
        <v>0</v>
      </c>
      <c r="AF95" s="78">
        <v>0</v>
      </c>
      <c r="AG95" s="78">
        <v>0</v>
      </c>
      <c r="AH95" s="78">
        <v>0</v>
      </c>
      <c r="AI95" s="78">
        <v>0</v>
      </c>
      <c r="AJ95" s="78">
        <v>0</v>
      </c>
      <c r="AK95" s="78">
        <v>0</v>
      </c>
      <c r="AL95" s="78">
        <v>0</v>
      </c>
      <c r="AM95" s="78">
        <v>0</v>
      </c>
      <c r="AN95" s="78">
        <v>0</v>
      </c>
      <c r="AO95" s="78">
        <v>0</v>
      </c>
      <c r="AP95" s="78">
        <v>0</v>
      </c>
      <c r="AQ95" s="78">
        <v>0</v>
      </c>
      <c r="AR95" s="78">
        <v>0</v>
      </c>
      <c r="AS95" s="78">
        <v>0</v>
      </c>
      <c r="AT95" s="78">
        <v>0</v>
      </c>
      <c r="AU95" s="78">
        <v>0</v>
      </c>
      <c r="AV95" s="78">
        <v>0</v>
      </c>
      <c r="AW95" s="78">
        <v>0</v>
      </c>
      <c r="AX95" s="78">
        <v>0</v>
      </c>
      <c r="AY95" s="78">
        <v>0</v>
      </c>
      <c r="AZ95" s="78">
        <v>0</v>
      </c>
      <c r="BA95" s="78">
        <v>0</v>
      </c>
      <c r="BB95" s="78">
        <v>0</v>
      </c>
      <c r="BC95" s="78">
        <v>0</v>
      </c>
      <c r="BD95" s="78">
        <v>0</v>
      </c>
      <c r="BE95" s="78">
        <v>0</v>
      </c>
      <c r="BF95" s="78">
        <v>0</v>
      </c>
      <c r="BG95" s="78">
        <v>0</v>
      </c>
      <c r="BH95" s="78">
        <v>0</v>
      </c>
      <c r="BI95" s="78">
        <v>0</v>
      </c>
      <c r="BJ95" s="78">
        <v>0</v>
      </c>
      <c r="BK95" s="78">
        <v>0</v>
      </c>
      <c r="BL95" s="78">
        <v>0</v>
      </c>
      <c r="BM95" s="78">
        <v>0</v>
      </c>
      <c r="BN95" s="78">
        <v>0</v>
      </c>
      <c r="BO95" s="78">
        <v>0</v>
      </c>
      <c r="BP95" s="78">
        <v>0</v>
      </c>
      <c r="BQ95" s="78">
        <v>0</v>
      </c>
      <c r="BR95" s="78">
        <v>0</v>
      </c>
      <c r="BS95" s="78">
        <v>0</v>
      </c>
      <c r="BT95" s="78">
        <v>0</v>
      </c>
      <c r="BU95" s="78">
        <v>0</v>
      </c>
      <c r="BV95" s="78">
        <v>0</v>
      </c>
      <c r="BW95" s="78">
        <v>0</v>
      </c>
      <c r="BX95" s="78">
        <v>0</v>
      </c>
      <c r="BY95" s="78">
        <v>0</v>
      </c>
      <c r="BZ95" s="78">
        <v>0</v>
      </c>
      <c r="CA95" s="78">
        <v>0</v>
      </c>
      <c r="CB95" s="78">
        <v>0</v>
      </c>
      <c r="CC95" s="78">
        <v>0</v>
      </c>
      <c r="CD95" s="78">
        <v>0</v>
      </c>
      <c r="CE95" s="78">
        <v>0</v>
      </c>
      <c r="CF95" s="78">
        <v>0</v>
      </c>
      <c r="CG95" s="78">
        <v>0</v>
      </c>
      <c r="CH95" s="78">
        <v>0</v>
      </c>
      <c r="CI95" s="78">
        <v>0</v>
      </c>
      <c r="CJ95" s="78">
        <v>0</v>
      </c>
      <c r="CK95" s="78">
        <v>0</v>
      </c>
      <c r="CL95" s="78">
        <v>0</v>
      </c>
      <c r="CM95" s="78">
        <v>0</v>
      </c>
      <c r="CN95" s="78">
        <v>0</v>
      </c>
      <c r="CO95" s="78">
        <v>0</v>
      </c>
      <c r="CP95" s="78">
        <v>0</v>
      </c>
      <c r="CQ95" s="78">
        <v>0</v>
      </c>
      <c r="CR95" s="78">
        <v>0</v>
      </c>
      <c r="CS95" s="78">
        <v>0</v>
      </c>
      <c r="CT95" s="78">
        <v>0</v>
      </c>
      <c r="CU95" s="78">
        <v>0</v>
      </c>
      <c r="CV95" s="78">
        <v>0</v>
      </c>
      <c r="CW95" s="78">
        <v>0</v>
      </c>
      <c r="CX95" s="78">
        <v>0</v>
      </c>
      <c r="CY95" s="78">
        <v>0</v>
      </c>
      <c r="CZ95" s="78">
        <v>0</v>
      </c>
      <c r="DA95" s="78">
        <v>0</v>
      </c>
      <c r="DB95" s="78">
        <v>0</v>
      </c>
      <c r="DC95" s="78">
        <v>0</v>
      </c>
      <c r="DD95" s="78">
        <v>0</v>
      </c>
      <c r="DE95" s="78">
        <v>0</v>
      </c>
      <c r="DF95" s="78">
        <v>0</v>
      </c>
      <c r="DG95" s="78">
        <v>0</v>
      </c>
      <c r="DH95" s="78">
        <v>0</v>
      </c>
      <c r="DI95" s="78">
        <v>0</v>
      </c>
      <c r="DJ95" s="78">
        <v>0</v>
      </c>
      <c r="DK95" s="78">
        <v>0</v>
      </c>
      <c r="DL95" s="78">
        <v>0</v>
      </c>
      <c r="DM95" s="78">
        <v>0</v>
      </c>
      <c r="DN95" s="78"/>
      <c r="DO95" s="78"/>
      <c r="DP95" s="78"/>
      <c r="DQ95" s="78"/>
      <c r="DR95" s="78"/>
      <c r="DS95" s="78"/>
      <c r="DT95" s="83"/>
    </row>
    <row r="96" s="38" customFormat="1" spans="1:124">
      <c r="A96" s="73" t="s">
        <v>336</v>
      </c>
      <c r="B96" s="78">
        <v>0</v>
      </c>
      <c r="C96" s="78">
        <v>0</v>
      </c>
      <c r="D96" s="78">
        <v>0</v>
      </c>
      <c r="E96" s="78">
        <v>0</v>
      </c>
      <c r="F96" s="78">
        <v>0</v>
      </c>
      <c r="G96" s="78">
        <v>0</v>
      </c>
      <c r="H96" s="78">
        <v>0</v>
      </c>
      <c r="I96" s="78"/>
      <c r="J96" s="78"/>
      <c r="K96" s="78"/>
      <c r="L96" s="78"/>
      <c r="M96" s="78"/>
      <c r="N96" s="78"/>
      <c r="O96" s="78">
        <v>0</v>
      </c>
      <c r="P96" s="78"/>
      <c r="Q96" s="78"/>
      <c r="R96" s="78"/>
      <c r="S96" s="78"/>
      <c r="T96" s="78">
        <v>0</v>
      </c>
      <c r="U96" s="78"/>
      <c r="V96" s="78"/>
      <c r="W96" s="78"/>
      <c r="X96" s="78"/>
      <c r="Y96" s="78"/>
      <c r="Z96" s="78"/>
      <c r="AA96" s="78"/>
      <c r="AB96" s="78"/>
      <c r="AC96" s="78">
        <v>0</v>
      </c>
      <c r="AD96" s="78">
        <v>0</v>
      </c>
      <c r="AE96" s="78">
        <v>0</v>
      </c>
      <c r="AF96" s="78">
        <v>0</v>
      </c>
      <c r="AG96" s="78">
        <v>0</v>
      </c>
      <c r="AH96" s="78"/>
      <c r="AI96" s="78"/>
      <c r="AJ96" s="78"/>
      <c r="AK96" s="78"/>
      <c r="AL96" s="78"/>
      <c r="AM96" s="78"/>
      <c r="AN96" s="78"/>
      <c r="AO96" s="78">
        <v>0</v>
      </c>
      <c r="AP96" s="78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/>
      <c r="BX96" s="78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8"/>
      <c r="CK96" s="78"/>
      <c r="CL96" s="78"/>
      <c r="CM96" s="78"/>
      <c r="CN96" s="78"/>
      <c r="CO96" s="78"/>
      <c r="CP96" s="78"/>
      <c r="CQ96" s="78"/>
      <c r="CR96" s="78"/>
      <c r="CS96" s="78"/>
      <c r="CT96" s="78"/>
      <c r="CU96" s="78"/>
      <c r="CV96" s="78"/>
      <c r="CW96" s="78"/>
      <c r="CX96" s="78"/>
      <c r="CY96" s="78"/>
      <c r="CZ96" s="78"/>
      <c r="DA96" s="78"/>
      <c r="DB96" s="78"/>
      <c r="DC96" s="78"/>
      <c r="DD96" s="78"/>
      <c r="DE96" s="78"/>
      <c r="DF96" s="78"/>
      <c r="DG96" s="78"/>
      <c r="DH96" s="78"/>
      <c r="DI96" s="78"/>
      <c r="DJ96" s="78"/>
      <c r="DK96" s="78"/>
      <c r="DL96" s="78"/>
      <c r="DM96" s="78"/>
      <c r="DN96" s="78"/>
      <c r="DO96" s="78"/>
      <c r="DP96" s="78"/>
      <c r="DQ96" s="78"/>
      <c r="DR96" s="78"/>
      <c r="DS96" s="78"/>
      <c r="DT96" s="83"/>
    </row>
    <row r="97" s="38" customFormat="1" ht="24" spans="1:124">
      <c r="A97" s="73" t="s">
        <v>337</v>
      </c>
      <c r="B97" s="78">
        <v>0</v>
      </c>
      <c r="C97" s="78">
        <v>0</v>
      </c>
      <c r="D97" s="78">
        <v>0</v>
      </c>
      <c r="E97" s="78">
        <v>0</v>
      </c>
      <c r="F97" s="78">
        <v>0</v>
      </c>
      <c r="G97" s="78">
        <v>0</v>
      </c>
      <c r="H97" s="78">
        <v>0</v>
      </c>
      <c r="I97" s="78"/>
      <c r="J97" s="78"/>
      <c r="K97" s="78"/>
      <c r="L97" s="78"/>
      <c r="M97" s="78"/>
      <c r="N97" s="78"/>
      <c r="O97" s="78">
        <v>0</v>
      </c>
      <c r="P97" s="78"/>
      <c r="Q97" s="78"/>
      <c r="R97" s="78"/>
      <c r="S97" s="78"/>
      <c r="T97" s="78">
        <v>0</v>
      </c>
      <c r="U97" s="78"/>
      <c r="V97" s="78"/>
      <c r="W97" s="78"/>
      <c r="X97" s="78"/>
      <c r="Y97" s="78"/>
      <c r="Z97" s="78"/>
      <c r="AA97" s="78"/>
      <c r="AB97" s="78"/>
      <c r="AC97" s="78">
        <v>0</v>
      </c>
      <c r="AD97" s="78">
        <v>0</v>
      </c>
      <c r="AE97" s="78">
        <v>0</v>
      </c>
      <c r="AF97" s="78">
        <v>0</v>
      </c>
      <c r="AG97" s="78">
        <v>0</v>
      </c>
      <c r="AH97" s="78"/>
      <c r="AI97" s="78"/>
      <c r="AJ97" s="78"/>
      <c r="AK97" s="78"/>
      <c r="AL97" s="78"/>
      <c r="AM97" s="78"/>
      <c r="AN97" s="78"/>
      <c r="AO97" s="78">
        <v>0</v>
      </c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78"/>
      <c r="BS97" s="78"/>
      <c r="BT97" s="78"/>
      <c r="BU97" s="78"/>
      <c r="BV97" s="78"/>
      <c r="BW97" s="78"/>
      <c r="BX97" s="78"/>
      <c r="BY97" s="78"/>
      <c r="BZ97" s="78"/>
      <c r="CA97" s="78"/>
      <c r="CB97" s="78"/>
      <c r="CC97" s="78"/>
      <c r="CD97" s="78"/>
      <c r="CE97" s="78"/>
      <c r="CF97" s="78"/>
      <c r="CG97" s="78"/>
      <c r="CH97" s="78"/>
      <c r="CI97" s="78"/>
      <c r="CJ97" s="78"/>
      <c r="CK97" s="78"/>
      <c r="CL97" s="78"/>
      <c r="CM97" s="78"/>
      <c r="CN97" s="78"/>
      <c r="CO97" s="78"/>
      <c r="CP97" s="78"/>
      <c r="CQ97" s="78"/>
      <c r="CR97" s="78"/>
      <c r="CS97" s="78"/>
      <c r="CT97" s="78"/>
      <c r="CU97" s="78"/>
      <c r="CV97" s="78"/>
      <c r="CW97" s="78"/>
      <c r="CX97" s="78"/>
      <c r="CY97" s="78"/>
      <c r="CZ97" s="78"/>
      <c r="DA97" s="78"/>
      <c r="DB97" s="78"/>
      <c r="DC97" s="78"/>
      <c r="DD97" s="78"/>
      <c r="DE97" s="78"/>
      <c r="DF97" s="78"/>
      <c r="DG97" s="78"/>
      <c r="DH97" s="78"/>
      <c r="DI97" s="78"/>
      <c r="DJ97" s="78"/>
      <c r="DK97" s="78"/>
      <c r="DL97" s="78"/>
      <c r="DM97" s="78"/>
      <c r="DN97" s="78"/>
      <c r="DO97" s="78"/>
      <c r="DP97" s="78"/>
      <c r="DQ97" s="78"/>
      <c r="DR97" s="78"/>
      <c r="DS97" s="78"/>
      <c r="DT97" s="83"/>
    </row>
    <row r="98" s="38" customFormat="1" spans="1:124">
      <c r="A98" s="73" t="s">
        <v>338</v>
      </c>
      <c r="B98" s="78">
        <v>408039.75</v>
      </c>
      <c r="C98" s="78">
        <v>408039.75</v>
      </c>
      <c r="D98" s="78">
        <v>0</v>
      </c>
      <c r="E98" s="78">
        <v>0</v>
      </c>
      <c r="F98" s="78">
        <v>0</v>
      </c>
      <c r="G98" s="78">
        <v>0</v>
      </c>
      <c r="H98" s="78">
        <v>0</v>
      </c>
      <c r="I98" s="78"/>
      <c r="J98" s="78"/>
      <c r="K98" s="78"/>
      <c r="L98" s="78"/>
      <c r="M98" s="78"/>
      <c r="N98" s="78"/>
      <c r="O98" s="78">
        <v>0</v>
      </c>
      <c r="P98" s="78">
        <v>408039.75</v>
      </c>
      <c r="Q98" s="78"/>
      <c r="R98" s="78"/>
      <c r="S98" s="78"/>
      <c r="T98" s="78">
        <v>0</v>
      </c>
      <c r="U98" s="78"/>
      <c r="V98" s="78"/>
      <c r="W98" s="78">
        <v>408039.75</v>
      </c>
      <c r="X98" s="78"/>
      <c r="Y98" s="78"/>
      <c r="Z98" s="78"/>
      <c r="AA98" s="78"/>
      <c r="AB98" s="78"/>
      <c r="AC98" s="78">
        <v>0</v>
      </c>
      <c r="AD98" s="78">
        <v>0</v>
      </c>
      <c r="AE98" s="78">
        <v>0</v>
      </c>
      <c r="AF98" s="78">
        <v>0</v>
      </c>
      <c r="AG98" s="78">
        <v>0</v>
      </c>
      <c r="AH98" s="78"/>
      <c r="AI98" s="78"/>
      <c r="AJ98" s="78"/>
      <c r="AK98" s="78"/>
      <c r="AL98" s="78"/>
      <c r="AM98" s="78"/>
      <c r="AN98" s="78"/>
      <c r="AO98" s="78">
        <v>0</v>
      </c>
      <c r="AP98" s="78"/>
      <c r="AQ98" s="78"/>
      <c r="AR98" s="78"/>
      <c r="AS98" s="78"/>
      <c r="AT98" s="78"/>
      <c r="AU98" s="78"/>
      <c r="AV98" s="78"/>
      <c r="AW98" s="78"/>
      <c r="AX98" s="78"/>
      <c r="AY98" s="78"/>
      <c r="AZ98" s="78"/>
      <c r="BA98" s="78"/>
      <c r="BB98" s="78"/>
      <c r="BC98" s="78"/>
      <c r="BD98" s="78"/>
      <c r="BE98" s="78"/>
      <c r="BF98" s="78"/>
      <c r="BG98" s="78"/>
      <c r="BH98" s="78"/>
      <c r="BI98" s="78"/>
      <c r="BJ98" s="78"/>
      <c r="BK98" s="78"/>
      <c r="BL98" s="78"/>
      <c r="BM98" s="78"/>
      <c r="BN98" s="78"/>
      <c r="BO98" s="78"/>
      <c r="BP98" s="78"/>
      <c r="BQ98" s="78"/>
      <c r="BR98" s="78"/>
      <c r="BS98" s="78"/>
      <c r="BT98" s="78"/>
      <c r="BU98" s="78"/>
      <c r="BV98" s="78"/>
      <c r="BW98" s="78"/>
      <c r="BX98" s="78"/>
      <c r="BY98" s="78"/>
      <c r="BZ98" s="78"/>
      <c r="CA98" s="78"/>
      <c r="CB98" s="78"/>
      <c r="CC98" s="78"/>
      <c r="CD98" s="78"/>
      <c r="CE98" s="78"/>
      <c r="CF98" s="78"/>
      <c r="CG98" s="78"/>
      <c r="CH98" s="78"/>
      <c r="CI98" s="78"/>
      <c r="CJ98" s="78"/>
      <c r="CK98" s="78"/>
      <c r="CL98" s="78"/>
      <c r="CM98" s="78"/>
      <c r="CN98" s="78"/>
      <c r="CO98" s="78"/>
      <c r="CP98" s="78"/>
      <c r="CQ98" s="78"/>
      <c r="CR98" s="78"/>
      <c r="CS98" s="78"/>
      <c r="CT98" s="78"/>
      <c r="CU98" s="78"/>
      <c r="CV98" s="78"/>
      <c r="CW98" s="78"/>
      <c r="CX98" s="78"/>
      <c r="CY98" s="78"/>
      <c r="CZ98" s="78"/>
      <c r="DA98" s="78"/>
      <c r="DB98" s="78"/>
      <c r="DC98" s="78"/>
      <c r="DD98" s="78"/>
      <c r="DE98" s="78"/>
      <c r="DF98" s="78"/>
      <c r="DG98" s="78"/>
      <c r="DH98" s="78"/>
      <c r="DI98" s="78"/>
      <c r="DJ98" s="78"/>
      <c r="DK98" s="78"/>
      <c r="DL98" s="78"/>
      <c r="DM98" s="78"/>
      <c r="DN98" s="78"/>
      <c r="DO98" s="78"/>
      <c r="DP98" s="78"/>
      <c r="DQ98" s="78"/>
      <c r="DR98" s="78"/>
      <c r="DS98" s="78"/>
      <c r="DT98" s="83"/>
    </row>
    <row r="99" s="38" customFormat="1" spans="1:124">
      <c r="A99" s="73" t="s">
        <v>339</v>
      </c>
      <c r="B99" s="78">
        <v>0</v>
      </c>
      <c r="C99" s="78">
        <v>0</v>
      </c>
      <c r="D99" s="78">
        <v>0</v>
      </c>
      <c r="E99" s="78">
        <v>0</v>
      </c>
      <c r="F99" s="78">
        <v>0</v>
      </c>
      <c r="G99" s="78">
        <v>0</v>
      </c>
      <c r="H99" s="78">
        <v>0</v>
      </c>
      <c r="I99" s="78"/>
      <c r="J99" s="78"/>
      <c r="K99" s="78"/>
      <c r="L99" s="78"/>
      <c r="M99" s="78"/>
      <c r="N99" s="78"/>
      <c r="O99" s="78">
        <v>0</v>
      </c>
      <c r="P99" s="78"/>
      <c r="Q99" s="78"/>
      <c r="R99" s="78"/>
      <c r="S99" s="78"/>
      <c r="T99" s="78">
        <v>0</v>
      </c>
      <c r="U99" s="78"/>
      <c r="V99" s="78"/>
      <c r="W99" s="78"/>
      <c r="X99" s="78"/>
      <c r="Y99" s="78"/>
      <c r="Z99" s="78"/>
      <c r="AA99" s="78"/>
      <c r="AB99" s="78"/>
      <c r="AC99" s="78">
        <v>0</v>
      </c>
      <c r="AD99" s="78">
        <v>0</v>
      </c>
      <c r="AE99" s="78">
        <v>0</v>
      </c>
      <c r="AF99" s="78">
        <v>0</v>
      </c>
      <c r="AG99" s="78">
        <v>0</v>
      </c>
      <c r="AH99" s="78"/>
      <c r="AI99" s="78"/>
      <c r="AJ99" s="78"/>
      <c r="AK99" s="78"/>
      <c r="AL99" s="78"/>
      <c r="AM99" s="78"/>
      <c r="AN99" s="78"/>
      <c r="AO99" s="78">
        <v>0</v>
      </c>
      <c r="AP99" s="78"/>
      <c r="AQ99" s="78"/>
      <c r="AR99" s="78"/>
      <c r="AS99" s="78"/>
      <c r="AT99" s="78"/>
      <c r="AU99" s="78"/>
      <c r="AV99" s="78"/>
      <c r="AW99" s="78"/>
      <c r="AX99" s="78"/>
      <c r="AY99" s="78"/>
      <c r="AZ99" s="78"/>
      <c r="BA99" s="78"/>
      <c r="BB99" s="78"/>
      <c r="BC99" s="78"/>
      <c r="BD99" s="78"/>
      <c r="BE99" s="78"/>
      <c r="BF99" s="78"/>
      <c r="BG99" s="78"/>
      <c r="BH99" s="78"/>
      <c r="BI99" s="78"/>
      <c r="BJ99" s="78"/>
      <c r="BK99" s="78"/>
      <c r="BL99" s="78"/>
      <c r="BM99" s="78"/>
      <c r="BN99" s="78"/>
      <c r="BO99" s="78"/>
      <c r="BP99" s="78"/>
      <c r="BQ99" s="78"/>
      <c r="BR99" s="78"/>
      <c r="BS99" s="78"/>
      <c r="BT99" s="78"/>
      <c r="BU99" s="78"/>
      <c r="BV99" s="78"/>
      <c r="BW99" s="78"/>
      <c r="BX99" s="78"/>
      <c r="BY99" s="78"/>
      <c r="BZ99" s="78"/>
      <c r="CA99" s="78"/>
      <c r="CB99" s="78"/>
      <c r="CC99" s="78"/>
      <c r="CD99" s="78"/>
      <c r="CE99" s="78"/>
      <c r="CF99" s="78"/>
      <c r="CG99" s="78"/>
      <c r="CH99" s="78"/>
      <c r="CI99" s="78"/>
      <c r="CJ99" s="78"/>
      <c r="CK99" s="78"/>
      <c r="CL99" s="78"/>
      <c r="CM99" s="78"/>
      <c r="CN99" s="78"/>
      <c r="CO99" s="78"/>
      <c r="CP99" s="78"/>
      <c r="CQ99" s="78"/>
      <c r="CR99" s="78"/>
      <c r="CS99" s="78"/>
      <c r="CT99" s="78"/>
      <c r="CU99" s="78"/>
      <c r="CV99" s="78"/>
      <c r="CW99" s="78"/>
      <c r="CX99" s="78"/>
      <c r="CY99" s="78"/>
      <c r="CZ99" s="78"/>
      <c r="DA99" s="78"/>
      <c r="DB99" s="78"/>
      <c r="DC99" s="78"/>
      <c r="DD99" s="78"/>
      <c r="DE99" s="78"/>
      <c r="DF99" s="78"/>
      <c r="DG99" s="78"/>
      <c r="DH99" s="78"/>
      <c r="DI99" s="78"/>
      <c r="DJ99" s="78"/>
      <c r="DK99" s="78"/>
      <c r="DL99" s="78"/>
      <c r="DM99" s="78"/>
      <c r="DN99" s="78"/>
      <c r="DO99" s="78"/>
      <c r="DP99" s="78"/>
      <c r="DQ99" s="78"/>
      <c r="DR99" s="78"/>
      <c r="DS99" s="78"/>
      <c r="DT99" s="83"/>
    </row>
    <row r="100" s="38" customFormat="1" spans="1:124">
      <c r="A100" s="73" t="s">
        <v>340</v>
      </c>
      <c r="B100" s="78">
        <v>5583971.43</v>
      </c>
      <c r="C100" s="78">
        <v>5583971.43</v>
      </c>
      <c r="D100" s="78">
        <v>0</v>
      </c>
      <c r="E100" s="78">
        <v>0</v>
      </c>
      <c r="F100" s="78">
        <v>0</v>
      </c>
      <c r="G100" s="78">
        <v>0</v>
      </c>
      <c r="H100" s="78">
        <v>0</v>
      </c>
      <c r="I100" s="78">
        <v>0</v>
      </c>
      <c r="J100" s="78">
        <v>0</v>
      </c>
      <c r="K100" s="78">
        <v>0</v>
      </c>
      <c r="L100" s="78">
        <v>0</v>
      </c>
      <c r="M100" s="78">
        <v>0</v>
      </c>
      <c r="N100" s="78">
        <v>0</v>
      </c>
      <c r="O100" s="78">
        <v>0</v>
      </c>
      <c r="P100" s="78">
        <v>5583971.43</v>
      </c>
      <c r="Q100" s="78">
        <v>0</v>
      </c>
      <c r="R100" s="78">
        <v>0</v>
      </c>
      <c r="S100" s="78">
        <v>0</v>
      </c>
      <c r="T100" s="78">
        <v>5583971.43</v>
      </c>
      <c r="U100" s="78">
        <v>0</v>
      </c>
      <c r="V100" s="78">
        <v>0</v>
      </c>
      <c r="W100" s="78">
        <v>0</v>
      </c>
      <c r="X100" s="78">
        <v>0</v>
      </c>
      <c r="Y100" s="78">
        <v>0</v>
      </c>
      <c r="Z100" s="78">
        <v>0</v>
      </c>
      <c r="AA100" s="78">
        <v>0</v>
      </c>
      <c r="AB100" s="78">
        <v>0</v>
      </c>
      <c r="AC100" s="78">
        <v>0</v>
      </c>
      <c r="AD100" s="78">
        <v>0</v>
      </c>
      <c r="AE100" s="78">
        <v>0</v>
      </c>
      <c r="AF100" s="78">
        <v>0</v>
      </c>
      <c r="AG100" s="78">
        <v>0</v>
      </c>
      <c r="AH100" s="78">
        <v>0</v>
      </c>
      <c r="AI100" s="78">
        <v>0</v>
      </c>
      <c r="AJ100" s="78">
        <v>0</v>
      </c>
      <c r="AK100" s="78">
        <v>0</v>
      </c>
      <c r="AL100" s="78">
        <v>0</v>
      </c>
      <c r="AM100" s="78">
        <v>0</v>
      </c>
      <c r="AN100" s="78">
        <v>0</v>
      </c>
      <c r="AO100" s="78">
        <v>0</v>
      </c>
      <c r="AP100" s="78">
        <v>0</v>
      </c>
      <c r="AQ100" s="78">
        <v>0</v>
      </c>
      <c r="AR100" s="78">
        <v>0</v>
      </c>
      <c r="AS100" s="78">
        <v>0</v>
      </c>
      <c r="AT100" s="78">
        <v>0</v>
      </c>
      <c r="AU100" s="78">
        <v>0</v>
      </c>
      <c r="AV100" s="78">
        <v>0</v>
      </c>
      <c r="AW100" s="78">
        <v>0</v>
      </c>
      <c r="AX100" s="78">
        <v>0</v>
      </c>
      <c r="AY100" s="78">
        <v>0</v>
      </c>
      <c r="AZ100" s="78">
        <v>0</v>
      </c>
      <c r="BA100" s="78">
        <v>0</v>
      </c>
      <c r="BB100" s="78">
        <v>0</v>
      </c>
      <c r="BC100" s="78">
        <v>0</v>
      </c>
      <c r="BD100" s="78">
        <v>0</v>
      </c>
      <c r="BE100" s="78">
        <v>0</v>
      </c>
      <c r="BF100" s="78">
        <v>0</v>
      </c>
      <c r="BG100" s="78">
        <v>0</v>
      </c>
      <c r="BH100" s="78">
        <v>0</v>
      </c>
      <c r="BI100" s="78">
        <v>0</v>
      </c>
      <c r="BJ100" s="78">
        <v>0</v>
      </c>
      <c r="BK100" s="78">
        <v>0</v>
      </c>
      <c r="BL100" s="78">
        <v>0</v>
      </c>
      <c r="BM100" s="78">
        <v>0</v>
      </c>
      <c r="BN100" s="78">
        <v>0</v>
      </c>
      <c r="BO100" s="78">
        <v>0</v>
      </c>
      <c r="BP100" s="78">
        <v>0</v>
      </c>
      <c r="BQ100" s="78">
        <v>0</v>
      </c>
      <c r="BR100" s="78">
        <v>0</v>
      </c>
      <c r="BS100" s="78">
        <v>0</v>
      </c>
      <c r="BT100" s="78">
        <v>0</v>
      </c>
      <c r="BU100" s="78">
        <v>0</v>
      </c>
      <c r="BV100" s="78">
        <v>0</v>
      </c>
      <c r="BW100" s="78">
        <v>0</v>
      </c>
      <c r="BX100" s="78">
        <v>0</v>
      </c>
      <c r="BY100" s="78">
        <v>0</v>
      </c>
      <c r="BZ100" s="78">
        <v>0</v>
      </c>
      <c r="CA100" s="78">
        <v>0</v>
      </c>
      <c r="CB100" s="78">
        <v>0</v>
      </c>
      <c r="CC100" s="78">
        <v>0</v>
      </c>
      <c r="CD100" s="78">
        <v>0</v>
      </c>
      <c r="CE100" s="78">
        <v>0</v>
      </c>
      <c r="CF100" s="78">
        <v>0</v>
      </c>
      <c r="CG100" s="78">
        <v>0</v>
      </c>
      <c r="CH100" s="78">
        <v>0</v>
      </c>
      <c r="CI100" s="78">
        <v>0</v>
      </c>
      <c r="CJ100" s="78">
        <v>0</v>
      </c>
      <c r="CK100" s="78">
        <v>0</v>
      </c>
      <c r="CL100" s="78">
        <v>0</v>
      </c>
      <c r="CM100" s="78">
        <v>0</v>
      </c>
      <c r="CN100" s="78">
        <v>0</v>
      </c>
      <c r="CO100" s="78">
        <v>0</v>
      </c>
      <c r="CP100" s="78">
        <v>0</v>
      </c>
      <c r="CQ100" s="78">
        <v>0</v>
      </c>
      <c r="CR100" s="78">
        <v>0</v>
      </c>
      <c r="CS100" s="78">
        <v>0</v>
      </c>
      <c r="CT100" s="78">
        <v>0</v>
      </c>
      <c r="CU100" s="78">
        <v>0</v>
      </c>
      <c r="CV100" s="78">
        <v>0</v>
      </c>
      <c r="CW100" s="78">
        <v>0</v>
      </c>
      <c r="CX100" s="78">
        <v>0</v>
      </c>
      <c r="CY100" s="78">
        <v>0</v>
      </c>
      <c r="CZ100" s="78">
        <v>0</v>
      </c>
      <c r="DA100" s="78">
        <v>0</v>
      </c>
      <c r="DB100" s="78">
        <v>0</v>
      </c>
      <c r="DC100" s="78">
        <v>0</v>
      </c>
      <c r="DD100" s="78">
        <v>0</v>
      </c>
      <c r="DE100" s="78">
        <v>0</v>
      </c>
      <c r="DF100" s="78">
        <v>0</v>
      </c>
      <c r="DG100" s="78">
        <v>0</v>
      </c>
      <c r="DH100" s="78">
        <v>0</v>
      </c>
      <c r="DI100" s="78">
        <v>0</v>
      </c>
      <c r="DJ100" s="78">
        <v>0</v>
      </c>
      <c r="DK100" s="78">
        <v>0</v>
      </c>
      <c r="DL100" s="78">
        <v>0</v>
      </c>
      <c r="DM100" s="78">
        <v>0</v>
      </c>
      <c r="DN100" s="78"/>
      <c r="DO100" s="78"/>
      <c r="DP100" s="78"/>
      <c r="DQ100" s="78">
        <v>0</v>
      </c>
      <c r="DR100" s="78"/>
      <c r="DS100" s="78"/>
      <c r="DT100" s="83"/>
    </row>
    <row r="101" s="38" customFormat="1" spans="1:124">
      <c r="A101" s="73" t="s">
        <v>341</v>
      </c>
      <c r="B101" s="78">
        <v>0</v>
      </c>
      <c r="C101" s="78">
        <v>0</v>
      </c>
      <c r="D101" s="78">
        <v>0</v>
      </c>
      <c r="E101" s="78">
        <v>0</v>
      </c>
      <c r="F101" s="78">
        <v>0</v>
      </c>
      <c r="G101" s="78">
        <v>0</v>
      </c>
      <c r="H101" s="78">
        <v>0</v>
      </c>
      <c r="I101" s="78"/>
      <c r="J101" s="78"/>
      <c r="K101" s="78"/>
      <c r="L101" s="78"/>
      <c r="M101" s="78"/>
      <c r="N101" s="78"/>
      <c r="O101" s="78">
        <v>0</v>
      </c>
      <c r="P101" s="78"/>
      <c r="Q101" s="78"/>
      <c r="R101" s="78"/>
      <c r="S101" s="78"/>
      <c r="T101" s="78">
        <v>0</v>
      </c>
      <c r="U101" s="78"/>
      <c r="V101" s="78"/>
      <c r="W101" s="78"/>
      <c r="X101" s="78"/>
      <c r="Y101" s="78"/>
      <c r="Z101" s="78"/>
      <c r="AA101" s="78"/>
      <c r="AB101" s="78"/>
      <c r="AC101" s="78">
        <v>0</v>
      </c>
      <c r="AD101" s="78">
        <v>0</v>
      </c>
      <c r="AE101" s="78">
        <v>0</v>
      </c>
      <c r="AF101" s="78">
        <v>0</v>
      </c>
      <c r="AG101" s="78">
        <v>0</v>
      </c>
      <c r="AH101" s="78"/>
      <c r="AI101" s="78"/>
      <c r="AJ101" s="78"/>
      <c r="AK101" s="78"/>
      <c r="AL101" s="78"/>
      <c r="AM101" s="78"/>
      <c r="AN101" s="78"/>
      <c r="AO101" s="78">
        <v>0</v>
      </c>
      <c r="AP101" s="78"/>
      <c r="AQ101" s="78"/>
      <c r="AR101" s="78"/>
      <c r="AS101" s="78"/>
      <c r="AT101" s="78"/>
      <c r="AU101" s="78"/>
      <c r="AV101" s="78"/>
      <c r="AW101" s="78"/>
      <c r="AX101" s="78"/>
      <c r="AY101" s="78"/>
      <c r="AZ101" s="78"/>
      <c r="BA101" s="78"/>
      <c r="BB101" s="78"/>
      <c r="BC101" s="78"/>
      <c r="BD101" s="78"/>
      <c r="BE101" s="78"/>
      <c r="BF101" s="78"/>
      <c r="BG101" s="78"/>
      <c r="BH101" s="78"/>
      <c r="BI101" s="78"/>
      <c r="BJ101" s="78"/>
      <c r="BK101" s="78"/>
      <c r="BL101" s="78"/>
      <c r="BM101" s="78"/>
      <c r="BN101" s="78"/>
      <c r="BO101" s="78"/>
      <c r="BP101" s="78"/>
      <c r="BQ101" s="78"/>
      <c r="BR101" s="78"/>
      <c r="BS101" s="78"/>
      <c r="BT101" s="78"/>
      <c r="BU101" s="78"/>
      <c r="BV101" s="78"/>
      <c r="BW101" s="78"/>
      <c r="BX101" s="78"/>
      <c r="BY101" s="78"/>
      <c r="BZ101" s="78"/>
      <c r="CA101" s="78"/>
      <c r="CB101" s="78"/>
      <c r="CC101" s="78"/>
      <c r="CD101" s="78"/>
      <c r="CE101" s="78"/>
      <c r="CF101" s="78"/>
      <c r="CG101" s="78"/>
      <c r="CH101" s="78"/>
      <c r="CI101" s="78"/>
      <c r="CJ101" s="78"/>
      <c r="CK101" s="78"/>
      <c r="CL101" s="78"/>
      <c r="CM101" s="78"/>
      <c r="CN101" s="78"/>
      <c r="CO101" s="78"/>
      <c r="CP101" s="78"/>
      <c r="CQ101" s="78"/>
      <c r="CR101" s="78"/>
      <c r="CS101" s="78"/>
      <c r="CT101" s="78"/>
      <c r="CU101" s="78"/>
      <c r="CV101" s="78"/>
      <c r="CW101" s="78"/>
      <c r="CX101" s="78"/>
      <c r="CY101" s="78"/>
      <c r="CZ101" s="78"/>
      <c r="DA101" s="78"/>
      <c r="DB101" s="78"/>
      <c r="DC101" s="78"/>
      <c r="DD101" s="78"/>
      <c r="DE101" s="78"/>
      <c r="DF101" s="78"/>
      <c r="DG101" s="78"/>
      <c r="DH101" s="78"/>
      <c r="DI101" s="78"/>
      <c r="DJ101" s="78"/>
      <c r="DK101" s="78"/>
      <c r="DL101" s="78"/>
      <c r="DM101" s="78"/>
      <c r="DN101" s="78"/>
      <c r="DO101" s="78"/>
      <c r="DP101" s="78"/>
      <c r="DQ101" s="78"/>
      <c r="DR101" s="78"/>
      <c r="DS101" s="78"/>
      <c r="DT101" s="83"/>
    </row>
    <row r="102" s="38" customFormat="1" spans="1:124">
      <c r="A102" s="73" t="s">
        <v>342</v>
      </c>
      <c r="B102" s="78">
        <v>2128927.5</v>
      </c>
      <c r="C102" s="78">
        <v>2128927.5</v>
      </c>
      <c r="D102" s="78">
        <v>0</v>
      </c>
      <c r="E102" s="78">
        <v>0</v>
      </c>
      <c r="F102" s="78">
        <v>0</v>
      </c>
      <c r="G102" s="78">
        <v>0</v>
      </c>
      <c r="H102" s="78">
        <v>0</v>
      </c>
      <c r="I102" s="78"/>
      <c r="J102" s="78"/>
      <c r="K102" s="78"/>
      <c r="L102" s="78"/>
      <c r="M102" s="78"/>
      <c r="N102" s="78"/>
      <c r="O102" s="78">
        <v>0</v>
      </c>
      <c r="P102" s="78">
        <v>2128927.5</v>
      </c>
      <c r="Q102" s="78"/>
      <c r="R102" s="78"/>
      <c r="S102" s="78"/>
      <c r="T102" s="78">
        <v>2128927.5</v>
      </c>
      <c r="U102" s="78"/>
      <c r="V102" s="78"/>
      <c r="W102" s="78"/>
      <c r="X102" s="78"/>
      <c r="Y102" s="78"/>
      <c r="Z102" s="78"/>
      <c r="AA102" s="78"/>
      <c r="AB102" s="78"/>
      <c r="AC102" s="78">
        <v>0</v>
      </c>
      <c r="AD102" s="78">
        <v>0</v>
      </c>
      <c r="AE102" s="78">
        <v>0</v>
      </c>
      <c r="AF102" s="78">
        <v>0</v>
      </c>
      <c r="AG102" s="78">
        <v>0</v>
      </c>
      <c r="AH102" s="78"/>
      <c r="AI102" s="78"/>
      <c r="AJ102" s="78"/>
      <c r="AK102" s="78"/>
      <c r="AL102" s="78"/>
      <c r="AM102" s="78"/>
      <c r="AN102" s="78"/>
      <c r="AO102" s="78">
        <v>0</v>
      </c>
      <c r="AP102" s="78"/>
      <c r="AQ102" s="78"/>
      <c r="AR102" s="78"/>
      <c r="AS102" s="78"/>
      <c r="AT102" s="78"/>
      <c r="AU102" s="78"/>
      <c r="AV102" s="78"/>
      <c r="AW102" s="78"/>
      <c r="AX102" s="78"/>
      <c r="AY102" s="78"/>
      <c r="AZ102" s="78"/>
      <c r="BA102" s="78"/>
      <c r="BB102" s="78"/>
      <c r="BC102" s="78"/>
      <c r="BD102" s="78"/>
      <c r="BE102" s="78"/>
      <c r="BF102" s="78"/>
      <c r="BG102" s="78"/>
      <c r="BH102" s="78"/>
      <c r="BI102" s="78"/>
      <c r="BJ102" s="78"/>
      <c r="BK102" s="78"/>
      <c r="BL102" s="78"/>
      <c r="BM102" s="78"/>
      <c r="BN102" s="78"/>
      <c r="BO102" s="78"/>
      <c r="BP102" s="78"/>
      <c r="BQ102" s="78"/>
      <c r="BR102" s="78"/>
      <c r="BS102" s="78"/>
      <c r="BT102" s="78"/>
      <c r="BU102" s="78"/>
      <c r="BV102" s="78"/>
      <c r="BW102" s="78"/>
      <c r="BX102" s="78"/>
      <c r="BY102" s="78"/>
      <c r="BZ102" s="78"/>
      <c r="CA102" s="78"/>
      <c r="CB102" s="78"/>
      <c r="CC102" s="78"/>
      <c r="CD102" s="78"/>
      <c r="CE102" s="78"/>
      <c r="CF102" s="78"/>
      <c r="CG102" s="78"/>
      <c r="CH102" s="78"/>
      <c r="CI102" s="78"/>
      <c r="CJ102" s="78"/>
      <c r="CK102" s="78"/>
      <c r="CL102" s="78"/>
      <c r="CM102" s="78"/>
      <c r="CN102" s="78"/>
      <c r="CO102" s="78"/>
      <c r="CP102" s="78"/>
      <c r="CQ102" s="78"/>
      <c r="CR102" s="78"/>
      <c r="CS102" s="78"/>
      <c r="CT102" s="78"/>
      <c r="CU102" s="78"/>
      <c r="CV102" s="78"/>
      <c r="CW102" s="78"/>
      <c r="CX102" s="78"/>
      <c r="CY102" s="78"/>
      <c r="CZ102" s="78"/>
      <c r="DA102" s="78"/>
      <c r="DB102" s="78"/>
      <c r="DC102" s="78"/>
      <c r="DD102" s="78"/>
      <c r="DE102" s="78"/>
      <c r="DF102" s="78"/>
      <c r="DG102" s="78"/>
      <c r="DH102" s="78"/>
      <c r="DI102" s="78"/>
      <c r="DJ102" s="78"/>
      <c r="DK102" s="78"/>
      <c r="DL102" s="78"/>
      <c r="DM102" s="78"/>
      <c r="DN102" s="78"/>
      <c r="DO102" s="78"/>
      <c r="DP102" s="78"/>
      <c r="DQ102" s="78"/>
      <c r="DR102" s="78"/>
      <c r="DS102" s="78"/>
      <c r="DT102" s="83"/>
    </row>
    <row r="103" s="38" customFormat="1" ht="24" spans="1:124">
      <c r="A103" s="73" t="s">
        <v>343</v>
      </c>
      <c r="B103" s="78">
        <v>0</v>
      </c>
      <c r="C103" s="78">
        <v>0</v>
      </c>
      <c r="D103" s="78">
        <v>0</v>
      </c>
      <c r="E103" s="78">
        <v>0</v>
      </c>
      <c r="F103" s="78">
        <v>0</v>
      </c>
      <c r="G103" s="78">
        <v>0</v>
      </c>
      <c r="H103" s="78">
        <v>0</v>
      </c>
      <c r="I103" s="78"/>
      <c r="J103" s="78"/>
      <c r="K103" s="78"/>
      <c r="L103" s="78"/>
      <c r="M103" s="78"/>
      <c r="N103" s="78"/>
      <c r="O103" s="78">
        <v>0</v>
      </c>
      <c r="P103" s="78"/>
      <c r="Q103" s="78"/>
      <c r="R103" s="78"/>
      <c r="S103" s="78"/>
      <c r="T103" s="78">
        <v>0</v>
      </c>
      <c r="U103" s="78"/>
      <c r="V103" s="78"/>
      <c r="W103" s="78"/>
      <c r="X103" s="78"/>
      <c r="Y103" s="78"/>
      <c r="Z103" s="78"/>
      <c r="AA103" s="78"/>
      <c r="AB103" s="78"/>
      <c r="AC103" s="78">
        <v>0</v>
      </c>
      <c r="AD103" s="78">
        <v>0</v>
      </c>
      <c r="AE103" s="78">
        <v>0</v>
      </c>
      <c r="AF103" s="78">
        <v>0</v>
      </c>
      <c r="AG103" s="78">
        <v>0</v>
      </c>
      <c r="AH103" s="78"/>
      <c r="AI103" s="78"/>
      <c r="AJ103" s="78"/>
      <c r="AK103" s="78"/>
      <c r="AL103" s="78"/>
      <c r="AM103" s="78"/>
      <c r="AN103" s="78"/>
      <c r="AO103" s="78">
        <v>0</v>
      </c>
      <c r="AP103" s="78"/>
      <c r="AQ103" s="78"/>
      <c r="AR103" s="78"/>
      <c r="AS103" s="78"/>
      <c r="AT103" s="78"/>
      <c r="AU103" s="78"/>
      <c r="AV103" s="78"/>
      <c r="AW103" s="78"/>
      <c r="AX103" s="78"/>
      <c r="AY103" s="78"/>
      <c r="AZ103" s="78"/>
      <c r="BA103" s="78"/>
      <c r="BB103" s="78"/>
      <c r="BC103" s="78"/>
      <c r="BD103" s="78"/>
      <c r="BE103" s="78"/>
      <c r="BF103" s="78"/>
      <c r="BG103" s="78"/>
      <c r="BH103" s="78"/>
      <c r="BI103" s="78"/>
      <c r="BJ103" s="78"/>
      <c r="BK103" s="78"/>
      <c r="BL103" s="78"/>
      <c r="BM103" s="78"/>
      <c r="BN103" s="78"/>
      <c r="BO103" s="78"/>
      <c r="BP103" s="78"/>
      <c r="BQ103" s="78"/>
      <c r="BR103" s="78"/>
      <c r="BS103" s="78"/>
      <c r="BT103" s="78"/>
      <c r="BU103" s="78"/>
      <c r="BV103" s="78"/>
      <c r="BW103" s="78"/>
      <c r="BX103" s="78"/>
      <c r="BY103" s="78"/>
      <c r="BZ103" s="78"/>
      <c r="CA103" s="78"/>
      <c r="CB103" s="78"/>
      <c r="CC103" s="78"/>
      <c r="CD103" s="78"/>
      <c r="CE103" s="78"/>
      <c r="CF103" s="78"/>
      <c r="CG103" s="78"/>
      <c r="CH103" s="78"/>
      <c r="CI103" s="78"/>
      <c r="CJ103" s="78"/>
      <c r="CK103" s="78"/>
      <c r="CL103" s="78"/>
      <c r="CM103" s="78"/>
      <c r="CN103" s="78"/>
      <c r="CO103" s="78"/>
      <c r="CP103" s="78"/>
      <c r="CQ103" s="78"/>
      <c r="CR103" s="78"/>
      <c r="CS103" s="78"/>
      <c r="CT103" s="78"/>
      <c r="CU103" s="78"/>
      <c r="CV103" s="78"/>
      <c r="CW103" s="78"/>
      <c r="CX103" s="78"/>
      <c r="CY103" s="78"/>
      <c r="CZ103" s="78"/>
      <c r="DA103" s="78"/>
      <c r="DB103" s="78"/>
      <c r="DC103" s="78"/>
      <c r="DD103" s="78"/>
      <c r="DE103" s="78"/>
      <c r="DF103" s="78"/>
      <c r="DG103" s="78"/>
      <c r="DH103" s="78"/>
      <c r="DI103" s="78"/>
      <c r="DJ103" s="78"/>
      <c r="DK103" s="78"/>
      <c r="DL103" s="78"/>
      <c r="DM103" s="78"/>
      <c r="DN103" s="78"/>
      <c r="DO103" s="78"/>
      <c r="DP103" s="78"/>
      <c r="DQ103" s="78"/>
      <c r="DR103" s="78"/>
      <c r="DS103" s="78"/>
      <c r="DT103" s="83"/>
    </row>
    <row r="104" s="38" customFormat="1" spans="1:124">
      <c r="A104" s="73" t="s">
        <v>344</v>
      </c>
      <c r="B104" s="78">
        <v>3455043.93</v>
      </c>
      <c r="C104" s="78">
        <v>3455043.93</v>
      </c>
      <c r="D104" s="78">
        <v>0</v>
      </c>
      <c r="E104" s="78">
        <v>0</v>
      </c>
      <c r="F104" s="78">
        <v>0</v>
      </c>
      <c r="G104" s="78">
        <v>0</v>
      </c>
      <c r="H104" s="78">
        <v>0</v>
      </c>
      <c r="I104" s="78"/>
      <c r="J104" s="78"/>
      <c r="K104" s="78"/>
      <c r="L104" s="78"/>
      <c r="M104" s="78"/>
      <c r="N104" s="78"/>
      <c r="O104" s="78">
        <v>0</v>
      </c>
      <c r="P104" s="78">
        <v>3455043.93</v>
      </c>
      <c r="Q104" s="78"/>
      <c r="R104" s="78"/>
      <c r="S104" s="78"/>
      <c r="T104" s="78">
        <v>3455043.93</v>
      </c>
      <c r="U104" s="78"/>
      <c r="V104" s="78"/>
      <c r="W104" s="78"/>
      <c r="X104" s="78"/>
      <c r="Y104" s="78"/>
      <c r="Z104" s="78"/>
      <c r="AA104" s="78"/>
      <c r="AB104" s="78"/>
      <c r="AC104" s="78">
        <v>0</v>
      </c>
      <c r="AD104" s="78">
        <v>0</v>
      </c>
      <c r="AE104" s="78">
        <v>0</v>
      </c>
      <c r="AF104" s="78">
        <v>0</v>
      </c>
      <c r="AG104" s="78">
        <v>0</v>
      </c>
      <c r="AH104" s="78"/>
      <c r="AI104" s="78"/>
      <c r="AJ104" s="78"/>
      <c r="AK104" s="78"/>
      <c r="AL104" s="78"/>
      <c r="AM104" s="78"/>
      <c r="AN104" s="78"/>
      <c r="AO104" s="78">
        <v>0</v>
      </c>
      <c r="AP104" s="78"/>
      <c r="AQ104" s="78"/>
      <c r="AR104" s="78"/>
      <c r="AS104" s="78"/>
      <c r="AT104" s="78"/>
      <c r="AU104" s="78"/>
      <c r="AV104" s="78"/>
      <c r="AW104" s="78"/>
      <c r="AX104" s="78"/>
      <c r="AY104" s="78"/>
      <c r="AZ104" s="78"/>
      <c r="BA104" s="78"/>
      <c r="BB104" s="78"/>
      <c r="BC104" s="78"/>
      <c r="BD104" s="78"/>
      <c r="BE104" s="78"/>
      <c r="BF104" s="78"/>
      <c r="BG104" s="78"/>
      <c r="BH104" s="78"/>
      <c r="BI104" s="78"/>
      <c r="BJ104" s="78"/>
      <c r="BK104" s="78"/>
      <c r="BL104" s="78"/>
      <c r="BM104" s="78"/>
      <c r="BN104" s="78"/>
      <c r="BO104" s="78"/>
      <c r="BP104" s="78"/>
      <c r="BQ104" s="78"/>
      <c r="BR104" s="78"/>
      <c r="BS104" s="78"/>
      <c r="BT104" s="78"/>
      <c r="BU104" s="78"/>
      <c r="BV104" s="78"/>
      <c r="BW104" s="78"/>
      <c r="BX104" s="78"/>
      <c r="BY104" s="78"/>
      <c r="BZ104" s="78"/>
      <c r="CA104" s="78"/>
      <c r="CB104" s="78"/>
      <c r="CC104" s="78"/>
      <c r="CD104" s="78"/>
      <c r="CE104" s="78"/>
      <c r="CF104" s="78"/>
      <c r="CG104" s="78"/>
      <c r="CH104" s="78"/>
      <c r="CI104" s="78"/>
      <c r="CJ104" s="78"/>
      <c r="CK104" s="78"/>
      <c r="CL104" s="78"/>
      <c r="CM104" s="78"/>
      <c r="CN104" s="78"/>
      <c r="CO104" s="78"/>
      <c r="CP104" s="78"/>
      <c r="CQ104" s="78"/>
      <c r="CR104" s="78"/>
      <c r="CS104" s="78"/>
      <c r="CT104" s="78"/>
      <c r="CU104" s="78"/>
      <c r="CV104" s="78"/>
      <c r="CW104" s="78"/>
      <c r="CX104" s="78"/>
      <c r="CY104" s="78"/>
      <c r="CZ104" s="78"/>
      <c r="DA104" s="78"/>
      <c r="DB104" s="78"/>
      <c r="DC104" s="78"/>
      <c r="DD104" s="78"/>
      <c r="DE104" s="78"/>
      <c r="DF104" s="78"/>
      <c r="DG104" s="78"/>
      <c r="DH104" s="78"/>
      <c r="DI104" s="78"/>
      <c r="DJ104" s="78"/>
      <c r="DK104" s="78"/>
      <c r="DL104" s="78"/>
      <c r="DM104" s="78"/>
      <c r="DN104" s="78"/>
      <c r="DO104" s="78"/>
      <c r="DP104" s="78"/>
      <c r="DQ104" s="78"/>
      <c r="DR104" s="78"/>
      <c r="DS104" s="78"/>
      <c r="DT104" s="83"/>
    </row>
    <row r="105" s="38" customFormat="1" spans="1:124">
      <c r="A105" s="73" t="s">
        <v>345</v>
      </c>
      <c r="B105" s="78">
        <v>0</v>
      </c>
      <c r="C105" s="78">
        <v>0</v>
      </c>
      <c r="D105" s="78">
        <v>0</v>
      </c>
      <c r="E105" s="78">
        <v>0</v>
      </c>
      <c r="F105" s="78">
        <v>0</v>
      </c>
      <c r="G105" s="78">
        <v>0</v>
      </c>
      <c r="H105" s="78">
        <v>0</v>
      </c>
      <c r="I105" s="78"/>
      <c r="J105" s="78"/>
      <c r="K105" s="78"/>
      <c r="L105" s="78"/>
      <c r="M105" s="78"/>
      <c r="N105" s="78"/>
      <c r="O105" s="78">
        <v>0</v>
      </c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>
        <v>0</v>
      </c>
      <c r="AD105" s="78">
        <v>0</v>
      </c>
      <c r="AE105" s="78">
        <v>0</v>
      </c>
      <c r="AF105" s="78">
        <v>0</v>
      </c>
      <c r="AG105" s="78">
        <v>0</v>
      </c>
      <c r="AH105" s="78"/>
      <c r="AI105" s="78"/>
      <c r="AJ105" s="78"/>
      <c r="AK105" s="78"/>
      <c r="AL105" s="78"/>
      <c r="AM105" s="78"/>
      <c r="AN105" s="78"/>
      <c r="AO105" s="78">
        <v>0</v>
      </c>
      <c r="AP105" s="78"/>
      <c r="AQ105" s="78"/>
      <c r="AR105" s="78"/>
      <c r="AS105" s="78"/>
      <c r="AT105" s="78"/>
      <c r="AU105" s="78"/>
      <c r="AV105" s="78"/>
      <c r="AW105" s="78"/>
      <c r="AX105" s="78"/>
      <c r="AY105" s="78"/>
      <c r="AZ105" s="78"/>
      <c r="BA105" s="78"/>
      <c r="BB105" s="78"/>
      <c r="BC105" s="78"/>
      <c r="BD105" s="78"/>
      <c r="BE105" s="78"/>
      <c r="BF105" s="78"/>
      <c r="BG105" s="78"/>
      <c r="BH105" s="78"/>
      <c r="BI105" s="78"/>
      <c r="BJ105" s="78"/>
      <c r="BK105" s="78"/>
      <c r="BL105" s="78"/>
      <c r="BM105" s="78"/>
      <c r="BN105" s="78"/>
      <c r="BO105" s="78"/>
      <c r="BP105" s="78"/>
      <c r="BQ105" s="78"/>
      <c r="BR105" s="78"/>
      <c r="BS105" s="78"/>
      <c r="BT105" s="78"/>
      <c r="BU105" s="78"/>
      <c r="BV105" s="78"/>
      <c r="BW105" s="78"/>
      <c r="BX105" s="78"/>
      <c r="BY105" s="78"/>
      <c r="BZ105" s="78"/>
      <c r="CA105" s="78"/>
      <c r="CB105" s="78"/>
      <c r="CC105" s="78"/>
      <c r="CD105" s="78"/>
      <c r="CE105" s="78"/>
      <c r="CF105" s="78"/>
      <c r="CG105" s="78"/>
      <c r="CH105" s="78"/>
      <c r="CI105" s="78"/>
      <c r="CJ105" s="78"/>
      <c r="CK105" s="78"/>
      <c r="CL105" s="78"/>
      <c r="CM105" s="78"/>
      <c r="CN105" s="78"/>
      <c r="CO105" s="78"/>
      <c r="CP105" s="78"/>
      <c r="CQ105" s="78"/>
      <c r="CR105" s="78"/>
      <c r="CS105" s="78"/>
      <c r="CT105" s="78"/>
      <c r="CU105" s="78"/>
      <c r="CV105" s="78"/>
      <c r="CW105" s="78"/>
      <c r="CX105" s="78"/>
      <c r="CY105" s="78"/>
      <c r="CZ105" s="78"/>
      <c r="DA105" s="78"/>
      <c r="DB105" s="78"/>
      <c r="DC105" s="78"/>
      <c r="DD105" s="78"/>
      <c r="DE105" s="78"/>
      <c r="DF105" s="78"/>
      <c r="DG105" s="78"/>
      <c r="DH105" s="78"/>
      <c r="DI105" s="78"/>
      <c r="DJ105" s="78"/>
      <c r="DK105" s="78"/>
      <c r="DL105" s="78"/>
      <c r="DM105" s="78"/>
      <c r="DN105" s="78"/>
      <c r="DO105" s="78"/>
      <c r="DP105" s="78"/>
      <c r="DQ105" s="78"/>
      <c r="DR105" s="78"/>
      <c r="DS105" s="78"/>
      <c r="DT105" s="83"/>
    </row>
    <row r="106" s="38" customFormat="1" spans="1:124">
      <c r="A106" s="73" t="s">
        <v>346</v>
      </c>
      <c r="B106" s="78">
        <v>0</v>
      </c>
      <c r="C106" s="78">
        <v>0</v>
      </c>
      <c r="D106" s="78">
        <v>0</v>
      </c>
      <c r="E106" s="78">
        <v>0</v>
      </c>
      <c r="F106" s="78">
        <v>0</v>
      </c>
      <c r="G106" s="78">
        <v>0</v>
      </c>
      <c r="H106" s="78">
        <v>0</v>
      </c>
      <c r="I106" s="78"/>
      <c r="J106" s="78"/>
      <c r="K106" s="78"/>
      <c r="L106" s="78"/>
      <c r="M106" s="78"/>
      <c r="N106" s="78"/>
      <c r="O106" s="78">
        <v>0</v>
      </c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>
        <v>0</v>
      </c>
      <c r="AD106" s="78"/>
      <c r="AE106" s="78">
        <v>0</v>
      </c>
      <c r="AF106" s="78"/>
      <c r="AG106" s="78">
        <v>0</v>
      </c>
      <c r="AH106" s="78"/>
      <c r="AI106" s="78"/>
      <c r="AJ106" s="78"/>
      <c r="AK106" s="78"/>
      <c r="AL106" s="78"/>
      <c r="AM106" s="78"/>
      <c r="AN106" s="78"/>
      <c r="AO106" s="78">
        <v>0</v>
      </c>
      <c r="AP106" s="78"/>
      <c r="AQ106" s="78"/>
      <c r="AR106" s="78"/>
      <c r="AS106" s="78"/>
      <c r="AT106" s="78"/>
      <c r="AU106" s="78"/>
      <c r="AV106" s="78"/>
      <c r="AW106" s="78"/>
      <c r="AX106" s="78"/>
      <c r="AY106" s="78"/>
      <c r="AZ106" s="78"/>
      <c r="BA106" s="78"/>
      <c r="BB106" s="78"/>
      <c r="BC106" s="78"/>
      <c r="BD106" s="78"/>
      <c r="BE106" s="78"/>
      <c r="BF106" s="78"/>
      <c r="BG106" s="78"/>
      <c r="BH106" s="78"/>
      <c r="BI106" s="78"/>
      <c r="BJ106" s="78"/>
      <c r="BK106" s="78"/>
      <c r="BL106" s="78"/>
      <c r="BM106" s="78"/>
      <c r="BN106" s="78"/>
      <c r="BO106" s="78"/>
      <c r="BP106" s="78"/>
      <c r="BQ106" s="78"/>
      <c r="BR106" s="78"/>
      <c r="BS106" s="78"/>
      <c r="BT106" s="78"/>
      <c r="BU106" s="78"/>
      <c r="BV106" s="78"/>
      <c r="BW106" s="78"/>
      <c r="BX106" s="78"/>
      <c r="BY106" s="78"/>
      <c r="BZ106" s="78"/>
      <c r="CA106" s="78"/>
      <c r="CB106" s="78"/>
      <c r="CC106" s="78"/>
      <c r="CD106" s="78"/>
      <c r="CE106" s="78"/>
      <c r="CF106" s="78"/>
      <c r="CG106" s="78"/>
      <c r="CH106" s="78"/>
      <c r="CI106" s="78"/>
      <c r="CJ106" s="78"/>
      <c r="CK106" s="78"/>
      <c r="CL106" s="78"/>
      <c r="CM106" s="78"/>
      <c r="CN106" s="78"/>
      <c r="CO106" s="78"/>
      <c r="CP106" s="78"/>
      <c r="CQ106" s="78"/>
      <c r="CR106" s="78"/>
      <c r="CS106" s="78"/>
      <c r="CT106" s="78"/>
      <c r="CU106" s="78"/>
      <c r="CV106" s="78"/>
      <c r="CW106" s="78"/>
      <c r="CX106" s="78"/>
      <c r="CY106" s="78"/>
      <c r="CZ106" s="78"/>
      <c r="DA106" s="78"/>
      <c r="DB106" s="78"/>
      <c r="DC106" s="78"/>
      <c r="DD106" s="78"/>
      <c r="DE106" s="78"/>
      <c r="DF106" s="78"/>
      <c r="DG106" s="78"/>
      <c r="DH106" s="78"/>
      <c r="DI106" s="78"/>
      <c r="DJ106" s="78"/>
      <c r="DK106" s="78"/>
      <c r="DL106" s="78"/>
      <c r="DM106" s="78"/>
      <c r="DN106" s="78"/>
      <c r="DO106" s="78"/>
      <c r="DP106" s="78"/>
      <c r="DQ106" s="78"/>
      <c r="DR106" s="78"/>
      <c r="DS106" s="78"/>
      <c r="DT106" s="83"/>
    </row>
    <row r="107" s="38" customFormat="1" spans="1:124">
      <c r="A107" s="73" t="s">
        <v>347</v>
      </c>
      <c r="B107" s="78">
        <v>0</v>
      </c>
      <c r="C107" s="78">
        <v>0</v>
      </c>
      <c r="D107" s="78">
        <v>0</v>
      </c>
      <c r="E107" s="78">
        <v>0</v>
      </c>
      <c r="F107" s="78">
        <v>0</v>
      </c>
      <c r="G107" s="78">
        <v>0</v>
      </c>
      <c r="H107" s="78">
        <v>0</v>
      </c>
      <c r="I107" s="78"/>
      <c r="J107" s="78"/>
      <c r="K107" s="78"/>
      <c r="L107" s="78"/>
      <c r="M107" s="78"/>
      <c r="N107" s="78"/>
      <c r="O107" s="78">
        <v>0</v>
      </c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>
        <v>0</v>
      </c>
      <c r="AD107" s="78"/>
      <c r="AE107" s="78">
        <v>0</v>
      </c>
      <c r="AF107" s="78"/>
      <c r="AG107" s="78">
        <v>0</v>
      </c>
      <c r="AH107" s="78"/>
      <c r="AI107" s="78"/>
      <c r="AJ107" s="78"/>
      <c r="AK107" s="78"/>
      <c r="AL107" s="78"/>
      <c r="AM107" s="78"/>
      <c r="AN107" s="78"/>
      <c r="AO107" s="78">
        <v>0</v>
      </c>
      <c r="AP107" s="78"/>
      <c r="AQ107" s="78"/>
      <c r="AR107" s="78"/>
      <c r="AS107" s="78"/>
      <c r="AT107" s="78"/>
      <c r="AU107" s="78"/>
      <c r="AV107" s="78"/>
      <c r="AW107" s="78"/>
      <c r="AX107" s="78"/>
      <c r="AY107" s="78"/>
      <c r="AZ107" s="78"/>
      <c r="BA107" s="78"/>
      <c r="BB107" s="78"/>
      <c r="BC107" s="78"/>
      <c r="BD107" s="78"/>
      <c r="BE107" s="78"/>
      <c r="BF107" s="78"/>
      <c r="BG107" s="78"/>
      <c r="BH107" s="78"/>
      <c r="BI107" s="78"/>
      <c r="BJ107" s="78"/>
      <c r="BK107" s="78"/>
      <c r="BL107" s="78"/>
      <c r="BM107" s="78"/>
      <c r="BN107" s="78"/>
      <c r="BO107" s="78"/>
      <c r="BP107" s="78"/>
      <c r="BQ107" s="78"/>
      <c r="BR107" s="78"/>
      <c r="BS107" s="78"/>
      <c r="BT107" s="78"/>
      <c r="BU107" s="78"/>
      <c r="BV107" s="78"/>
      <c r="BW107" s="78"/>
      <c r="BX107" s="78"/>
      <c r="BY107" s="78"/>
      <c r="BZ107" s="78"/>
      <c r="CA107" s="78"/>
      <c r="CB107" s="78"/>
      <c r="CC107" s="78"/>
      <c r="CD107" s="78"/>
      <c r="CE107" s="78"/>
      <c r="CF107" s="78"/>
      <c r="CG107" s="78"/>
      <c r="CH107" s="78"/>
      <c r="CI107" s="78"/>
      <c r="CJ107" s="78"/>
      <c r="CK107" s="78"/>
      <c r="CL107" s="78"/>
      <c r="CM107" s="78"/>
      <c r="CN107" s="78"/>
      <c r="CO107" s="78"/>
      <c r="CP107" s="78"/>
      <c r="CQ107" s="78"/>
      <c r="CR107" s="78"/>
      <c r="CS107" s="78"/>
      <c r="CT107" s="78"/>
      <c r="CU107" s="78"/>
      <c r="CV107" s="78"/>
      <c r="CW107" s="78"/>
      <c r="CX107" s="78"/>
      <c r="CY107" s="78"/>
      <c r="CZ107" s="78"/>
      <c r="DA107" s="78"/>
      <c r="DB107" s="78"/>
      <c r="DC107" s="78"/>
      <c r="DD107" s="78"/>
      <c r="DE107" s="78"/>
      <c r="DF107" s="78"/>
      <c r="DG107" s="78"/>
      <c r="DH107" s="78"/>
      <c r="DI107" s="78"/>
      <c r="DJ107" s="78"/>
      <c r="DK107" s="78"/>
      <c r="DL107" s="78"/>
      <c r="DM107" s="78"/>
      <c r="DN107" s="78"/>
      <c r="DO107" s="78"/>
      <c r="DP107" s="78"/>
      <c r="DQ107" s="78"/>
      <c r="DR107" s="78"/>
      <c r="DS107" s="78"/>
      <c r="DT107" s="83"/>
    </row>
    <row r="108" s="62" customFormat="1" spans="1:123">
      <c r="A108" s="67" t="s">
        <v>348</v>
      </c>
      <c r="B108" s="78">
        <v>44910923.8</v>
      </c>
      <c r="C108" s="78">
        <v>38094266.08</v>
      </c>
      <c r="D108" s="78">
        <v>-515752.73</v>
      </c>
      <c r="E108" s="78">
        <v>-97186.17</v>
      </c>
      <c r="F108" s="78">
        <v>127736.41</v>
      </c>
      <c r="G108" s="78">
        <v>8034148.95</v>
      </c>
      <c r="H108" s="78">
        <v>-732288.74</v>
      </c>
      <c r="I108" s="78">
        <v>-27748165.23</v>
      </c>
      <c r="J108" s="78">
        <v>0</v>
      </c>
      <c r="K108" s="78">
        <v>0.24</v>
      </c>
      <c r="L108" s="78">
        <v>0</v>
      </c>
      <c r="M108" s="78">
        <v>-890429.69</v>
      </c>
      <c r="N108" s="78">
        <v>-467945.82</v>
      </c>
      <c r="O108" s="78">
        <v>27031268.54</v>
      </c>
      <c r="P108" s="78">
        <v>23428645.99</v>
      </c>
      <c r="Q108" s="78">
        <v>7157656.58</v>
      </c>
      <c r="R108" s="78">
        <v>9583235.47</v>
      </c>
      <c r="S108" s="78">
        <v>-1080833.28</v>
      </c>
      <c r="T108" s="78">
        <v>18801670.31</v>
      </c>
      <c r="U108" s="78">
        <v>-208047.38</v>
      </c>
      <c r="V108" s="78">
        <v>2059775.04</v>
      </c>
      <c r="W108" s="78">
        <v>3856081.3</v>
      </c>
      <c r="X108" s="78">
        <v>-557959.48</v>
      </c>
      <c r="Y108" s="78">
        <v>-289070.17</v>
      </c>
      <c r="Z108" s="78">
        <v>2212448.76</v>
      </c>
      <c r="AA108" s="78">
        <v>-2414861.28</v>
      </c>
      <c r="AB108" s="78">
        <v>4417415.18</v>
      </c>
      <c r="AC108" s="78">
        <v>3789683.57</v>
      </c>
      <c r="AD108" s="78">
        <v>-707163.29</v>
      </c>
      <c r="AE108" s="78">
        <v>1388789.65</v>
      </c>
      <c r="AF108" s="78">
        <v>8901609.11</v>
      </c>
      <c r="AG108" s="78">
        <v>-586388.46</v>
      </c>
      <c r="AH108" s="78">
        <v>23171471.08</v>
      </c>
      <c r="AI108" s="78">
        <v>-791207.84</v>
      </c>
      <c r="AJ108" s="78">
        <v>-794715.21</v>
      </c>
      <c r="AK108" s="78">
        <v>-4916788.26</v>
      </c>
      <c r="AL108" s="78">
        <v>-211056.99</v>
      </c>
      <c r="AM108" s="78">
        <v>-595228.82</v>
      </c>
      <c r="AN108" s="78">
        <v>152898.67</v>
      </c>
      <c r="AO108" s="78">
        <v>11602284.37</v>
      </c>
      <c r="AP108" s="78">
        <v>293880.77</v>
      </c>
      <c r="AQ108" s="78">
        <v>395147.81</v>
      </c>
      <c r="AR108" s="78">
        <v>314486.18</v>
      </c>
      <c r="AS108" s="78">
        <v>546251.28</v>
      </c>
      <c r="AT108" s="78">
        <v>698914.47</v>
      </c>
      <c r="AU108" s="78">
        <v>620912.3</v>
      </c>
      <c r="AV108" s="78">
        <v>162264.17</v>
      </c>
      <c r="AW108" s="78">
        <v>782204.16</v>
      </c>
      <c r="AX108" s="78">
        <v>-172025.88</v>
      </c>
      <c r="AY108" s="78">
        <v>-244731.59</v>
      </c>
      <c r="AZ108" s="78">
        <v>3714735.33</v>
      </c>
      <c r="BA108" s="78">
        <v>-32866.67</v>
      </c>
      <c r="BB108" s="78">
        <v>-48612.25</v>
      </c>
      <c r="BC108" s="78">
        <v>-5970.79</v>
      </c>
      <c r="BD108" s="78">
        <v>76476.31</v>
      </c>
      <c r="BE108" s="78">
        <v>91863</v>
      </c>
      <c r="BF108" s="78">
        <v>87694.3</v>
      </c>
      <c r="BG108" s="78">
        <v>114241.97</v>
      </c>
      <c r="BH108" s="78">
        <v>4394.78</v>
      </c>
      <c r="BI108" s="78">
        <v>16580.44</v>
      </c>
      <c r="BJ108" s="78">
        <v>10294.66</v>
      </c>
      <c r="BK108" s="78">
        <v>-188362.17</v>
      </c>
      <c r="BL108" s="78">
        <v>-28753.12</v>
      </c>
      <c r="BM108" s="78">
        <v>-74736.65</v>
      </c>
      <c r="BN108" s="78">
        <v>-140599.07</v>
      </c>
      <c r="BO108" s="78">
        <v>-102546.24</v>
      </c>
      <c r="BP108" s="78">
        <v>-48933.93</v>
      </c>
      <c r="BQ108" s="78">
        <v>-41981.02</v>
      </c>
      <c r="BR108" s="78">
        <v>-358023.33</v>
      </c>
      <c r="BS108" s="78">
        <v>-74838.61</v>
      </c>
      <c r="BT108" s="78">
        <v>-49450.04</v>
      </c>
      <c r="BU108" s="78">
        <v>-37355.96</v>
      </c>
      <c r="BV108" s="78">
        <v>-56524.59</v>
      </c>
      <c r="BW108" s="78">
        <v>-40379.57</v>
      </c>
      <c r="BX108" s="78">
        <v>-609441.22</v>
      </c>
      <c r="BY108" s="78">
        <v>8309097.23</v>
      </c>
      <c r="BZ108" s="78">
        <v>-97587.71</v>
      </c>
      <c r="CA108" s="78">
        <v>-130727.19</v>
      </c>
      <c r="CB108" s="78">
        <v>-15762.85</v>
      </c>
      <c r="CC108" s="78">
        <v>-43918.57</v>
      </c>
      <c r="CD108" s="78">
        <v>-66091.03</v>
      </c>
      <c r="CE108" s="78">
        <v>-114372.93</v>
      </c>
      <c r="CF108" s="78">
        <v>-77746.32</v>
      </c>
      <c r="CG108" s="78">
        <v>-81084.54</v>
      </c>
      <c r="CH108" s="78">
        <v>-285757.73</v>
      </c>
      <c r="CI108" s="78">
        <v>-88801.18</v>
      </c>
      <c r="CJ108" s="78">
        <v>-129286.18</v>
      </c>
      <c r="CK108" s="78">
        <v>-54541.78</v>
      </c>
      <c r="CL108" s="78">
        <v>-16579.87</v>
      </c>
      <c r="CM108" s="78">
        <v>-134610.45</v>
      </c>
      <c r="CN108" s="78">
        <v>-99623.41</v>
      </c>
      <c r="CO108" s="78">
        <v>-133181.67</v>
      </c>
      <c r="CP108" s="78">
        <v>-63154.29</v>
      </c>
      <c r="CQ108" s="78">
        <v>-103154.98</v>
      </c>
      <c r="CR108" s="78">
        <v>-36673.81</v>
      </c>
      <c r="CS108" s="78">
        <v>-139770.13</v>
      </c>
      <c r="CT108" s="78">
        <v>-41877.75</v>
      </c>
      <c r="CU108" s="78">
        <v>-69338.64</v>
      </c>
      <c r="CV108" s="78">
        <v>-121363.03</v>
      </c>
      <c r="CW108" s="78">
        <v>1088566.32</v>
      </c>
      <c r="CX108" s="78">
        <v>-39919.25</v>
      </c>
      <c r="CY108" s="78">
        <v>-127176.09</v>
      </c>
      <c r="CZ108" s="78">
        <v>-80793.19</v>
      </c>
      <c r="DA108" s="78">
        <v>-81344.87</v>
      </c>
      <c r="DB108" s="78">
        <v>-112077.15</v>
      </c>
      <c r="DC108" s="78">
        <v>-146992.07</v>
      </c>
      <c r="DD108" s="78">
        <v>-152651.25</v>
      </c>
      <c r="DE108" s="78">
        <v>-115092.23</v>
      </c>
      <c r="DF108" s="78">
        <v>333060.3</v>
      </c>
      <c r="DG108" s="78">
        <v>-96580.43</v>
      </c>
      <c r="DH108" s="78">
        <v>-50252.37</v>
      </c>
      <c r="DI108" s="78">
        <v>184384.3</v>
      </c>
      <c r="DJ108" s="78">
        <v>-115250.3</v>
      </c>
      <c r="DK108" s="78">
        <v>-126310.35</v>
      </c>
      <c r="DL108" s="78">
        <v>-91527.07</v>
      </c>
      <c r="DM108" s="78">
        <v>-77073.28</v>
      </c>
      <c r="DN108" s="78">
        <v>-48668.94</v>
      </c>
      <c r="DO108" s="78">
        <v>-50899.52</v>
      </c>
      <c r="DP108" s="78">
        <v>-53754.23</v>
      </c>
      <c r="DQ108" s="78">
        <v>-54703.94</v>
      </c>
      <c r="DR108" s="78">
        <v>-68666.4</v>
      </c>
      <c r="DS108" s="78">
        <v>-52294.04</v>
      </c>
    </row>
    <row r="109" s="38" customFormat="1" spans="1:124">
      <c r="A109" s="73" t="s">
        <v>349</v>
      </c>
      <c r="B109" s="78">
        <v>45109290.24</v>
      </c>
      <c r="C109" s="78">
        <v>38094266.08</v>
      </c>
      <c r="D109" s="78">
        <v>-515752.73</v>
      </c>
      <c r="E109" s="78">
        <v>-97186.17</v>
      </c>
      <c r="F109" s="78">
        <v>127736.41</v>
      </c>
      <c r="G109" s="78">
        <v>8034148.95</v>
      </c>
      <c r="H109" s="78">
        <v>-533922.3</v>
      </c>
      <c r="I109" s="78">
        <v>-27748165.23</v>
      </c>
      <c r="J109" s="78">
        <v>0</v>
      </c>
      <c r="K109" s="78">
        <v>0.24</v>
      </c>
      <c r="L109" s="78">
        <v>0</v>
      </c>
      <c r="M109" s="78">
        <v>-890429.69</v>
      </c>
      <c r="N109" s="78">
        <v>-467945.82</v>
      </c>
      <c r="O109" s="78">
        <v>27031268.54</v>
      </c>
      <c r="P109" s="78">
        <v>23428645.99</v>
      </c>
      <c r="Q109" s="78">
        <v>7157656.58</v>
      </c>
      <c r="R109" s="78">
        <v>9583235.47</v>
      </c>
      <c r="S109" s="78">
        <v>-1080833.28</v>
      </c>
      <c r="T109" s="78">
        <v>18801670.31</v>
      </c>
      <c r="U109" s="78">
        <v>-208047.38</v>
      </c>
      <c r="V109" s="78">
        <v>2059775.04</v>
      </c>
      <c r="W109" s="78">
        <v>3856081.3</v>
      </c>
      <c r="X109" s="78">
        <v>-557959.48</v>
      </c>
      <c r="Y109" s="78">
        <v>-289070.17</v>
      </c>
      <c r="Z109" s="78">
        <v>2212448.76</v>
      </c>
      <c r="AA109" s="78">
        <v>-2414861.28</v>
      </c>
      <c r="AB109" s="78">
        <v>4417415.18</v>
      </c>
      <c r="AC109" s="78">
        <v>3789683.57</v>
      </c>
      <c r="AD109" s="78">
        <v>-707163.29</v>
      </c>
      <c r="AE109" s="78">
        <v>1388789.65</v>
      </c>
      <c r="AF109" s="78">
        <v>8901609.11</v>
      </c>
      <c r="AG109" s="78">
        <v>-586388.46</v>
      </c>
      <c r="AH109" s="78">
        <v>23171471.08</v>
      </c>
      <c r="AI109" s="78">
        <v>-791207.84</v>
      </c>
      <c r="AJ109" s="78">
        <v>-794715.21</v>
      </c>
      <c r="AK109" s="78">
        <v>-4916788.26</v>
      </c>
      <c r="AL109" s="78">
        <v>-211056.99</v>
      </c>
      <c r="AM109" s="78">
        <v>-595228.82</v>
      </c>
      <c r="AN109" s="78">
        <v>152898.67</v>
      </c>
      <c r="AO109" s="78">
        <v>11602284.37</v>
      </c>
      <c r="AP109" s="78">
        <v>293880.77</v>
      </c>
      <c r="AQ109" s="78">
        <v>395147.81</v>
      </c>
      <c r="AR109" s="78">
        <v>314486.18</v>
      </c>
      <c r="AS109" s="78">
        <v>546251.28</v>
      </c>
      <c r="AT109" s="78">
        <v>698914.47</v>
      </c>
      <c r="AU109" s="78">
        <v>620912.3</v>
      </c>
      <c r="AV109" s="78">
        <v>162264.17</v>
      </c>
      <c r="AW109" s="78">
        <v>782204.16</v>
      </c>
      <c r="AX109" s="78">
        <v>-172025.88</v>
      </c>
      <c r="AY109" s="78">
        <v>-244731.59</v>
      </c>
      <c r="AZ109" s="78">
        <v>3714735.33</v>
      </c>
      <c r="BA109" s="78">
        <v>-32866.67</v>
      </c>
      <c r="BB109" s="78">
        <v>-48612.25</v>
      </c>
      <c r="BC109" s="78">
        <v>-5970.79</v>
      </c>
      <c r="BD109" s="78">
        <v>76476.31</v>
      </c>
      <c r="BE109" s="78">
        <v>91863</v>
      </c>
      <c r="BF109" s="78">
        <v>87694.3</v>
      </c>
      <c r="BG109" s="78">
        <v>114241.97</v>
      </c>
      <c r="BH109" s="78">
        <v>4394.78</v>
      </c>
      <c r="BI109" s="78">
        <v>16580.44</v>
      </c>
      <c r="BJ109" s="78">
        <v>10294.66</v>
      </c>
      <c r="BK109" s="78">
        <v>-188362.17</v>
      </c>
      <c r="BL109" s="78">
        <v>-28753.12</v>
      </c>
      <c r="BM109" s="78">
        <v>-74736.65</v>
      </c>
      <c r="BN109" s="78">
        <v>-140599.07</v>
      </c>
      <c r="BO109" s="78">
        <v>-102546.24</v>
      </c>
      <c r="BP109" s="78">
        <v>-48933.93</v>
      </c>
      <c r="BQ109" s="78">
        <v>-41981.02</v>
      </c>
      <c r="BR109" s="78">
        <v>-358023.33</v>
      </c>
      <c r="BS109" s="78">
        <v>-74838.61</v>
      </c>
      <c r="BT109" s="78">
        <v>-49450.04</v>
      </c>
      <c r="BU109" s="78">
        <v>-37355.96</v>
      </c>
      <c r="BV109" s="78">
        <v>-56524.59</v>
      </c>
      <c r="BW109" s="78">
        <v>-40379.57</v>
      </c>
      <c r="BX109" s="78">
        <v>-609441.22</v>
      </c>
      <c r="BY109" s="78">
        <v>8309097.23</v>
      </c>
      <c r="BZ109" s="78">
        <v>-97587.71</v>
      </c>
      <c r="CA109" s="78">
        <v>-130727.19</v>
      </c>
      <c r="CB109" s="78">
        <v>-15762.85</v>
      </c>
      <c r="CC109" s="78">
        <v>-43918.57</v>
      </c>
      <c r="CD109" s="78">
        <v>-66091.03</v>
      </c>
      <c r="CE109" s="78">
        <v>-114372.93</v>
      </c>
      <c r="CF109" s="78">
        <v>-77746.32</v>
      </c>
      <c r="CG109" s="78">
        <v>-81084.54</v>
      </c>
      <c r="CH109" s="78">
        <v>-285757.73</v>
      </c>
      <c r="CI109" s="78">
        <v>-88801.18</v>
      </c>
      <c r="CJ109" s="78">
        <v>-129286.18</v>
      </c>
      <c r="CK109" s="78">
        <v>-54541.78</v>
      </c>
      <c r="CL109" s="78">
        <v>-16579.87</v>
      </c>
      <c r="CM109" s="78">
        <v>-134610.45</v>
      </c>
      <c r="CN109" s="78">
        <v>-99623.41</v>
      </c>
      <c r="CO109" s="78">
        <v>-133181.67</v>
      </c>
      <c r="CP109" s="78">
        <v>-63154.29</v>
      </c>
      <c r="CQ109" s="78">
        <v>-103154.98</v>
      </c>
      <c r="CR109" s="78">
        <v>-36673.81</v>
      </c>
      <c r="CS109" s="78">
        <v>-139770.13</v>
      </c>
      <c r="CT109" s="78">
        <v>-41877.75</v>
      </c>
      <c r="CU109" s="78">
        <v>-69338.64</v>
      </c>
      <c r="CV109" s="78">
        <v>-121363.03</v>
      </c>
      <c r="CW109" s="78">
        <v>1088566.32</v>
      </c>
      <c r="CX109" s="78">
        <v>-39919.25</v>
      </c>
      <c r="CY109" s="78">
        <v>-127176.09</v>
      </c>
      <c r="CZ109" s="78">
        <v>-80793.19</v>
      </c>
      <c r="DA109" s="78">
        <v>-81344.87</v>
      </c>
      <c r="DB109" s="78">
        <v>-112077.15</v>
      </c>
      <c r="DC109" s="78">
        <v>-146992.07</v>
      </c>
      <c r="DD109" s="78">
        <v>-152651.25</v>
      </c>
      <c r="DE109" s="78">
        <v>-115092.23</v>
      </c>
      <c r="DF109" s="78">
        <v>333060.3</v>
      </c>
      <c r="DG109" s="78">
        <v>-96580.43</v>
      </c>
      <c r="DH109" s="78">
        <v>-50252.37</v>
      </c>
      <c r="DI109" s="78">
        <v>184384.3</v>
      </c>
      <c r="DJ109" s="78">
        <v>-115250.3</v>
      </c>
      <c r="DK109" s="78">
        <v>-126310.35</v>
      </c>
      <c r="DL109" s="78">
        <v>-91527.07</v>
      </c>
      <c r="DM109" s="78">
        <v>-77073.28</v>
      </c>
      <c r="DN109" s="78">
        <v>-48668.94</v>
      </c>
      <c r="DO109" s="78">
        <v>-50899.52</v>
      </c>
      <c r="DP109" s="78">
        <v>-53754.23</v>
      </c>
      <c r="DQ109" s="78">
        <v>-54703.94</v>
      </c>
      <c r="DR109" s="78">
        <v>-68666.4</v>
      </c>
      <c r="DS109" s="78">
        <v>-52294.04</v>
      </c>
      <c r="DT109" s="83"/>
    </row>
    <row r="110" s="38" customFormat="1" ht="14.25" spans="1:124">
      <c r="A110" s="80" t="s">
        <v>350</v>
      </c>
      <c r="B110" s="78">
        <v>-198366.44</v>
      </c>
      <c r="C110" s="78">
        <v>0</v>
      </c>
      <c r="D110" s="78">
        <v>0</v>
      </c>
      <c r="E110" s="78">
        <v>0</v>
      </c>
      <c r="F110" s="78">
        <v>0</v>
      </c>
      <c r="G110" s="78">
        <v>0</v>
      </c>
      <c r="H110" s="78">
        <v>-198366.44</v>
      </c>
      <c r="I110" s="78">
        <v>0</v>
      </c>
      <c r="J110" s="78">
        <v>0</v>
      </c>
      <c r="K110" s="78">
        <v>0</v>
      </c>
      <c r="L110" s="78">
        <v>0</v>
      </c>
      <c r="M110" s="78">
        <v>0</v>
      </c>
      <c r="N110" s="78">
        <v>0</v>
      </c>
      <c r="O110" s="78">
        <v>0</v>
      </c>
      <c r="P110" s="78">
        <v>0</v>
      </c>
      <c r="Q110" s="78">
        <v>0</v>
      </c>
      <c r="R110" s="78">
        <v>0</v>
      </c>
      <c r="S110" s="78">
        <v>0</v>
      </c>
      <c r="T110" s="78">
        <v>0</v>
      </c>
      <c r="U110" s="78">
        <v>0</v>
      </c>
      <c r="V110" s="78">
        <v>0</v>
      </c>
      <c r="W110" s="78">
        <v>0</v>
      </c>
      <c r="X110" s="78">
        <v>0</v>
      </c>
      <c r="Y110" s="78">
        <v>0</v>
      </c>
      <c r="Z110" s="78">
        <v>0</v>
      </c>
      <c r="AA110" s="78">
        <v>0</v>
      </c>
      <c r="AB110" s="78">
        <v>0</v>
      </c>
      <c r="AC110" s="78">
        <v>0</v>
      </c>
      <c r="AD110" s="78">
        <v>0</v>
      </c>
      <c r="AE110" s="78">
        <v>0</v>
      </c>
      <c r="AF110" s="78">
        <v>0</v>
      </c>
      <c r="AG110" s="78">
        <v>0</v>
      </c>
      <c r="AH110" s="78">
        <v>0</v>
      </c>
      <c r="AI110" s="78">
        <v>0</v>
      </c>
      <c r="AJ110" s="78">
        <v>0</v>
      </c>
      <c r="AK110" s="78">
        <v>0</v>
      </c>
      <c r="AL110" s="78">
        <v>0</v>
      </c>
      <c r="AM110" s="78">
        <v>0</v>
      </c>
      <c r="AN110" s="78">
        <v>0</v>
      </c>
      <c r="AO110" s="78">
        <v>0</v>
      </c>
      <c r="AP110" s="78">
        <v>0</v>
      </c>
      <c r="AQ110" s="78">
        <v>0</v>
      </c>
      <c r="AR110" s="78">
        <v>0</v>
      </c>
      <c r="AS110" s="78">
        <v>0</v>
      </c>
      <c r="AT110" s="78">
        <v>0</v>
      </c>
      <c r="AU110" s="78">
        <v>0</v>
      </c>
      <c r="AV110" s="78">
        <v>0</v>
      </c>
      <c r="AW110" s="78">
        <v>0</v>
      </c>
      <c r="AX110" s="78">
        <v>0</v>
      </c>
      <c r="AY110" s="78">
        <v>0</v>
      </c>
      <c r="AZ110" s="78">
        <v>0</v>
      </c>
      <c r="BA110" s="78">
        <v>0</v>
      </c>
      <c r="BB110" s="78">
        <v>0</v>
      </c>
      <c r="BC110" s="78">
        <v>0</v>
      </c>
      <c r="BD110" s="78">
        <v>0</v>
      </c>
      <c r="BE110" s="78">
        <v>0</v>
      </c>
      <c r="BF110" s="78">
        <v>0</v>
      </c>
      <c r="BG110" s="78">
        <v>0</v>
      </c>
      <c r="BH110" s="78">
        <v>0</v>
      </c>
      <c r="BI110" s="78">
        <v>0</v>
      </c>
      <c r="BJ110" s="78">
        <v>0</v>
      </c>
      <c r="BK110" s="78">
        <v>0</v>
      </c>
      <c r="BL110" s="78">
        <v>0</v>
      </c>
      <c r="BM110" s="78">
        <v>0</v>
      </c>
      <c r="BN110" s="78">
        <v>0</v>
      </c>
      <c r="BO110" s="78">
        <v>0</v>
      </c>
      <c r="BP110" s="78">
        <v>0</v>
      </c>
      <c r="BQ110" s="78">
        <v>0</v>
      </c>
      <c r="BR110" s="78">
        <v>0</v>
      </c>
      <c r="BS110" s="78">
        <v>0</v>
      </c>
      <c r="BT110" s="78">
        <v>0</v>
      </c>
      <c r="BU110" s="78">
        <v>0</v>
      </c>
      <c r="BV110" s="78">
        <v>0</v>
      </c>
      <c r="BW110" s="78">
        <v>0</v>
      </c>
      <c r="BX110" s="78">
        <v>0</v>
      </c>
      <c r="BY110" s="78">
        <v>0</v>
      </c>
      <c r="BZ110" s="78">
        <v>0</v>
      </c>
      <c r="CA110" s="78">
        <v>0</v>
      </c>
      <c r="CB110" s="78">
        <v>0</v>
      </c>
      <c r="CC110" s="78">
        <v>0</v>
      </c>
      <c r="CD110" s="78">
        <v>0</v>
      </c>
      <c r="CE110" s="78">
        <v>0</v>
      </c>
      <c r="CF110" s="78">
        <v>0</v>
      </c>
      <c r="CG110" s="78">
        <v>0</v>
      </c>
      <c r="CH110" s="78">
        <v>0</v>
      </c>
      <c r="CI110" s="78">
        <v>0</v>
      </c>
      <c r="CJ110" s="78">
        <v>0</v>
      </c>
      <c r="CK110" s="78">
        <v>0</v>
      </c>
      <c r="CL110" s="78">
        <v>0</v>
      </c>
      <c r="CM110" s="78">
        <v>0</v>
      </c>
      <c r="CN110" s="78">
        <v>0</v>
      </c>
      <c r="CO110" s="78">
        <v>0</v>
      </c>
      <c r="CP110" s="78">
        <v>0</v>
      </c>
      <c r="CQ110" s="78">
        <v>0</v>
      </c>
      <c r="CR110" s="78">
        <v>0</v>
      </c>
      <c r="CS110" s="78">
        <v>0</v>
      </c>
      <c r="CT110" s="78">
        <v>0</v>
      </c>
      <c r="CU110" s="78">
        <v>0</v>
      </c>
      <c r="CV110" s="78">
        <v>0</v>
      </c>
      <c r="CW110" s="78">
        <v>0</v>
      </c>
      <c r="CX110" s="78">
        <v>0</v>
      </c>
      <c r="CY110" s="78">
        <v>0</v>
      </c>
      <c r="CZ110" s="78">
        <v>0</v>
      </c>
      <c r="DA110" s="78">
        <v>0</v>
      </c>
      <c r="DB110" s="78">
        <v>0</v>
      </c>
      <c r="DC110" s="78">
        <v>0</v>
      </c>
      <c r="DD110" s="78">
        <v>0</v>
      </c>
      <c r="DE110" s="78">
        <v>0</v>
      </c>
      <c r="DF110" s="78">
        <v>0</v>
      </c>
      <c r="DG110" s="78">
        <v>0</v>
      </c>
      <c r="DH110" s="78">
        <v>0</v>
      </c>
      <c r="DI110" s="78">
        <v>0</v>
      </c>
      <c r="DJ110" s="78">
        <v>0</v>
      </c>
      <c r="DK110" s="78">
        <v>0</v>
      </c>
      <c r="DL110" s="78">
        <v>0</v>
      </c>
      <c r="DM110" s="78">
        <v>0</v>
      </c>
      <c r="DN110" s="78">
        <v>0</v>
      </c>
      <c r="DO110" s="78">
        <v>0</v>
      </c>
      <c r="DP110" s="78">
        <v>0</v>
      </c>
      <c r="DQ110" s="78">
        <v>0</v>
      </c>
      <c r="DR110" s="78">
        <v>0</v>
      </c>
      <c r="DS110" s="78">
        <v>0</v>
      </c>
      <c r="DT110" s="83"/>
    </row>
    <row r="111" s="38" customFormat="1" spans="2:124"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3"/>
      <c r="AL111" s="83"/>
      <c r="AM111" s="83"/>
      <c r="AN111" s="83"/>
      <c r="AO111" s="83"/>
      <c r="AP111" s="83"/>
      <c r="AQ111" s="83"/>
      <c r="AR111" s="83"/>
      <c r="AS111" s="83"/>
      <c r="AT111" s="83"/>
      <c r="AU111" s="83"/>
      <c r="AV111" s="83"/>
      <c r="AW111" s="83"/>
      <c r="AX111" s="83"/>
      <c r="AY111" s="83"/>
      <c r="AZ111" s="83"/>
      <c r="BA111" s="83"/>
      <c r="BB111" s="83"/>
      <c r="BC111" s="83"/>
      <c r="BD111" s="83"/>
      <c r="BE111" s="83"/>
      <c r="BF111" s="83"/>
      <c r="BG111" s="83"/>
      <c r="BH111" s="83"/>
      <c r="BI111" s="83"/>
      <c r="BJ111" s="83"/>
      <c r="BK111" s="83"/>
      <c r="BL111" s="83"/>
      <c r="BM111" s="83"/>
      <c r="BN111" s="83"/>
      <c r="BO111" s="83"/>
      <c r="BP111" s="83"/>
      <c r="BQ111" s="83"/>
      <c r="BR111" s="83"/>
      <c r="BS111" s="83"/>
      <c r="BT111" s="83"/>
      <c r="BU111" s="83"/>
      <c r="BV111" s="83"/>
      <c r="BW111" s="83"/>
      <c r="BX111" s="83"/>
      <c r="BY111" s="83"/>
      <c r="BZ111" s="83"/>
      <c r="CA111" s="83"/>
      <c r="CB111" s="83"/>
      <c r="CC111" s="83"/>
      <c r="CD111" s="83"/>
      <c r="CE111" s="83"/>
      <c r="CF111" s="83"/>
      <c r="CG111" s="83"/>
      <c r="CH111" s="83"/>
      <c r="CI111" s="83"/>
      <c r="CJ111" s="83"/>
      <c r="CK111" s="83"/>
      <c r="CL111" s="83"/>
      <c r="CM111" s="83"/>
      <c r="CN111" s="83"/>
      <c r="CO111" s="83"/>
      <c r="CP111" s="83"/>
      <c r="CQ111" s="83"/>
      <c r="CR111" s="83"/>
      <c r="CS111" s="83"/>
      <c r="CT111" s="83"/>
      <c r="CU111" s="83"/>
      <c r="CV111" s="83"/>
      <c r="CW111" s="83"/>
      <c r="CX111" s="83"/>
      <c r="CY111" s="83"/>
      <c r="CZ111" s="83"/>
      <c r="DA111" s="83"/>
      <c r="DB111" s="83"/>
      <c r="DC111" s="83"/>
      <c r="DD111" s="83"/>
      <c r="DE111" s="83"/>
      <c r="DF111" s="83"/>
      <c r="DG111" s="83"/>
      <c r="DH111" s="83"/>
      <c r="DI111" s="83"/>
      <c r="DJ111" s="83"/>
      <c r="DK111" s="83"/>
      <c r="DL111" s="83"/>
      <c r="DM111" s="83"/>
      <c r="DN111" s="83"/>
      <c r="DO111" s="83"/>
      <c r="DP111" s="83"/>
      <c r="DQ111" s="83"/>
      <c r="DR111" s="83"/>
      <c r="DS111" s="83"/>
      <c r="DT111" s="8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DY163"/>
  <sheetViews>
    <sheetView topLeftCell="A46" workbookViewId="0">
      <selection activeCell="A1" sqref="$A1:$XFD1048576"/>
    </sheetView>
  </sheetViews>
  <sheetFormatPr defaultColWidth="9" defaultRowHeight="13.5"/>
  <cols>
    <col min="1" max="1" width="15.25" style="42" customWidth="1"/>
    <col min="2" max="2" width="19.375" style="38" customWidth="1"/>
    <col min="3" max="3" width="18.375" style="38" customWidth="1"/>
    <col min="4" max="4" width="17.25" style="38" customWidth="1"/>
    <col min="5" max="5" width="16.125" style="38" customWidth="1"/>
    <col min="6" max="6" width="16" style="38" customWidth="1"/>
    <col min="7" max="7" width="13.875" style="38" customWidth="1"/>
    <col min="8" max="16" width="16.125" style="38" customWidth="1"/>
    <col min="17" max="17" width="12.75" style="38" customWidth="1"/>
    <col min="18" max="18" width="10.5083333333333" style="38" customWidth="1"/>
    <col min="19" max="19" width="16.125" style="38" customWidth="1"/>
    <col min="20" max="20" width="13.875" style="38" customWidth="1"/>
    <col min="21" max="21" width="18.375" style="38" customWidth="1"/>
    <col min="22" max="23" width="17.25" style="38" customWidth="1"/>
    <col min="24" max="26" width="16.125" style="38" customWidth="1"/>
    <col min="27" max="27" width="16" style="38" customWidth="1"/>
    <col min="28" max="38" width="16.125" style="38" customWidth="1"/>
    <col min="39" max="39" width="17.25" style="38" customWidth="1"/>
    <col min="40" max="41" width="16.125" style="38" customWidth="1"/>
    <col min="42" max="42" width="17.25" style="38" customWidth="1"/>
    <col min="43" max="45" width="16.125" style="38" customWidth="1"/>
    <col min="46" max="46" width="17.25" style="38" customWidth="1"/>
    <col min="47" max="57" width="16.125" style="38" customWidth="1"/>
    <col min="58" max="58" width="17.25" style="38" customWidth="1"/>
    <col min="59" max="64" width="16.125" style="38" customWidth="1"/>
    <col min="65" max="65" width="13.875" style="38" customWidth="1"/>
    <col min="66" max="67" width="16.125" style="38" customWidth="1"/>
    <col min="68" max="68" width="15.5083333333333" style="38" customWidth="1"/>
    <col min="69" max="74" width="13.875" style="38" customWidth="1"/>
    <col min="75" max="75" width="16.125" style="38" customWidth="1"/>
    <col min="76" max="80" width="13.875" style="38" customWidth="1"/>
    <col min="81" max="82" width="16.125" style="38" customWidth="1"/>
    <col min="83" max="83" width="15.5083333333333" style="38" customWidth="1"/>
    <col min="84" max="105" width="13.875" style="38" customWidth="1"/>
    <col min="106" max="106" width="16.125" style="38" customWidth="1"/>
    <col min="107" max="109" width="13.875" style="38" customWidth="1"/>
    <col min="110" max="110" width="20.5083333333333" style="38" customWidth="1"/>
    <col min="111" max="113" width="13.875" style="38" customWidth="1"/>
    <col min="114" max="114" width="15.5083333333333" style="38" customWidth="1"/>
    <col min="115" max="115" width="13.875" style="38" customWidth="1"/>
    <col min="116" max="116" width="27.75" style="38" customWidth="1"/>
    <col min="117" max="117" width="19.375" style="38" customWidth="1"/>
    <col min="118" max="119" width="25.625" style="38" customWidth="1"/>
    <col min="120" max="120" width="19.375" style="38" customWidth="1"/>
    <col min="121" max="121" width="23.625" style="38" customWidth="1"/>
    <col min="122" max="122" width="23.5083333333333" style="38" customWidth="1"/>
    <col min="123" max="16384" width="9" style="38"/>
  </cols>
  <sheetData>
    <row r="1" s="38" customFormat="1" ht="14.25" spans="1:1">
      <c r="A1" s="42" t="s">
        <v>351</v>
      </c>
    </row>
    <row r="2" s="39" customFormat="1" spans="1:129">
      <c r="A2" s="43" t="s">
        <v>72</v>
      </c>
      <c r="B2" s="44" t="s">
        <v>73</v>
      </c>
      <c r="C2" s="44" t="s">
        <v>2</v>
      </c>
      <c r="D2" s="45" t="s">
        <v>352</v>
      </c>
      <c r="E2" s="45" t="s">
        <v>353</v>
      </c>
      <c r="F2" s="45" t="s">
        <v>354</v>
      </c>
      <c r="G2" s="45" t="s">
        <v>355</v>
      </c>
      <c r="H2" s="45" t="s">
        <v>356</v>
      </c>
      <c r="I2" s="45" t="s">
        <v>357</v>
      </c>
      <c r="J2" s="45" t="s">
        <v>358</v>
      </c>
      <c r="K2" s="45" t="s">
        <v>359</v>
      </c>
      <c r="L2" s="45" t="s">
        <v>360</v>
      </c>
      <c r="M2" s="45" t="s">
        <v>361</v>
      </c>
      <c r="N2" s="45" t="s">
        <v>362</v>
      </c>
      <c r="O2" s="45" t="s">
        <v>363</v>
      </c>
      <c r="P2" s="45" t="s">
        <v>200</v>
      </c>
      <c r="Q2" s="45" t="s">
        <v>201</v>
      </c>
      <c r="R2" s="45" t="s">
        <v>202</v>
      </c>
      <c r="S2" s="45" t="s">
        <v>203</v>
      </c>
      <c r="T2" s="45" t="s">
        <v>5</v>
      </c>
      <c r="U2" s="51" t="s">
        <v>7</v>
      </c>
      <c r="V2" s="51" t="s">
        <v>204</v>
      </c>
      <c r="W2" s="51" t="s">
        <v>205</v>
      </c>
      <c r="X2" s="51" t="s">
        <v>206</v>
      </c>
      <c r="Y2" s="51" t="s">
        <v>6</v>
      </c>
      <c r="Z2" s="51" t="s">
        <v>13</v>
      </c>
      <c r="AA2" s="51" t="s">
        <v>14</v>
      </c>
      <c r="AB2" s="51" t="s">
        <v>16</v>
      </c>
      <c r="AC2" s="51" t="s">
        <v>17</v>
      </c>
      <c r="AD2" s="51" t="s">
        <v>24</v>
      </c>
      <c r="AE2" s="51" t="s">
        <v>23</v>
      </c>
      <c r="AF2" s="51" t="s">
        <v>19</v>
      </c>
      <c r="AG2" s="45" t="s">
        <v>20</v>
      </c>
      <c r="AH2" s="45" t="s">
        <v>21</v>
      </c>
      <c r="AI2" s="45" t="s">
        <v>22</v>
      </c>
      <c r="AJ2" s="45" t="s">
        <v>11</v>
      </c>
      <c r="AK2" s="45" t="s">
        <v>9</v>
      </c>
      <c r="AL2" s="45" t="s">
        <v>10</v>
      </c>
      <c r="AM2" s="45" t="s">
        <v>207</v>
      </c>
      <c r="AN2" s="45" t="s">
        <v>208</v>
      </c>
      <c r="AO2" s="45" t="s">
        <v>209</v>
      </c>
      <c r="AP2" s="45" t="s">
        <v>210</v>
      </c>
      <c r="AQ2" s="45" t="s">
        <v>211</v>
      </c>
      <c r="AR2" s="45" t="s">
        <v>212</v>
      </c>
      <c r="AS2" s="45" t="s">
        <v>213</v>
      </c>
      <c r="AT2" s="45" t="s">
        <v>214</v>
      </c>
      <c r="AU2" s="45" t="s">
        <v>215</v>
      </c>
      <c r="AV2" s="45" t="s">
        <v>216</v>
      </c>
      <c r="AW2" s="45" t="s">
        <v>217</v>
      </c>
      <c r="AX2" s="45" t="s">
        <v>218</v>
      </c>
      <c r="AY2" s="45" t="s">
        <v>219</v>
      </c>
      <c r="AZ2" s="45" t="s">
        <v>220</v>
      </c>
      <c r="BA2" s="45" t="s">
        <v>221</v>
      </c>
      <c r="BB2" s="45" t="s">
        <v>222</v>
      </c>
      <c r="BC2" s="45" t="s">
        <v>223</v>
      </c>
      <c r="BD2" s="45" t="s">
        <v>224</v>
      </c>
      <c r="BE2" s="45" t="s">
        <v>225</v>
      </c>
      <c r="BF2" s="45" t="s">
        <v>226</v>
      </c>
      <c r="BG2" s="45" t="s">
        <v>227</v>
      </c>
      <c r="BH2" s="45" t="s">
        <v>228</v>
      </c>
      <c r="BI2" s="45" t="s">
        <v>229</v>
      </c>
      <c r="BJ2" s="45" t="s">
        <v>230</v>
      </c>
      <c r="BK2" s="45" t="s">
        <v>231</v>
      </c>
      <c r="BL2" s="45" t="s">
        <v>232</v>
      </c>
      <c r="BM2" s="45" t="s">
        <v>233</v>
      </c>
      <c r="BN2" s="45" t="s">
        <v>234</v>
      </c>
      <c r="BO2" s="45" t="s">
        <v>235</v>
      </c>
      <c r="BP2" s="45" t="s">
        <v>236</v>
      </c>
      <c r="BQ2" s="45" t="s">
        <v>237</v>
      </c>
      <c r="BR2" s="45" t="s">
        <v>238</v>
      </c>
      <c r="BS2" s="45" t="s">
        <v>239</v>
      </c>
      <c r="BT2" s="45" t="s">
        <v>240</v>
      </c>
      <c r="BU2" s="45" t="s">
        <v>241</v>
      </c>
      <c r="BV2" s="45" t="s">
        <v>242</v>
      </c>
      <c r="BW2" s="45" t="s">
        <v>243</v>
      </c>
      <c r="BX2" s="45" t="s">
        <v>244</v>
      </c>
      <c r="BY2" s="45" t="s">
        <v>245</v>
      </c>
      <c r="BZ2" s="45" t="s">
        <v>246</v>
      </c>
      <c r="CA2" s="45" t="s">
        <v>247</v>
      </c>
      <c r="CB2" s="45" t="s">
        <v>248</v>
      </c>
      <c r="CC2" s="45" t="s">
        <v>249</v>
      </c>
      <c r="CD2" s="45" t="s">
        <v>250</v>
      </c>
      <c r="CE2" s="45" t="s">
        <v>251</v>
      </c>
      <c r="CF2" s="45" t="s">
        <v>252</v>
      </c>
      <c r="CG2" s="45" t="s">
        <v>253</v>
      </c>
      <c r="CH2" s="45" t="s">
        <v>254</v>
      </c>
      <c r="CI2" s="45" t="s">
        <v>255</v>
      </c>
      <c r="CJ2" s="45" t="s">
        <v>256</v>
      </c>
      <c r="CK2" s="45" t="s">
        <v>257</v>
      </c>
      <c r="CL2" s="45" t="s">
        <v>258</v>
      </c>
      <c r="CM2" s="45" t="s">
        <v>259</v>
      </c>
      <c r="CN2" s="45" t="s">
        <v>260</v>
      </c>
      <c r="CO2" s="45" t="s">
        <v>261</v>
      </c>
      <c r="CP2" s="45" t="s">
        <v>262</v>
      </c>
      <c r="CQ2" s="45" t="s">
        <v>263</v>
      </c>
      <c r="CR2" s="45" t="s">
        <v>264</v>
      </c>
      <c r="CS2" s="45" t="s">
        <v>265</v>
      </c>
      <c r="CT2" s="45" t="s">
        <v>266</v>
      </c>
      <c r="CU2" s="45" t="s">
        <v>267</v>
      </c>
      <c r="CV2" s="45" t="s">
        <v>268</v>
      </c>
      <c r="CW2" s="45" t="s">
        <v>269</v>
      </c>
      <c r="CX2" s="45" t="s">
        <v>270</v>
      </c>
      <c r="CY2" s="45" t="s">
        <v>271</v>
      </c>
      <c r="CZ2" s="45" t="s">
        <v>272</v>
      </c>
      <c r="DA2" s="45" t="s">
        <v>273</v>
      </c>
      <c r="DB2" s="45" t="s">
        <v>274</v>
      </c>
      <c r="DC2" s="45" t="s">
        <v>275</v>
      </c>
      <c r="DD2" s="45" t="s">
        <v>276</v>
      </c>
      <c r="DE2" s="45" t="s">
        <v>277</v>
      </c>
      <c r="DF2" s="45" t="s">
        <v>278</v>
      </c>
      <c r="DG2" s="45" t="s">
        <v>279</v>
      </c>
      <c r="DH2" s="45" t="s">
        <v>280</v>
      </c>
      <c r="DI2" s="45" t="s">
        <v>281</v>
      </c>
      <c r="DJ2" s="45" t="s">
        <v>282</v>
      </c>
      <c r="DK2" s="45" t="s">
        <v>283</v>
      </c>
      <c r="DL2" s="52" t="s">
        <v>284</v>
      </c>
      <c r="DM2" s="39" t="s">
        <v>285</v>
      </c>
      <c r="DN2" s="39" t="s">
        <v>286</v>
      </c>
      <c r="DO2" s="39" t="s">
        <v>287</v>
      </c>
      <c r="DP2" s="39" t="s">
        <v>288</v>
      </c>
      <c r="DQ2" s="39" t="s">
        <v>289</v>
      </c>
      <c r="DR2" s="39" t="s">
        <v>290</v>
      </c>
      <c r="DS2" s="39" t="s">
        <v>291</v>
      </c>
      <c r="DT2" s="39" t="s">
        <v>292</v>
      </c>
      <c r="DU2" s="39" t="s">
        <v>293</v>
      </c>
      <c r="DV2" s="39" t="s">
        <v>294</v>
      </c>
      <c r="DW2" s="39" t="s">
        <v>295</v>
      </c>
      <c r="DX2" s="39" t="s">
        <v>296</v>
      </c>
      <c r="DY2" s="39" t="s">
        <v>297</v>
      </c>
    </row>
    <row r="3" s="38" customFormat="1" spans="1:129">
      <c r="A3" s="46" t="s">
        <v>74</v>
      </c>
      <c r="B3" s="47" t="s">
        <v>75</v>
      </c>
      <c r="C3" s="47">
        <v>1858475.98</v>
      </c>
      <c r="D3" s="47">
        <v>0</v>
      </c>
      <c r="E3" s="47">
        <v>0</v>
      </c>
      <c r="F3" s="47">
        <v>0</v>
      </c>
      <c r="G3" s="47">
        <v>0</v>
      </c>
      <c r="H3" s="47">
        <v>0</v>
      </c>
      <c r="I3" s="47">
        <v>0</v>
      </c>
      <c r="J3" s="47">
        <v>0</v>
      </c>
      <c r="K3" s="47">
        <v>0</v>
      </c>
      <c r="L3" s="47">
        <v>0</v>
      </c>
      <c r="M3" s="47">
        <v>0</v>
      </c>
      <c r="N3" s="47">
        <v>0</v>
      </c>
      <c r="O3" s="47">
        <v>0</v>
      </c>
      <c r="P3" s="47">
        <v>0</v>
      </c>
      <c r="Q3" s="47"/>
      <c r="R3" s="47"/>
      <c r="S3" s="47">
        <v>0</v>
      </c>
      <c r="T3" s="47">
        <v>0</v>
      </c>
      <c r="U3" s="47">
        <v>1858475.98</v>
      </c>
      <c r="V3" s="47">
        <v>0</v>
      </c>
      <c r="W3" s="47">
        <v>0</v>
      </c>
      <c r="X3" s="47">
        <v>0</v>
      </c>
      <c r="Y3" s="47">
        <v>0</v>
      </c>
      <c r="Z3" s="47">
        <v>0</v>
      </c>
      <c r="AA3" s="47">
        <v>0</v>
      </c>
      <c r="AB3" s="47">
        <v>0</v>
      </c>
      <c r="AC3" s="47">
        <v>0</v>
      </c>
      <c r="AD3" s="47">
        <v>0</v>
      </c>
      <c r="AE3" s="47">
        <v>0</v>
      </c>
      <c r="AF3" s="47">
        <v>0</v>
      </c>
      <c r="AG3" s="47">
        <v>0</v>
      </c>
      <c r="AH3" s="47">
        <v>0</v>
      </c>
      <c r="AI3" s="47">
        <v>0</v>
      </c>
      <c r="AJ3" s="47">
        <v>0</v>
      </c>
      <c r="AK3" s="47">
        <v>0</v>
      </c>
      <c r="AL3" s="47">
        <v>0</v>
      </c>
      <c r="AM3" s="47">
        <v>0</v>
      </c>
      <c r="AN3" s="47">
        <v>9051.02</v>
      </c>
      <c r="AO3" s="47">
        <v>0</v>
      </c>
      <c r="AP3" s="47">
        <v>0</v>
      </c>
      <c r="AQ3" s="47">
        <v>0</v>
      </c>
      <c r="AR3" s="47">
        <v>0</v>
      </c>
      <c r="AS3" s="47">
        <v>0</v>
      </c>
      <c r="AT3" s="47">
        <v>52740.4</v>
      </c>
      <c r="AU3" s="47">
        <v>1796684.56</v>
      </c>
      <c r="AV3" s="47">
        <v>85078.33</v>
      </c>
      <c r="AW3" s="47">
        <v>90310.31</v>
      </c>
      <c r="AX3" s="47">
        <v>111571.6</v>
      </c>
      <c r="AY3" s="47">
        <v>81130.31</v>
      </c>
      <c r="AZ3" s="47">
        <v>145035.17</v>
      </c>
      <c r="BA3" s="47">
        <v>98159.83</v>
      </c>
      <c r="BB3" s="47">
        <v>33282.45</v>
      </c>
      <c r="BC3" s="47">
        <v>99702.4</v>
      </c>
      <c r="BD3" s="47">
        <v>42087.4</v>
      </c>
      <c r="BE3" s="47">
        <v>19883.97</v>
      </c>
      <c r="BF3" s="47">
        <v>73483.75</v>
      </c>
      <c r="BG3" s="47">
        <v>50684.15</v>
      </c>
      <c r="BH3" s="47">
        <v>10697.65</v>
      </c>
      <c r="BI3" s="47">
        <v>23590.77</v>
      </c>
      <c r="BJ3" s="47">
        <v>51795.93</v>
      </c>
      <c r="BK3" s="47">
        <v>37514.3</v>
      </c>
      <c r="BL3" s="47">
        <v>58534.23</v>
      </c>
      <c r="BM3" s="47">
        <v>18740.35</v>
      </c>
      <c r="BN3" s="47">
        <v>21502.96</v>
      </c>
      <c r="BO3" s="47">
        <v>38646.01</v>
      </c>
      <c r="BP3" s="47">
        <v>43064.4</v>
      </c>
      <c r="BQ3" s="47">
        <v>12118.98</v>
      </c>
      <c r="BR3" s="47">
        <v>13917.57</v>
      </c>
      <c r="BS3" s="47">
        <v>8050.2</v>
      </c>
      <c r="BT3" s="47">
        <v>24870.9</v>
      </c>
      <c r="BU3" s="47">
        <v>25133.22</v>
      </c>
      <c r="BV3" s="47">
        <v>28994.29</v>
      </c>
      <c r="BW3" s="47">
        <v>20393.42</v>
      </c>
      <c r="BX3" s="47">
        <v>25217.04</v>
      </c>
      <c r="BY3" s="47">
        <v>6311.51</v>
      </c>
      <c r="BZ3" s="47">
        <v>5922.12</v>
      </c>
      <c r="CA3" s="47">
        <v>6111.16</v>
      </c>
      <c r="CB3" s="47">
        <v>19871.93</v>
      </c>
      <c r="CC3" s="47">
        <v>7983.52</v>
      </c>
      <c r="CD3" s="47">
        <v>36212.14</v>
      </c>
      <c r="CE3" s="47">
        <v>27573.3</v>
      </c>
      <c r="CF3" s="47">
        <v>1245.23</v>
      </c>
      <c r="CG3" s="47">
        <v>2208.36</v>
      </c>
      <c r="CH3" s="47">
        <v>0.44</v>
      </c>
      <c r="CI3" s="47">
        <v>11848.17</v>
      </c>
      <c r="CJ3" s="47">
        <v>1850.1</v>
      </c>
      <c r="CK3" s="47">
        <v>1438.29</v>
      </c>
      <c r="CL3" s="47">
        <v>25585.04</v>
      </c>
      <c r="CM3" s="47">
        <v>3394.52</v>
      </c>
      <c r="CN3" s="47">
        <v>2444.04</v>
      </c>
      <c r="CO3" s="47">
        <v>5218.17</v>
      </c>
      <c r="CP3" s="47">
        <v>12160.91</v>
      </c>
      <c r="CQ3" s="47">
        <v>3862.35</v>
      </c>
      <c r="CR3" s="47">
        <v>8549.06</v>
      </c>
      <c r="CS3" s="47">
        <v>13282.7</v>
      </c>
      <c r="CT3" s="47">
        <v>313.06</v>
      </c>
      <c r="CU3" s="47">
        <v>5383.93</v>
      </c>
      <c r="CV3" s="47">
        <v>1942.76</v>
      </c>
      <c r="CW3" s="47">
        <v>22714.16</v>
      </c>
      <c r="CX3" s="47">
        <v>1615.45</v>
      </c>
      <c r="CY3" s="47">
        <v>414.82</v>
      </c>
      <c r="CZ3" s="47">
        <v>1949.18</v>
      </c>
      <c r="DA3" s="47">
        <v>7704.78</v>
      </c>
      <c r="DB3" s="47">
        <v>4343.39</v>
      </c>
      <c r="DC3" s="47">
        <v>11897.4</v>
      </c>
      <c r="DD3" s="47">
        <v>4243.26</v>
      </c>
      <c r="DE3" s="47">
        <v>13015.94</v>
      </c>
      <c r="DF3" s="47">
        <v>2924.56</v>
      </c>
      <c r="DG3" s="47">
        <v>37727.87</v>
      </c>
      <c r="DH3" s="47">
        <v>7874.32</v>
      </c>
      <c r="DI3" s="47">
        <v>5225.12</v>
      </c>
      <c r="DJ3" s="47">
        <v>10945.81</v>
      </c>
      <c r="DK3" s="47">
        <v>6408.07</v>
      </c>
      <c r="DL3" s="47">
        <v>2649.71</v>
      </c>
      <c r="DM3" s="47">
        <v>4814.01</v>
      </c>
      <c r="DN3" s="47">
        <v>0</v>
      </c>
      <c r="DO3" s="47">
        <v>8164.74</v>
      </c>
      <c r="DP3" s="47">
        <v>453.19</v>
      </c>
      <c r="DQ3" s="47">
        <v>15851.24</v>
      </c>
      <c r="DR3" s="47">
        <v>11490.21</v>
      </c>
      <c r="DS3" s="38">
        <v>0</v>
      </c>
      <c r="DT3" s="38">
        <v>0</v>
      </c>
      <c r="DU3" s="38">
        <v>0</v>
      </c>
      <c r="DV3" s="38">
        <v>4747.74</v>
      </c>
      <c r="DW3" s="38">
        <v>1057.65</v>
      </c>
      <c r="DX3" s="38">
        <v>1808.11</v>
      </c>
      <c r="DY3" s="38">
        <v>2739.13</v>
      </c>
    </row>
    <row r="4" s="38" customFormat="1" spans="1:129">
      <c r="A4" s="46"/>
      <c r="B4" s="47" t="s">
        <v>76</v>
      </c>
      <c r="C4" s="47">
        <v>3773584.91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/>
      <c r="R4" s="47"/>
      <c r="S4" s="47">
        <v>0</v>
      </c>
      <c r="T4" s="47">
        <v>0</v>
      </c>
      <c r="U4" s="47">
        <v>3773584.91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3773584.91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0</v>
      </c>
      <c r="DN4" s="47">
        <v>0</v>
      </c>
      <c r="DO4" s="47">
        <v>0</v>
      </c>
      <c r="DP4" s="47">
        <v>0</v>
      </c>
      <c r="DQ4" s="47">
        <v>0</v>
      </c>
      <c r="DR4" s="47">
        <v>0</v>
      </c>
      <c r="DS4" s="38">
        <v>0</v>
      </c>
      <c r="DT4" s="38">
        <v>0</v>
      </c>
      <c r="DU4" s="38">
        <v>0</v>
      </c>
      <c r="DV4" s="38">
        <v>0</v>
      </c>
      <c r="DW4" s="38">
        <v>0</v>
      </c>
      <c r="DX4" s="38">
        <v>0</v>
      </c>
      <c r="DY4" s="38">
        <v>0</v>
      </c>
    </row>
    <row r="5" s="38" customFormat="1" spans="1:129">
      <c r="A5" s="46"/>
      <c r="B5" s="47" t="s">
        <v>77</v>
      </c>
      <c r="C5" s="47">
        <v>26834.95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/>
      <c r="R5" s="47"/>
      <c r="S5" s="47">
        <v>0</v>
      </c>
      <c r="T5" s="47">
        <v>0</v>
      </c>
      <c r="U5" s="47">
        <v>0</v>
      </c>
      <c r="V5" s="47">
        <v>0</v>
      </c>
      <c r="W5" s="47">
        <v>26834.95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26834.95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</v>
      </c>
      <c r="DE5" s="47">
        <v>0</v>
      </c>
      <c r="DF5" s="47">
        <v>0</v>
      </c>
      <c r="DG5" s="47">
        <v>0</v>
      </c>
      <c r="DH5" s="47">
        <v>0</v>
      </c>
      <c r="DI5" s="47">
        <v>0</v>
      </c>
      <c r="DJ5" s="47">
        <v>0</v>
      </c>
      <c r="DK5" s="47">
        <v>0</v>
      </c>
      <c r="DL5" s="47">
        <v>0</v>
      </c>
      <c r="DM5" s="47">
        <v>0</v>
      </c>
      <c r="DN5" s="47">
        <v>0</v>
      </c>
      <c r="DO5" s="47">
        <v>0</v>
      </c>
      <c r="DP5" s="47">
        <v>0</v>
      </c>
      <c r="DQ5" s="47">
        <v>0</v>
      </c>
      <c r="DR5" s="47">
        <v>0</v>
      </c>
      <c r="DS5" s="38">
        <v>0</v>
      </c>
      <c r="DT5" s="38">
        <v>0</v>
      </c>
      <c r="DU5" s="38">
        <v>0</v>
      </c>
      <c r="DV5" s="38">
        <v>0</v>
      </c>
      <c r="DW5" s="38">
        <v>0</v>
      </c>
      <c r="DX5" s="38">
        <v>0</v>
      </c>
      <c r="DY5" s="38">
        <v>0</v>
      </c>
    </row>
    <row r="6" s="38" customFormat="1" spans="1:129">
      <c r="A6" s="46"/>
      <c r="B6" s="47" t="s">
        <v>78</v>
      </c>
      <c r="C6" s="47">
        <v>606432.58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/>
      <c r="R6" s="47"/>
      <c r="S6" s="47">
        <v>0</v>
      </c>
      <c r="T6" s="47">
        <v>0</v>
      </c>
      <c r="U6" s="47">
        <v>570887.28</v>
      </c>
      <c r="V6" s="47">
        <v>0</v>
      </c>
      <c r="W6" s="47">
        <v>35545.3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18406</v>
      </c>
      <c r="AG6" s="47">
        <v>10918.58</v>
      </c>
      <c r="AH6" s="47">
        <v>3243</v>
      </c>
      <c r="AI6" s="47">
        <v>2977.72</v>
      </c>
      <c r="AJ6" s="47">
        <v>0</v>
      </c>
      <c r="AK6" s="47">
        <v>0</v>
      </c>
      <c r="AL6" s="47">
        <v>0</v>
      </c>
      <c r="AM6" s="47">
        <v>2649.4</v>
      </c>
      <c r="AN6" s="47">
        <v>0</v>
      </c>
      <c r="AO6" s="47">
        <v>0</v>
      </c>
      <c r="AP6" s="47">
        <v>0</v>
      </c>
      <c r="AQ6" s="47">
        <v>4596</v>
      </c>
      <c r="AR6" s="47">
        <v>0</v>
      </c>
      <c r="AS6" s="47">
        <v>4663.5</v>
      </c>
      <c r="AT6" s="47">
        <v>13601.29</v>
      </c>
      <c r="AU6" s="47">
        <v>545377.09</v>
      </c>
      <c r="AV6" s="47">
        <v>16025.94</v>
      </c>
      <c r="AW6" s="47">
        <v>60389.49</v>
      </c>
      <c r="AX6" s="47">
        <v>23890.8</v>
      </c>
      <c r="AY6" s="47">
        <v>61791.6</v>
      </c>
      <c r="AZ6" s="47">
        <v>2153</v>
      </c>
      <c r="BA6" s="47">
        <v>8554.21</v>
      </c>
      <c r="BB6" s="47">
        <v>7061</v>
      </c>
      <c r="BC6" s="47">
        <v>14581.6</v>
      </c>
      <c r="BD6" s="47">
        <v>2380.6</v>
      </c>
      <c r="BE6" s="47">
        <v>2762.94</v>
      </c>
      <c r="BF6" s="47">
        <v>14258</v>
      </c>
      <c r="BG6" s="47">
        <v>33645.92</v>
      </c>
      <c r="BH6" s="47">
        <v>448</v>
      </c>
      <c r="BI6" s="47">
        <v>11939</v>
      </c>
      <c r="BJ6" s="47">
        <v>39099.7</v>
      </c>
      <c r="BK6" s="47">
        <v>5085</v>
      </c>
      <c r="BL6" s="47">
        <v>4493</v>
      </c>
      <c r="BM6" s="47">
        <v>1554</v>
      </c>
      <c r="BN6" s="47">
        <v>4243</v>
      </c>
      <c r="BO6" s="47">
        <v>14740</v>
      </c>
      <c r="BP6" s="47">
        <v>20884</v>
      </c>
      <c r="BQ6" s="47">
        <v>16533</v>
      </c>
      <c r="BR6" s="47">
        <v>2617.8</v>
      </c>
      <c r="BS6" s="47">
        <v>670</v>
      </c>
      <c r="BT6" s="47">
        <v>6816</v>
      </c>
      <c r="BU6" s="47">
        <v>2888.8</v>
      </c>
      <c r="BV6" s="47">
        <v>5808</v>
      </c>
      <c r="BW6" s="47">
        <v>2657</v>
      </c>
      <c r="BX6" s="47">
        <v>4368.5</v>
      </c>
      <c r="BY6" s="47">
        <v>2848</v>
      </c>
      <c r="BZ6" s="47">
        <v>5010.51</v>
      </c>
      <c r="CA6" s="47">
        <v>1094</v>
      </c>
      <c r="CB6" s="47">
        <v>11923</v>
      </c>
      <c r="CC6" s="47">
        <v>1600</v>
      </c>
      <c r="CD6" s="47">
        <v>7485</v>
      </c>
      <c r="CE6" s="47">
        <v>0</v>
      </c>
      <c r="CF6" s="47">
        <v>8</v>
      </c>
      <c r="CG6" s="47">
        <v>7332.42</v>
      </c>
      <c r="CH6" s="47">
        <v>5818</v>
      </c>
      <c r="CI6" s="47">
        <v>0</v>
      </c>
      <c r="CJ6" s="47">
        <v>2068</v>
      </c>
      <c r="CK6" s="47">
        <v>614</v>
      </c>
      <c r="CL6" s="47">
        <v>7471.97</v>
      </c>
      <c r="CM6" s="47">
        <v>1689.8</v>
      </c>
      <c r="CN6" s="47">
        <v>5243</v>
      </c>
      <c r="CO6" s="47">
        <v>1430</v>
      </c>
      <c r="CP6" s="47">
        <v>7370</v>
      </c>
      <c r="CQ6" s="47">
        <v>3013.31</v>
      </c>
      <c r="CR6" s="47">
        <v>1943.2</v>
      </c>
      <c r="CS6" s="47">
        <v>4610</v>
      </c>
      <c r="CT6" s="47">
        <v>1080</v>
      </c>
      <c r="CU6" s="47">
        <v>1712</v>
      </c>
      <c r="CV6" s="47">
        <v>488</v>
      </c>
      <c r="CW6" s="47">
        <v>11482.32</v>
      </c>
      <c r="CX6" s="47">
        <v>0</v>
      </c>
      <c r="CY6" s="47">
        <v>0</v>
      </c>
      <c r="CZ6" s="47">
        <v>0</v>
      </c>
      <c r="DA6" s="47">
        <v>3514</v>
      </c>
      <c r="DB6" s="47">
        <v>936</v>
      </c>
      <c r="DC6" s="47">
        <v>336</v>
      </c>
      <c r="DD6" s="47">
        <v>4048</v>
      </c>
      <c r="DE6" s="47">
        <v>5373</v>
      </c>
      <c r="DF6" s="47">
        <v>1096.2</v>
      </c>
      <c r="DG6" s="47">
        <v>2277.1</v>
      </c>
      <c r="DH6" s="47">
        <v>4625.39</v>
      </c>
      <c r="DI6" s="47">
        <v>4129</v>
      </c>
      <c r="DJ6" s="47">
        <v>1190</v>
      </c>
      <c r="DK6" s="47">
        <v>1934</v>
      </c>
      <c r="DL6" s="47">
        <v>3730</v>
      </c>
      <c r="DM6" s="47">
        <v>966</v>
      </c>
      <c r="DN6" s="47">
        <v>0</v>
      </c>
      <c r="DO6" s="47">
        <v>2768</v>
      </c>
      <c r="DP6" s="47">
        <v>4015.32</v>
      </c>
      <c r="DQ6" s="47">
        <v>4170</v>
      </c>
      <c r="DR6" s="47">
        <v>0</v>
      </c>
      <c r="DS6" s="38">
        <v>5200</v>
      </c>
      <c r="DT6" s="38">
        <v>5227.94</v>
      </c>
      <c r="DU6" s="38">
        <v>0</v>
      </c>
      <c r="DV6" s="38">
        <v>172.31</v>
      </c>
      <c r="DW6" s="38">
        <v>3994.4</v>
      </c>
      <c r="DX6" s="38">
        <v>0</v>
      </c>
      <c r="DY6" s="38">
        <v>0</v>
      </c>
    </row>
    <row r="7" s="38" customFormat="1" spans="1:129">
      <c r="A7" s="46"/>
      <c r="B7" s="47" t="s">
        <v>79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/>
      <c r="R7" s="47"/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</v>
      </c>
      <c r="DI7" s="47">
        <v>0</v>
      </c>
      <c r="DJ7" s="47">
        <v>0</v>
      </c>
      <c r="DK7" s="47">
        <v>0</v>
      </c>
      <c r="DL7" s="47">
        <v>0</v>
      </c>
      <c r="DM7" s="47">
        <v>0</v>
      </c>
      <c r="DN7" s="47">
        <v>0</v>
      </c>
      <c r="DO7" s="47">
        <v>0</v>
      </c>
      <c r="DP7" s="47">
        <v>0</v>
      </c>
      <c r="DQ7" s="47">
        <v>0</v>
      </c>
      <c r="DR7" s="47">
        <v>0</v>
      </c>
      <c r="DS7" s="38">
        <v>0</v>
      </c>
      <c r="DT7" s="38">
        <v>0</v>
      </c>
      <c r="DU7" s="38">
        <v>0</v>
      </c>
      <c r="DV7" s="38">
        <v>0</v>
      </c>
      <c r="DW7" s="38">
        <v>0</v>
      </c>
      <c r="DX7" s="38">
        <v>0</v>
      </c>
      <c r="DY7" s="38">
        <v>0</v>
      </c>
    </row>
    <row r="8" s="38" customFormat="1" spans="1:129">
      <c r="A8" s="46"/>
      <c r="B8" s="47" t="s">
        <v>80</v>
      </c>
      <c r="C8" s="47">
        <v>651518.83</v>
      </c>
      <c r="D8" s="47">
        <v>-134284.32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/>
      <c r="R8" s="47"/>
      <c r="S8" s="47">
        <v>0</v>
      </c>
      <c r="T8" s="47">
        <v>6.68</v>
      </c>
      <c r="U8" s="47">
        <v>429413.14</v>
      </c>
      <c r="V8" s="47">
        <v>172241.43</v>
      </c>
      <c r="W8" s="47">
        <v>101092.47</v>
      </c>
      <c r="X8" s="47">
        <v>83049.43</v>
      </c>
      <c r="Y8" s="47">
        <v>2.61</v>
      </c>
      <c r="Z8" s="47">
        <v>122833.49</v>
      </c>
      <c r="AA8" s="47">
        <v>0</v>
      </c>
      <c r="AB8" s="47">
        <v>22129.42</v>
      </c>
      <c r="AC8" s="47">
        <v>27275.91</v>
      </c>
      <c r="AD8" s="47">
        <v>0</v>
      </c>
      <c r="AE8" s="47">
        <v>0</v>
      </c>
      <c r="AF8" s="47">
        <v>29036.13</v>
      </c>
      <c r="AG8" s="47">
        <v>2002.49</v>
      </c>
      <c r="AH8" s="47">
        <v>36678.98</v>
      </c>
      <c r="AI8" s="47">
        <v>33374.87</v>
      </c>
      <c r="AJ8" s="47">
        <v>446.63</v>
      </c>
      <c r="AK8" s="47">
        <v>14503.92</v>
      </c>
      <c r="AL8" s="47">
        <v>68098.88</v>
      </c>
      <c r="AM8" s="47">
        <v>1395.48</v>
      </c>
      <c r="AN8" s="47">
        <v>175535.72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8473.89</v>
      </c>
      <c r="AU8" s="47">
        <v>244008.05</v>
      </c>
      <c r="AV8" s="47">
        <v>8237.21</v>
      </c>
      <c r="AW8" s="47">
        <v>10192.91</v>
      </c>
      <c r="AX8" s="47">
        <v>9135.38</v>
      </c>
      <c r="AY8" s="47">
        <v>10472.51</v>
      </c>
      <c r="AZ8" s="47">
        <v>11297.29</v>
      </c>
      <c r="BA8" s="47">
        <v>9906.52</v>
      </c>
      <c r="BB8" s="47">
        <v>3176.09</v>
      </c>
      <c r="BC8" s="47">
        <v>11386.73</v>
      </c>
      <c r="BD8" s="47">
        <v>3255.05</v>
      </c>
      <c r="BE8" s="47">
        <v>2670.85</v>
      </c>
      <c r="BF8" s="47">
        <v>31425.23</v>
      </c>
      <c r="BG8" s="47">
        <v>5280.88</v>
      </c>
      <c r="BH8" s="47">
        <v>2277.97</v>
      </c>
      <c r="BI8" s="47">
        <v>2713.11</v>
      </c>
      <c r="BJ8" s="47">
        <v>3675.1</v>
      </c>
      <c r="BK8" s="47">
        <v>3476.65</v>
      </c>
      <c r="BL8" s="47">
        <v>3662.58</v>
      </c>
      <c r="BM8" s="47">
        <v>2380.21</v>
      </c>
      <c r="BN8" s="47">
        <v>1912.65</v>
      </c>
      <c r="BO8" s="47">
        <v>2545.5</v>
      </c>
      <c r="BP8" s="47">
        <v>3570.81</v>
      </c>
      <c r="BQ8" s="47">
        <v>631.78</v>
      </c>
      <c r="BR8" s="47">
        <v>1143.61</v>
      </c>
      <c r="BS8" s="47">
        <v>993.34</v>
      </c>
      <c r="BT8" s="47">
        <v>948.39</v>
      </c>
      <c r="BU8" s="47">
        <v>791.28</v>
      </c>
      <c r="BV8" s="47">
        <v>1549.54</v>
      </c>
      <c r="BW8" s="47">
        <v>924.92</v>
      </c>
      <c r="BX8" s="47">
        <v>-160.45</v>
      </c>
      <c r="BY8" s="47">
        <v>500.9</v>
      </c>
      <c r="BZ8" s="47">
        <v>767.92</v>
      </c>
      <c r="CA8" s="47">
        <v>255.21</v>
      </c>
      <c r="CB8" s="47">
        <v>732.29</v>
      </c>
      <c r="CC8" s="47">
        <v>1192.52</v>
      </c>
      <c r="CD8" s="47">
        <v>866.85</v>
      </c>
      <c r="CE8" s="47">
        <v>62016.41</v>
      </c>
      <c r="CF8" s="47">
        <v>242.65</v>
      </c>
      <c r="CG8" s="47">
        <v>131.69</v>
      </c>
      <c r="CH8" s="47">
        <v>644.44</v>
      </c>
      <c r="CI8" s="47">
        <v>704.59</v>
      </c>
      <c r="CJ8" s="47">
        <v>24.06</v>
      </c>
      <c r="CK8" s="47">
        <v>432.14</v>
      </c>
      <c r="CL8" s="47">
        <v>852.87</v>
      </c>
      <c r="CM8" s="47">
        <v>454.78</v>
      </c>
      <c r="CN8" s="47">
        <v>-1141.77</v>
      </c>
      <c r="CO8" s="47">
        <v>252.41</v>
      </c>
      <c r="CP8" s="47">
        <v>442.28</v>
      </c>
      <c r="CQ8" s="47">
        <v>440.04</v>
      </c>
      <c r="CR8" s="47">
        <v>727.47</v>
      </c>
      <c r="CS8" s="47">
        <v>450.22</v>
      </c>
      <c r="CT8" s="47">
        <v>131.11</v>
      </c>
      <c r="CU8" s="47">
        <v>127.31</v>
      </c>
      <c r="CV8" s="47">
        <v>323.13</v>
      </c>
      <c r="CW8" s="47">
        <v>323.47</v>
      </c>
      <c r="CX8" s="47">
        <v>83.98</v>
      </c>
      <c r="CY8" s="47">
        <v>82.85</v>
      </c>
      <c r="CZ8" s="47">
        <v>287.4</v>
      </c>
      <c r="DA8" s="47">
        <v>626.61</v>
      </c>
      <c r="DB8" s="47">
        <v>507.75</v>
      </c>
      <c r="DC8" s="47">
        <v>9702.43</v>
      </c>
      <c r="DD8" s="47">
        <v>906.92</v>
      </c>
      <c r="DE8" s="47">
        <v>23.73</v>
      </c>
      <c r="DF8" s="47">
        <v>334.67</v>
      </c>
      <c r="DG8" s="47">
        <v>1974.34</v>
      </c>
      <c r="DH8" s="47">
        <v>330.17</v>
      </c>
      <c r="DI8" s="47">
        <v>189.16</v>
      </c>
      <c r="DJ8" s="47">
        <v>84.72</v>
      </c>
      <c r="DK8" s="47">
        <v>167.99</v>
      </c>
      <c r="DL8" s="47">
        <v>3557.34</v>
      </c>
      <c r="DM8" s="47">
        <v>262.57</v>
      </c>
      <c r="DN8" s="47">
        <v>38.19</v>
      </c>
      <c r="DO8" s="47">
        <v>2703.02</v>
      </c>
      <c r="DP8" s="47">
        <v>97.56</v>
      </c>
      <c r="DQ8" s="47">
        <v>393.72</v>
      </c>
      <c r="DR8" s="47">
        <v>70.53</v>
      </c>
      <c r="DS8" s="38">
        <v>22.96</v>
      </c>
      <c r="DT8" s="38">
        <v>164.91</v>
      </c>
      <c r="DU8" s="38">
        <v>17.75</v>
      </c>
      <c r="DV8" s="38">
        <v>0.41</v>
      </c>
      <c r="DW8" s="38">
        <v>0.14</v>
      </c>
      <c r="DX8" s="38">
        <v>3.52</v>
      </c>
      <c r="DY8" s="38">
        <v>4.08</v>
      </c>
    </row>
    <row r="9" s="38" customFormat="1" spans="1:129">
      <c r="A9" s="46"/>
      <c r="B9" s="47" t="s">
        <v>81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/>
      <c r="R9" s="47"/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0</v>
      </c>
      <c r="DO9" s="47">
        <v>0</v>
      </c>
      <c r="DP9" s="47">
        <v>0</v>
      </c>
      <c r="DQ9" s="47">
        <v>0</v>
      </c>
      <c r="DR9" s="47">
        <v>0</v>
      </c>
      <c r="DS9" s="38">
        <v>0</v>
      </c>
      <c r="DT9" s="38">
        <v>0</v>
      </c>
      <c r="DU9" s="38">
        <v>0</v>
      </c>
      <c r="DV9" s="38">
        <v>0</v>
      </c>
      <c r="DW9" s="38">
        <v>0</v>
      </c>
      <c r="DX9" s="38">
        <v>0</v>
      </c>
      <c r="DY9" s="38">
        <v>0</v>
      </c>
    </row>
    <row r="10" s="38" customFormat="1" spans="1:129">
      <c r="A10" s="46"/>
      <c r="B10" s="47" t="s">
        <v>82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/>
      <c r="R10" s="47"/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38">
        <v>0</v>
      </c>
      <c r="DT10" s="38">
        <v>0</v>
      </c>
      <c r="DU10" s="38">
        <v>0</v>
      </c>
      <c r="DV10" s="38">
        <v>0</v>
      </c>
      <c r="DW10" s="38">
        <v>0</v>
      </c>
      <c r="DX10" s="38">
        <v>0</v>
      </c>
      <c r="DY10" s="38">
        <v>0</v>
      </c>
    </row>
    <row r="11" s="38" customFormat="1" spans="1:129">
      <c r="A11" s="46"/>
      <c r="B11" s="47" t="s">
        <v>83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/>
      <c r="R11" s="47"/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38">
        <v>0</v>
      </c>
      <c r="DT11" s="38">
        <v>0</v>
      </c>
      <c r="DU11" s="38">
        <v>0</v>
      </c>
      <c r="DV11" s="38">
        <v>0</v>
      </c>
      <c r="DW11" s="38">
        <v>0</v>
      </c>
      <c r="DX11" s="38">
        <v>0</v>
      </c>
      <c r="DY11" s="38">
        <v>0</v>
      </c>
    </row>
    <row r="12" s="38" customFormat="1" spans="1:129">
      <c r="A12" s="46"/>
      <c r="B12" s="47" t="s">
        <v>84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/>
      <c r="R12" s="47"/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0</v>
      </c>
      <c r="BP12" s="47">
        <v>0</v>
      </c>
      <c r="BQ12" s="47">
        <v>0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0</v>
      </c>
      <c r="BX12" s="47">
        <v>0</v>
      </c>
      <c r="BY12" s="47">
        <v>0</v>
      </c>
      <c r="BZ12" s="47">
        <v>0</v>
      </c>
      <c r="CA12" s="47">
        <v>0</v>
      </c>
      <c r="CB12" s="47">
        <v>0</v>
      </c>
      <c r="CC12" s="47">
        <v>0</v>
      </c>
      <c r="CD12" s="47">
        <v>0</v>
      </c>
      <c r="CE12" s="47">
        <v>0</v>
      </c>
      <c r="CF12" s="47">
        <v>0</v>
      </c>
      <c r="CG12" s="47">
        <v>0</v>
      </c>
      <c r="CH12" s="47">
        <v>0</v>
      </c>
      <c r="CI12" s="47">
        <v>0</v>
      </c>
      <c r="CJ12" s="47">
        <v>0</v>
      </c>
      <c r="CK12" s="47">
        <v>0</v>
      </c>
      <c r="CL12" s="47">
        <v>0</v>
      </c>
      <c r="CM12" s="47">
        <v>0</v>
      </c>
      <c r="CN12" s="47">
        <v>0</v>
      </c>
      <c r="CO12" s="47">
        <v>0</v>
      </c>
      <c r="CP12" s="47">
        <v>0</v>
      </c>
      <c r="CQ12" s="47">
        <v>0</v>
      </c>
      <c r="CR12" s="47">
        <v>0</v>
      </c>
      <c r="CS12" s="47">
        <v>0</v>
      </c>
      <c r="CT12" s="47">
        <v>0</v>
      </c>
      <c r="CU12" s="47">
        <v>0</v>
      </c>
      <c r="CV12" s="47">
        <v>0</v>
      </c>
      <c r="CW12" s="47">
        <v>0</v>
      </c>
      <c r="CX12" s="47">
        <v>0</v>
      </c>
      <c r="CY12" s="47">
        <v>0</v>
      </c>
      <c r="CZ12" s="47">
        <v>0</v>
      </c>
      <c r="DA12" s="47">
        <v>0</v>
      </c>
      <c r="DB12" s="47">
        <v>0</v>
      </c>
      <c r="DC12" s="47">
        <v>0</v>
      </c>
      <c r="DD12" s="47">
        <v>0</v>
      </c>
      <c r="DE12" s="47">
        <v>0</v>
      </c>
      <c r="DF12" s="47">
        <v>0</v>
      </c>
      <c r="DG12" s="47">
        <v>0</v>
      </c>
      <c r="DH12" s="47">
        <v>0</v>
      </c>
      <c r="DI12" s="47">
        <v>0</v>
      </c>
      <c r="DJ12" s="47">
        <v>0</v>
      </c>
      <c r="DK12" s="47">
        <v>0</v>
      </c>
      <c r="DL12" s="47">
        <v>0</v>
      </c>
      <c r="DM12" s="47">
        <v>0</v>
      </c>
      <c r="DN12" s="47">
        <v>0</v>
      </c>
      <c r="DO12" s="47">
        <v>0</v>
      </c>
      <c r="DP12" s="47">
        <v>0</v>
      </c>
      <c r="DQ12" s="47">
        <v>0</v>
      </c>
      <c r="DR12" s="47">
        <v>0</v>
      </c>
      <c r="DS12" s="38">
        <v>0</v>
      </c>
      <c r="DT12" s="38">
        <v>0</v>
      </c>
      <c r="DU12" s="38">
        <v>0</v>
      </c>
      <c r="DV12" s="38">
        <v>0</v>
      </c>
      <c r="DW12" s="38">
        <v>0</v>
      </c>
      <c r="DX12" s="38">
        <v>0</v>
      </c>
      <c r="DY12" s="38">
        <v>0</v>
      </c>
    </row>
    <row r="13" s="38" customFormat="1" spans="1:129">
      <c r="A13" s="46"/>
      <c r="B13" s="47" t="s">
        <v>85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/>
      <c r="R13" s="47"/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38">
        <v>0</v>
      </c>
      <c r="DT13" s="38">
        <v>0</v>
      </c>
      <c r="DU13" s="38">
        <v>0</v>
      </c>
      <c r="DV13" s="38">
        <v>0</v>
      </c>
      <c r="DW13" s="38">
        <v>0</v>
      </c>
      <c r="DX13" s="38">
        <v>0</v>
      </c>
      <c r="DY13" s="38">
        <v>0</v>
      </c>
    </row>
    <row r="14" s="38" customFormat="1" spans="1:129">
      <c r="A14" s="46"/>
      <c r="B14" s="47" t="s">
        <v>86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/>
      <c r="R14" s="47"/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38">
        <v>0</v>
      </c>
      <c r="DT14" s="38">
        <v>0</v>
      </c>
      <c r="DU14" s="38">
        <v>0</v>
      </c>
      <c r="DV14" s="38">
        <v>0</v>
      </c>
      <c r="DW14" s="38">
        <v>0</v>
      </c>
      <c r="DX14" s="38">
        <v>0</v>
      </c>
      <c r="DY14" s="38">
        <v>0</v>
      </c>
    </row>
    <row r="15" s="38" customFormat="1" spans="1:129">
      <c r="A15" s="46"/>
      <c r="B15" s="47" t="s">
        <v>87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/>
      <c r="R15" s="47"/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0</v>
      </c>
      <c r="BS15" s="47">
        <v>0</v>
      </c>
      <c r="BT15" s="47">
        <v>0</v>
      </c>
      <c r="BU15" s="47">
        <v>0</v>
      </c>
      <c r="BV15" s="47">
        <v>0</v>
      </c>
      <c r="BW15" s="47">
        <v>0</v>
      </c>
      <c r="BX15" s="47">
        <v>0</v>
      </c>
      <c r="BY15" s="47">
        <v>0</v>
      </c>
      <c r="BZ15" s="47">
        <v>0</v>
      </c>
      <c r="CA15" s="47">
        <v>0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0</v>
      </c>
      <c r="CR15" s="47">
        <v>0</v>
      </c>
      <c r="CS15" s="47">
        <v>0</v>
      </c>
      <c r="CT15" s="47">
        <v>0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0</v>
      </c>
      <c r="DH15" s="47">
        <v>0</v>
      </c>
      <c r="DI15" s="47">
        <v>0</v>
      </c>
      <c r="DJ15" s="47">
        <v>0</v>
      </c>
      <c r="DK15" s="47">
        <v>0</v>
      </c>
      <c r="DL15" s="47">
        <v>0</v>
      </c>
      <c r="DM15" s="47">
        <v>0</v>
      </c>
      <c r="DN15" s="47">
        <v>0</v>
      </c>
      <c r="DO15" s="47">
        <v>0</v>
      </c>
      <c r="DP15" s="47">
        <v>0</v>
      </c>
      <c r="DQ15" s="47">
        <v>0</v>
      </c>
      <c r="DR15" s="47">
        <v>0</v>
      </c>
      <c r="DS15" s="38">
        <v>0</v>
      </c>
      <c r="DT15" s="38">
        <v>0</v>
      </c>
      <c r="DU15" s="38">
        <v>0</v>
      </c>
      <c r="DV15" s="38">
        <v>0</v>
      </c>
      <c r="DW15" s="38">
        <v>0</v>
      </c>
      <c r="DX15" s="38">
        <v>0</v>
      </c>
      <c r="DY15" s="38">
        <v>0</v>
      </c>
    </row>
    <row r="16" s="38" customFormat="1" spans="1:129">
      <c r="A16" s="46"/>
      <c r="B16" s="47" t="s">
        <v>88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/>
      <c r="R16" s="47"/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38">
        <v>0</v>
      </c>
      <c r="DT16" s="38">
        <v>0</v>
      </c>
      <c r="DU16" s="38">
        <v>0</v>
      </c>
      <c r="DV16" s="38">
        <v>0</v>
      </c>
      <c r="DW16" s="38">
        <v>0</v>
      </c>
      <c r="DX16" s="38">
        <v>0</v>
      </c>
      <c r="DY16" s="38">
        <v>0</v>
      </c>
    </row>
    <row r="17" s="38" customFormat="1" spans="1:129">
      <c r="A17" s="46"/>
      <c r="B17" s="47" t="s">
        <v>89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/>
      <c r="R17" s="47"/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0</v>
      </c>
      <c r="BS17" s="47">
        <v>0</v>
      </c>
      <c r="BT17" s="47">
        <v>0</v>
      </c>
      <c r="BU17" s="47">
        <v>0</v>
      </c>
      <c r="BV17" s="47">
        <v>0</v>
      </c>
      <c r="BW17" s="47">
        <v>0</v>
      </c>
      <c r="BX17" s="47">
        <v>0</v>
      </c>
      <c r="BY17" s="47">
        <v>0</v>
      </c>
      <c r="BZ17" s="47">
        <v>0</v>
      </c>
      <c r="CA17" s="47">
        <v>0</v>
      </c>
      <c r="CB17" s="47">
        <v>0</v>
      </c>
      <c r="CC17" s="47">
        <v>0</v>
      </c>
      <c r="CD17" s="47">
        <v>0</v>
      </c>
      <c r="CE17" s="47">
        <v>0</v>
      </c>
      <c r="CF17" s="47">
        <v>0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</v>
      </c>
      <c r="CR17" s="47">
        <v>0</v>
      </c>
      <c r="CS17" s="47">
        <v>0</v>
      </c>
      <c r="CT17" s="47">
        <v>0</v>
      </c>
      <c r="CU17" s="47">
        <v>0</v>
      </c>
      <c r="CV17" s="47">
        <v>0</v>
      </c>
      <c r="CW17" s="47">
        <v>0</v>
      </c>
      <c r="CX17" s="47">
        <v>0</v>
      </c>
      <c r="CY17" s="47">
        <v>0</v>
      </c>
      <c r="CZ17" s="47">
        <v>0</v>
      </c>
      <c r="DA17" s="47">
        <v>0</v>
      </c>
      <c r="DB17" s="47">
        <v>0</v>
      </c>
      <c r="DC17" s="47">
        <v>0</v>
      </c>
      <c r="DD17" s="47">
        <v>0</v>
      </c>
      <c r="DE17" s="47">
        <v>0</v>
      </c>
      <c r="DF17" s="47">
        <v>0</v>
      </c>
      <c r="DG17" s="47">
        <v>0</v>
      </c>
      <c r="DH17" s="47">
        <v>0</v>
      </c>
      <c r="DI17" s="47">
        <v>0</v>
      </c>
      <c r="DJ17" s="47">
        <v>0</v>
      </c>
      <c r="DK17" s="47">
        <v>0</v>
      </c>
      <c r="DL17" s="47">
        <v>0</v>
      </c>
      <c r="DM17" s="47">
        <v>0</v>
      </c>
      <c r="DN17" s="47">
        <v>0</v>
      </c>
      <c r="DO17" s="47">
        <v>0</v>
      </c>
      <c r="DP17" s="47">
        <v>0</v>
      </c>
      <c r="DQ17" s="47">
        <v>0</v>
      </c>
      <c r="DR17" s="47">
        <v>0</v>
      </c>
      <c r="DS17" s="38">
        <v>0</v>
      </c>
      <c r="DT17" s="38">
        <v>0</v>
      </c>
      <c r="DU17" s="38">
        <v>0</v>
      </c>
      <c r="DV17" s="38">
        <v>0</v>
      </c>
      <c r="DW17" s="38">
        <v>0</v>
      </c>
      <c r="DX17" s="38">
        <v>0</v>
      </c>
      <c r="DY17" s="38">
        <v>0</v>
      </c>
    </row>
    <row r="18" s="38" customFormat="1" spans="1:129">
      <c r="A18" s="46"/>
      <c r="B18" s="47" t="s">
        <v>90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/>
      <c r="R18" s="47"/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0</v>
      </c>
      <c r="DO18" s="47">
        <v>0</v>
      </c>
      <c r="DP18" s="47">
        <v>0</v>
      </c>
      <c r="DQ18" s="47">
        <v>0</v>
      </c>
      <c r="DR18" s="47">
        <v>0</v>
      </c>
      <c r="DS18" s="38">
        <v>0</v>
      </c>
      <c r="DT18" s="38">
        <v>0</v>
      </c>
      <c r="DU18" s="38">
        <v>0</v>
      </c>
      <c r="DV18" s="38">
        <v>0</v>
      </c>
      <c r="DW18" s="38">
        <v>0</v>
      </c>
      <c r="DX18" s="38">
        <v>0</v>
      </c>
      <c r="DY18" s="38">
        <v>0</v>
      </c>
    </row>
    <row r="19" s="38" customFormat="1" spans="1:129">
      <c r="A19" s="46"/>
      <c r="B19" s="47" t="s">
        <v>91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/>
      <c r="R19" s="47"/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0</v>
      </c>
      <c r="DO19" s="47">
        <v>0</v>
      </c>
      <c r="DP19" s="47">
        <v>0</v>
      </c>
      <c r="DQ19" s="47">
        <v>0</v>
      </c>
      <c r="DR19" s="47">
        <v>0</v>
      </c>
      <c r="DS19" s="38">
        <v>0</v>
      </c>
      <c r="DT19" s="38">
        <v>0</v>
      </c>
      <c r="DU19" s="38">
        <v>0</v>
      </c>
      <c r="DV19" s="38">
        <v>0</v>
      </c>
      <c r="DW19" s="38">
        <v>0</v>
      </c>
      <c r="DX19" s="38">
        <v>0</v>
      </c>
      <c r="DY19" s="38">
        <v>0</v>
      </c>
    </row>
    <row r="20" s="38" customFormat="1" spans="1:129">
      <c r="A20" s="46"/>
      <c r="B20" s="47" t="s">
        <v>92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/>
      <c r="R20" s="47"/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0</v>
      </c>
      <c r="DO20" s="47">
        <v>0</v>
      </c>
      <c r="DP20" s="47">
        <v>0</v>
      </c>
      <c r="DQ20" s="47">
        <v>0</v>
      </c>
      <c r="DR20" s="47">
        <v>0</v>
      </c>
      <c r="DS20" s="38">
        <v>0</v>
      </c>
      <c r="DT20" s="38">
        <v>0</v>
      </c>
      <c r="DU20" s="38">
        <v>0</v>
      </c>
      <c r="DV20" s="38">
        <v>0</v>
      </c>
      <c r="DW20" s="38">
        <v>0</v>
      </c>
      <c r="DX20" s="38">
        <v>0</v>
      </c>
      <c r="DY20" s="38">
        <v>0</v>
      </c>
    </row>
    <row r="21" s="38" customFormat="1" spans="1:129">
      <c r="A21" s="46"/>
      <c r="B21" s="47" t="s">
        <v>93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/>
      <c r="R21" s="47"/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0</v>
      </c>
      <c r="DO21" s="47">
        <v>0</v>
      </c>
      <c r="DP21" s="47">
        <v>0</v>
      </c>
      <c r="DQ21" s="47">
        <v>0</v>
      </c>
      <c r="DR21" s="47">
        <v>0</v>
      </c>
      <c r="DS21" s="38">
        <v>0</v>
      </c>
      <c r="DT21" s="38">
        <v>0</v>
      </c>
      <c r="DU21" s="38">
        <v>0</v>
      </c>
      <c r="DV21" s="38">
        <v>0</v>
      </c>
      <c r="DW21" s="38">
        <v>0</v>
      </c>
      <c r="DX21" s="38">
        <v>0</v>
      </c>
      <c r="DY21" s="38">
        <v>0</v>
      </c>
    </row>
    <row r="22" s="38" customFormat="1" spans="1:129">
      <c r="A22" s="46"/>
      <c r="B22" s="47" t="s">
        <v>94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/>
      <c r="R22" s="47"/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38">
        <v>0</v>
      </c>
      <c r="DT22" s="38">
        <v>0</v>
      </c>
      <c r="DU22" s="38">
        <v>0</v>
      </c>
      <c r="DV22" s="38">
        <v>0</v>
      </c>
      <c r="DW22" s="38">
        <v>0</v>
      </c>
      <c r="DX22" s="38">
        <v>0</v>
      </c>
      <c r="DY22" s="38">
        <v>0</v>
      </c>
    </row>
    <row r="23" s="40" customFormat="1" spans="1:129">
      <c r="A23" s="46"/>
      <c r="B23" s="48" t="s">
        <v>95</v>
      </c>
      <c r="C23" s="47">
        <v>6916847.25</v>
      </c>
      <c r="D23" s="47">
        <v>-134284.32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/>
      <c r="R23" s="47"/>
      <c r="S23" s="47">
        <v>0</v>
      </c>
      <c r="T23" s="47">
        <v>6.68</v>
      </c>
      <c r="U23" s="47">
        <v>6632361.31</v>
      </c>
      <c r="V23" s="47">
        <v>172241.43</v>
      </c>
      <c r="W23" s="47">
        <v>163472.72</v>
      </c>
      <c r="X23" s="47">
        <v>83049.43</v>
      </c>
      <c r="Y23" s="47">
        <v>2.61</v>
      </c>
      <c r="Z23" s="47">
        <v>122833.49</v>
      </c>
      <c r="AA23" s="47">
        <v>0</v>
      </c>
      <c r="AB23" s="47">
        <v>22129.42</v>
      </c>
      <c r="AC23" s="47">
        <v>27275.91</v>
      </c>
      <c r="AD23" s="47">
        <v>0</v>
      </c>
      <c r="AE23" s="47">
        <v>0</v>
      </c>
      <c r="AF23" s="47">
        <v>74277.08</v>
      </c>
      <c r="AG23" s="47">
        <v>12921.07</v>
      </c>
      <c r="AH23" s="47">
        <v>39921.98</v>
      </c>
      <c r="AI23" s="47">
        <v>36352.59</v>
      </c>
      <c r="AJ23" s="47">
        <v>446.63</v>
      </c>
      <c r="AK23" s="47">
        <v>14503.92</v>
      </c>
      <c r="AL23" s="47">
        <v>68098.88</v>
      </c>
      <c r="AM23" s="47">
        <v>4044.88</v>
      </c>
      <c r="AN23" s="47">
        <v>184586.74</v>
      </c>
      <c r="AO23" s="47">
        <v>0</v>
      </c>
      <c r="AP23" s="47">
        <v>0</v>
      </c>
      <c r="AQ23" s="47">
        <v>3778180.91</v>
      </c>
      <c r="AR23" s="47">
        <v>0</v>
      </c>
      <c r="AS23" s="47">
        <v>4663.5</v>
      </c>
      <c r="AT23" s="47">
        <v>74815.58</v>
      </c>
      <c r="AU23" s="47">
        <v>2586069.7</v>
      </c>
      <c r="AV23" s="47">
        <v>109341.48</v>
      </c>
      <c r="AW23" s="47">
        <v>160892.71</v>
      </c>
      <c r="AX23" s="47">
        <v>144597.78</v>
      </c>
      <c r="AY23" s="47">
        <v>153394.42</v>
      </c>
      <c r="AZ23" s="47">
        <v>158485.46</v>
      </c>
      <c r="BA23" s="47">
        <v>116620.56</v>
      </c>
      <c r="BB23" s="47">
        <v>43519.54</v>
      </c>
      <c r="BC23" s="47">
        <v>125670.73</v>
      </c>
      <c r="BD23" s="47">
        <v>47723.05</v>
      </c>
      <c r="BE23" s="47">
        <v>25317.76</v>
      </c>
      <c r="BF23" s="47">
        <v>119166.98</v>
      </c>
      <c r="BG23" s="47">
        <v>89610.95</v>
      </c>
      <c r="BH23" s="47">
        <v>13423.62</v>
      </c>
      <c r="BI23" s="47">
        <v>38242.88</v>
      </c>
      <c r="BJ23" s="47">
        <v>94570.73</v>
      </c>
      <c r="BK23" s="47">
        <v>46075.95</v>
      </c>
      <c r="BL23" s="47">
        <v>66689.81</v>
      </c>
      <c r="BM23" s="47">
        <v>22674.56</v>
      </c>
      <c r="BN23" s="47">
        <v>27658.61</v>
      </c>
      <c r="BO23" s="47">
        <v>55931.51</v>
      </c>
      <c r="BP23" s="47">
        <v>67519.21</v>
      </c>
      <c r="BQ23" s="47">
        <v>29283.76</v>
      </c>
      <c r="BR23" s="47">
        <v>17678.98</v>
      </c>
      <c r="BS23" s="47">
        <v>9713.54</v>
      </c>
      <c r="BT23" s="47">
        <v>32635.29</v>
      </c>
      <c r="BU23" s="47">
        <v>28813.3</v>
      </c>
      <c r="BV23" s="47">
        <v>36351.83</v>
      </c>
      <c r="BW23" s="47">
        <v>23975.34</v>
      </c>
      <c r="BX23" s="47">
        <v>29425.09</v>
      </c>
      <c r="BY23" s="47">
        <v>9660.41</v>
      </c>
      <c r="BZ23" s="47">
        <v>11700.55</v>
      </c>
      <c r="CA23" s="47">
        <v>7460.37</v>
      </c>
      <c r="CB23" s="47">
        <v>32527.22</v>
      </c>
      <c r="CC23" s="47">
        <v>10776.04</v>
      </c>
      <c r="CD23" s="47">
        <v>44563.99</v>
      </c>
      <c r="CE23" s="47">
        <v>89589.71</v>
      </c>
      <c r="CF23" s="47">
        <v>1495.88</v>
      </c>
      <c r="CG23" s="47">
        <v>9672.47</v>
      </c>
      <c r="CH23" s="47">
        <v>6462.88</v>
      </c>
      <c r="CI23" s="47">
        <v>12552.76</v>
      </c>
      <c r="CJ23" s="47">
        <v>3942.16</v>
      </c>
      <c r="CK23" s="47">
        <v>2484.43</v>
      </c>
      <c r="CL23" s="47">
        <v>33909.88</v>
      </c>
      <c r="CM23" s="47">
        <v>5539.1</v>
      </c>
      <c r="CN23" s="47">
        <v>6545.27</v>
      </c>
      <c r="CO23" s="47">
        <v>6900.58</v>
      </c>
      <c r="CP23" s="47">
        <v>19973.19</v>
      </c>
      <c r="CQ23" s="47">
        <v>7315.7</v>
      </c>
      <c r="CR23" s="47">
        <v>11219.73</v>
      </c>
      <c r="CS23" s="47">
        <v>18342.92</v>
      </c>
      <c r="CT23" s="47">
        <v>1524.17</v>
      </c>
      <c r="CU23" s="47">
        <v>7223.24</v>
      </c>
      <c r="CV23" s="47">
        <v>2753.89</v>
      </c>
      <c r="CW23" s="47">
        <v>34519.95</v>
      </c>
      <c r="CX23" s="47">
        <v>1699.43</v>
      </c>
      <c r="CY23" s="47">
        <v>497.67</v>
      </c>
      <c r="CZ23" s="47">
        <v>2236.58</v>
      </c>
      <c r="DA23" s="47">
        <v>11845.39</v>
      </c>
      <c r="DB23" s="47">
        <v>5787.14</v>
      </c>
      <c r="DC23" s="47">
        <v>21935.83</v>
      </c>
      <c r="DD23" s="47">
        <v>9198.18</v>
      </c>
      <c r="DE23" s="47">
        <v>18412.67</v>
      </c>
      <c r="DF23" s="47">
        <v>4355.43</v>
      </c>
      <c r="DG23" s="47">
        <v>41979.31</v>
      </c>
      <c r="DH23" s="47">
        <v>12829.88</v>
      </c>
      <c r="DI23" s="47">
        <v>9543.28</v>
      </c>
      <c r="DJ23" s="47">
        <v>12220.53</v>
      </c>
      <c r="DK23" s="47">
        <v>8510.06</v>
      </c>
      <c r="DL23" s="47">
        <v>9937.05</v>
      </c>
      <c r="DM23" s="47">
        <v>6042.58</v>
      </c>
      <c r="DN23" s="47">
        <v>38.19</v>
      </c>
      <c r="DO23" s="47">
        <v>13635.76</v>
      </c>
      <c r="DP23" s="47">
        <v>4566.07</v>
      </c>
      <c r="DQ23" s="47">
        <v>20414.96</v>
      </c>
      <c r="DR23" s="47">
        <v>11560.74</v>
      </c>
      <c r="DS23" s="38">
        <v>5222.96</v>
      </c>
      <c r="DT23" s="38">
        <v>5392.85</v>
      </c>
      <c r="DU23" s="38">
        <v>17.75</v>
      </c>
      <c r="DV23" s="38">
        <v>4920.46</v>
      </c>
      <c r="DW23" s="38">
        <v>5052.19</v>
      </c>
      <c r="DX23" s="38">
        <v>1811.63</v>
      </c>
      <c r="DY23" s="38">
        <v>2743.21</v>
      </c>
    </row>
    <row r="24" s="38" customFormat="1" spans="1:129">
      <c r="A24" s="46" t="s">
        <v>96</v>
      </c>
      <c r="B24" s="47" t="s">
        <v>97</v>
      </c>
      <c r="C24" s="47">
        <v>23645032.12</v>
      </c>
      <c r="D24" s="47">
        <v>-12770000</v>
      </c>
      <c r="E24" s="47">
        <v>1119104.58</v>
      </c>
      <c r="F24" s="47">
        <v>80649.28</v>
      </c>
      <c r="G24" s="47">
        <v>55400.33</v>
      </c>
      <c r="H24" s="47">
        <v>335999.67</v>
      </c>
      <c r="I24" s="47">
        <v>856378.63</v>
      </c>
      <c r="J24" s="47">
        <v>679062.08</v>
      </c>
      <c r="K24" s="47">
        <v>696812.97</v>
      </c>
      <c r="L24" s="47">
        <v>1237205.18</v>
      </c>
      <c r="M24" s="47">
        <v>371955.54</v>
      </c>
      <c r="N24" s="47">
        <v>599427.2</v>
      </c>
      <c r="O24" s="47">
        <v>409493.33</v>
      </c>
      <c r="P24" s="47">
        <v>419331.35</v>
      </c>
      <c r="Q24" s="47"/>
      <c r="R24" s="47"/>
      <c r="S24" s="47">
        <v>820437.5</v>
      </c>
      <c r="T24" s="47">
        <v>420522.64</v>
      </c>
      <c r="U24" s="47">
        <v>18666856.46</v>
      </c>
      <c r="V24" s="47">
        <v>2487246.72</v>
      </c>
      <c r="W24" s="47">
        <v>5454515.65</v>
      </c>
      <c r="X24" s="47">
        <v>1704633.01</v>
      </c>
      <c r="Y24" s="47">
        <v>345097.96</v>
      </c>
      <c r="Z24" s="47">
        <v>668648.34</v>
      </c>
      <c r="AA24" s="47">
        <v>197252.33</v>
      </c>
      <c r="AB24" s="47">
        <v>923170.08</v>
      </c>
      <c r="AC24" s="47">
        <v>353078.01</v>
      </c>
      <c r="AD24" s="47">
        <v>480263.67</v>
      </c>
      <c r="AE24" s="47">
        <v>247580.66</v>
      </c>
      <c r="AF24" s="47">
        <v>1485102.3</v>
      </c>
      <c r="AG24" s="47">
        <v>1991766.83</v>
      </c>
      <c r="AH24" s="47">
        <v>591859.33</v>
      </c>
      <c r="AI24" s="47">
        <v>657942.86</v>
      </c>
      <c r="AJ24" s="47">
        <v>656597.91</v>
      </c>
      <c r="AK24" s="47">
        <v>493728.67</v>
      </c>
      <c r="AL24" s="47">
        <v>554306.43</v>
      </c>
      <c r="AM24" s="47">
        <v>734441.29</v>
      </c>
      <c r="AN24" s="47">
        <v>1167580.79</v>
      </c>
      <c r="AO24" s="47">
        <v>655446</v>
      </c>
      <c r="AP24" s="47">
        <v>636533.19</v>
      </c>
      <c r="AQ24" s="47">
        <v>763839.77</v>
      </c>
      <c r="AR24" s="47">
        <v>195560.01</v>
      </c>
      <c r="AS24" s="47">
        <v>273384.99</v>
      </c>
      <c r="AT24" s="47">
        <v>602499.9</v>
      </c>
      <c r="AU24" s="47">
        <v>13637570.52</v>
      </c>
      <c r="AV24" s="47">
        <v>551264.99</v>
      </c>
      <c r="AW24" s="47">
        <v>562746.97</v>
      </c>
      <c r="AX24" s="47">
        <v>615439.44</v>
      </c>
      <c r="AY24" s="47">
        <v>507422</v>
      </c>
      <c r="AZ24" s="47">
        <v>544632.53</v>
      </c>
      <c r="BA24" s="47">
        <v>521538.04</v>
      </c>
      <c r="BB24" s="47">
        <v>186996.77</v>
      </c>
      <c r="BC24" s="47">
        <v>549270.02</v>
      </c>
      <c r="BD24" s="47">
        <v>359078.22</v>
      </c>
      <c r="BE24" s="47">
        <v>344796.2</v>
      </c>
      <c r="BF24" s="47">
        <v>411786.44</v>
      </c>
      <c r="BG24" s="47">
        <v>406438.46</v>
      </c>
      <c r="BH24" s="47">
        <v>296790.3</v>
      </c>
      <c r="BI24" s="47">
        <v>225096.5</v>
      </c>
      <c r="BJ24" s="47">
        <v>290885.7</v>
      </c>
      <c r="BK24" s="47">
        <v>282796.11</v>
      </c>
      <c r="BL24" s="47">
        <v>243342.1</v>
      </c>
      <c r="BM24" s="47">
        <v>148762.41</v>
      </c>
      <c r="BN24" s="47">
        <v>170650.39</v>
      </c>
      <c r="BO24" s="47">
        <v>204734.1</v>
      </c>
      <c r="BP24" s="47">
        <v>337718.71</v>
      </c>
      <c r="BQ24" s="47">
        <v>176736.15</v>
      </c>
      <c r="BR24" s="47">
        <v>129634.99</v>
      </c>
      <c r="BS24" s="47">
        <v>158139</v>
      </c>
      <c r="BT24" s="47">
        <v>185989.09</v>
      </c>
      <c r="BU24" s="47">
        <v>160771.99</v>
      </c>
      <c r="BV24" s="47">
        <v>187087.1</v>
      </c>
      <c r="BW24" s="47">
        <v>121981.9</v>
      </c>
      <c r="BX24" s="47">
        <v>223051.27</v>
      </c>
      <c r="BY24" s="47">
        <v>88010.9</v>
      </c>
      <c r="BZ24" s="47">
        <v>90081.9</v>
      </c>
      <c r="CA24" s="47">
        <v>56315.9</v>
      </c>
      <c r="CB24" s="47">
        <v>102857.5</v>
      </c>
      <c r="CC24" s="47">
        <v>156435.8</v>
      </c>
      <c r="CD24" s="47">
        <v>197385.31</v>
      </c>
      <c r="CE24" s="47">
        <v>224341.25</v>
      </c>
      <c r="CF24" s="47">
        <v>75052.34</v>
      </c>
      <c r="CG24" s="47">
        <v>65539</v>
      </c>
      <c r="CH24" s="47">
        <v>54376.66</v>
      </c>
      <c r="CI24" s="47">
        <v>78322.01</v>
      </c>
      <c r="CJ24" s="47">
        <v>40049.05</v>
      </c>
      <c r="CK24" s="47">
        <v>133266</v>
      </c>
      <c r="CL24" s="47">
        <v>95832.14</v>
      </c>
      <c r="CM24" s="47">
        <v>73486.8</v>
      </c>
      <c r="CN24" s="47">
        <v>93759.5</v>
      </c>
      <c r="CO24" s="47">
        <v>69023.91</v>
      </c>
      <c r="CP24" s="47">
        <v>114958</v>
      </c>
      <c r="CQ24" s="47">
        <v>72717.5</v>
      </c>
      <c r="CR24" s="47">
        <v>73330</v>
      </c>
      <c r="CS24" s="47">
        <v>123457.92</v>
      </c>
      <c r="CT24" s="47">
        <v>74023.02</v>
      </c>
      <c r="CU24" s="47">
        <v>93138.96</v>
      </c>
      <c r="CV24" s="47">
        <v>75093.6</v>
      </c>
      <c r="CW24" s="47">
        <v>71679.16</v>
      </c>
      <c r="CX24" s="47">
        <v>17070.14</v>
      </c>
      <c r="CY24" s="47">
        <v>104768.5</v>
      </c>
      <c r="CZ24" s="47">
        <v>59094.2</v>
      </c>
      <c r="DA24" s="47">
        <v>105905.49</v>
      </c>
      <c r="DB24" s="47">
        <v>138414.4</v>
      </c>
      <c r="DC24" s="47">
        <v>153676.46</v>
      </c>
      <c r="DD24" s="47">
        <v>105910.3</v>
      </c>
      <c r="DE24" s="47">
        <v>71980.52</v>
      </c>
      <c r="DF24" s="47">
        <v>89237.5</v>
      </c>
      <c r="DG24" s="47">
        <v>187229.92</v>
      </c>
      <c r="DH24" s="47">
        <v>100792</v>
      </c>
      <c r="DI24" s="47">
        <v>101912.39</v>
      </c>
      <c r="DJ24" s="47">
        <v>100254.92</v>
      </c>
      <c r="DK24" s="47">
        <v>62345.75</v>
      </c>
      <c r="DL24" s="47">
        <v>73898.5</v>
      </c>
      <c r="DM24" s="47">
        <v>72145.4</v>
      </c>
      <c r="DN24" s="47">
        <v>44085</v>
      </c>
      <c r="DO24" s="47">
        <v>92452.5</v>
      </c>
      <c r="DP24" s="47">
        <v>60859</v>
      </c>
      <c r="DQ24" s="47">
        <v>90489</v>
      </c>
      <c r="DR24" s="47">
        <v>63817.2</v>
      </c>
      <c r="DS24" s="38">
        <v>15546.2</v>
      </c>
      <c r="DT24" s="38">
        <v>36251</v>
      </c>
      <c r="DU24" s="38">
        <v>33826.21</v>
      </c>
      <c r="DV24" s="38">
        <v>38562</v>
      </c>
      <c r="DW24" s="38">
        <v>34350</v>
      </c>
      <c r="DX24" s="38">
        <v>46420</v>
      </c>
      <c r="DY24" s="38">
        <v>38164</v>
      </c>
    </row>
    <row r="25" s="38" customFormat="1" spans="1:129">
      <c r="A25" s="46"/>
      <c r="B25" s="47" t="s">
        <v>98</v>
      </c>
      <c r="C25" s="47">
        <v>-337880</v>
      </c>
      <c r="D25" s="47">
        <v>-7374333</v>
      </c>
      <c r="E25" s="47">
        <v>2164291</v>
      </c>
      <c r="F25" s="47">
        <v>87992</v>
      </c>
      <c r="G25" s="47">
        <v>24682</v>
      </c>
      <c r="H25" s="47">
        <v>223030</v>
      </c>
      <c r="I25" s="47">
        <v>534738</v>
      </c>
      <c r="J25" s="47">
        <v>423862</v>
      </c>
      <c r="K25" s="47">
        <v>547521</v>
      </c>
      <c r="L25" s="47">
        <v>1376026</v>
      </c>
      <c r="M25" s="47">
        <v>363300</v>
      </c>
      <c r="N25" s="47">
        <v>493233</v>
      </c>
      <c r="O25" s="47">
        <v>385256</v>
      </c>
      <c r="P25" s="47">
        <v>412522</v>
      </c>
      <c r="Q25" s="47"/>
      <c r="R25" s="47"/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0</v>
      </c>
      <c r="BU25" s="47">
        <v>0</v>
      </c>
      <c r="BV25" s="47">
        <v>0</v>
      </c>
      <c r="BW25" s="47">
        <v>0</v>
      </c>
      <c r="BX25" s="47">
        <v>0</v>
      </c>
      <c r="BY25" s="47">
        <v>0</v>
      </c>
      <c r="BZ25" s="47">
        <v>0</v>
      </c>
      <c r="CA25" s="47">
        <v>0</v>
      </c>
      <c r="CB25" s="47">
        <v>0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0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0</v>
      </c>
      <c r="CU25" s="47">
        <v>0</v>
      </c>
      <c r="CV25" s="47">
        <v>0</v>
      </c>
      <c r="CW25" s="47">
        <v>0</v>
      </c>
      <c r="CX25" s="47">
        <v>0</v>
      </c>
      <c r="CY25" s="47">
        <v>0</v>
      </c>
      <c r="CZ25" s="47">
        <v>0</v>
      </c>
      <c r="DA25" s="47">
        <v>0</v>
      </c>
      <c r="DB25" s="47">
        <v>0</v>
      </c>
      <c r="DC25" s="47">
        <v>0</v>
      </c>
      <c r="DD25" s="47">
        <v>0</v>
      </c>
      <c r="DE25" s="47">
        <v>0</v>
      </c>
      <c r="DF25" s="47">
        <v>0</v>
      </c>
      <c r="DG25" s="47">
        <v>0</v>
      </c>
      <c r="DH25" s="47">
        <v>0</v>
      </c>
      <c r="DI25" s="47">
        <v>0</v>
      </c>
      <c r="DJ25" s="47">
        <v>0</v>
      </c>
      <c r="DK25" s="47">
        <v>0</v>
      </c>
      <c r="DL25" s="47">
        <v>0</v>
      </c>
      <c r="DM25" s="47">
        <v>0</v>
      </c>
      <c r="DN25" s="47">
        <v>0</v>
      </c>
      <c r="DO25" s="47">
        <v>0</v>
      </c>
      <c r="DP25" s="47">
        <v>0</v>
      </c>
      <c r="DQ25" s="47">
        <v>0</v>
      </c>
      <c r="DR25" s="47">
        <v>0</v>
      </c>
      <c r="DS25" s="38">
        <v>0</v>
      </c>
      <c r="DT25" s="38">
        <v>0</v>
      </c>
      <c r="DU25" s="38">
        <v>0</v>
      </c>
      <c r="DV25" s="38">
        <v>0</v>
      </c>
      <c r="DW25" s="38">
        <v>0</v>
      </c>
      <c r="DX25" s="38">
        <v>0</v>
      </c>
      <c r="DY25" s="38">
        <v>0</v>
      </c>
    </row>
    <row r="26" s="38" customFormat="1" spans="1:129">
      <c r="A26" s="46"/>
      <c r="B26" s="47" t="s">
        <v>99</v>
      </c>
      <c r="C26" s="47">
        <v>1515618.26</v>
      </c>
      <c r="D26" s="47">
        <v>0</v>
      </c>
      <c r="E26" s="47">
        <v>20800</v>
      </c>
      <c r="F26" s="47">
        <v>5500</v>
      </c>
      <c r="G26" s="47">
        <v>1400</v>
      </c>
      <c r="H26" s="47">
        <v>9500</v>
      </c>
      <c r="I26" s="47">
        <v>29700</v>
      </c>
      <c r="J26" s="47">
        <v>25884.7</v>
      </c>
      <c r="K26" s="47">
        <v>30900</v>
      </c>
      <c r="L26" s="47">
        <v>59859.77</v>
      </c>
      <c r="M26" s="47">
        <v>14200</v>
      </c>
      <c r="N26" s="47">
        <v>40900</v>
      </c>
      <c r="O26" s="47">
        <v>14156.6</v>
      </c>
      <c r="P26" s="47">
        <v>19761.26</v>
      </c>
      <c r="Q26" s="47"/>
      <c r="R26" s="47"/>
      <c r="S26" s="47">
        <v>13700</v>
      </c>
      <c r="T26" s="47">
        <v>14400</v>
      </c>
      <c r="U26" s="47">
        <v>615795.61</v>
      </c>
      <c r="V26" s="47">
        <v>69296.55</v>
      </c>
      <c r="W26" s="47">
        <v>473794.8</v>
      </c>
      <c r="X26" s="47">
        <v>56068.97</v>
      </c>
      <c r="Y26" s="47">
        <v>12200</v>
      </c>
      <c r="Z26" s="47">
        <v>17800</v>
      </c>
      <c r="AA26" s="47">
        <v>6800</v>
      </c>
      <c r="AB26" s="47">
        <v>22896.55</v>
      </c>
      <c r="AC26" s="47">
        <v>9600</v>
      </c>
      <c r="AD26" s="47">
        <v>9800</v>
      </c>
      <c r="AE26" s="47">
        <v>5500</v>
      </c>
      <c r="AF26" s="47">
        <v>48588.84</v>
      </c>
      <c r="AG26" s="47">
        <v>369525.65</v>
      </c>
      <c r="AH26" s="47">
        <v>19300</v>
      </c>
      <c r="AI26" s="47">
        <v>21080.31</v>
      </c>
      <c r="AJ26" s="47">
        <v>26968.97</v>
      </c>
      <c r="AK26" s="47">
        <v>13300</v>
      </c>
      <c r="AL26" s="47">
        <v>15800</v>
      </c>
      <c r="AM26" s="47">
        <v>18900</v>
      </c>
      <c r="AN26" s="47">
        <v>36800</v>
      </c>
      <c r="AO26" s="47">
        <v>24900</v>
      </c>
      <c r="AP26" s="47">
        <v>38895.4</v>
      </c>
      <c r="AQ26" s="47">
        <v>22300</v>
      </c>
      <c r="AR26" s="47">
        <v>6200</v>
      </c>
      <c r="AS26" s="47">
        <v>9095.98</v>
      </c>
      <c r="AT26" s="47">
        <v>9300</v>
      </c>
      <c r="AU26" s="47">
        <v>449404.23</v>
      </c>
      <c r="AV26" s="47">
        <v>8500</v>
      </c>
      <c r="AW26" s="47">
        <v>11300</v>
      </c>
      <c r="AX26" s="47">
        <v>19650</v>
      </c>
      <c r="AY26" s="47">
        <v>10569.83</v>
      </c>
      <c r="AZ26" s="47">
        <v>8855.86</v>
      </c>
      <c r="BA26" s="47">
        <v>9100</v>
      </c>
      <c r="BB26" s="47">
        <v>6300</v>
      </c>
      <c r="BC26" s="47">
        <v>8000</v>
      </c>
      <c r="BD26" s="47">
        <v>8956</v>
      </c>
      <c r="BE26" s="47">
        <v>12014</v>
      </c>
      <c r="BF26" s="47">
        <v>7500</v>
      </c>
      <c r="BG26" s="47">
        <v>9200</v>
      </c>
      <c r="BH26" s="47">
        <v>6500</v>
      </c>
      <c r="BI26" s="47">
        <v>5270</v>
      </c>
      <c r="BJ26" s="47">
        <v>6100</v>
      </c>
      <c r="BK26" s="47">
        <v>7962</v>
      </c>
      <c r="BL26" s="47">
        <v>5700</v>
      </c>
      <c r="BM26" s="47">
        <v>4900</v>
      </c>
      <c r="BN26" s="47">
        <v>4700</v>
      </c>
      <c r="BO26" s="47">
        <v>3900</v>
      </c>
      <c r="BP26" s="47">
        <v>9485</v>
      </c>
      <c r="BQ26" s="47">
        <v>5200</v>
      </c>
      <c r="BR26" s="47">
        <v>4900</v>
      </c>
      <c r="BS26" s="47">
        <v>4643.95</v>
      </c>
      <c r="BT26" s="47">
        <v>5500</v>
      </c>
      <c r="BU26" s="47">
        <v>3700</v>
      </c>
      <c r="BV26" s="47">
        <v>5050</v>
      </c>
      <c r="BW26" s="47">
        <v>5500</v>
      </c>
      <c r="BX26" s="47">
        <v>6556.32</v>
      </c>
      <c r="BY26" s="47">
        <v>3700</v>
      </c>
      <c r="BZ26" s="47">
        <v>4900</v>
      </c>
      <c r="CA26" s="47">
        <v>3255.5</v>
      </c>
      <c r="CB26" s="47">
        <v>6098.2</v>
      </c>
      <c r="CC26" s="47">
        <v>5500</v>
      </c>
      <c r="CD26" s="47">
        <v>6700</v>
      </c>
      <c r="CE26" s="47">
        <v>6983.17</v>
      </c>
      <c r="CF26" s="47">
        <v>6500</v>
      </c>
      <c r="CG26" s="47">
        <v>4200</v>
      </c>
      <c r="CH26" s="47">
        <v>5200</v>
      </c>
      <c r="CI26" s="47">
        <v>3700</v>
      </c>
      <c r="CJ26" s="47">
        <v>3700</v>
      </c>
      <c r="CK26" s="47">
        <v>6500</v>
      </c>
      <c r="CL26" s="47">
        <v>5650</v>
      </c>
      <c r="CM26" s="47">
        <v>4200</v>
      </c>
      <c r="CN26" s="47">
        <v>4500</v>
      </c>
      <c r="CO26" s="47">
        <v>3700</v>
      </c>
      <c r="CP26" s="47">
        <v>3700</v>
      </c>
      <c r="CQ26" s="47">
        <v>6300</v>
      </c>
      <c r="CR26" s="47">
        <v>4700</v>
      </c>
      <c r="CS26" s="47">
        <v>5500</v>
      </c>
      <c r="CT26" s="47">
        <v>6437.97</v>
      </c>
      <c r="CU26" s="47">
        <v>5500</v>
      </c>
      <c r="CV26" s="47">
        <v>5500</v>
      </c>
      <c r="CW26" s="47">
        <v>3777.2</v>
      </c>
      <c r="CX26" s="47">
        <v>3400</v>
      </c>
      <c r="CY26" s="47">
        <v>4700</v>
      </c>
      <c r="CZ26" s="47">
        <v>4700</v>
      </c>
      <c r="DA26" s="47">
        <v>3700</v>
      </c>
      <c r="DB26" s="47">
        <v>3700</v>
      </c>
      <c r="DC26" s="47">
        <v>4700</v>
      </c>
      <c r="DD26" s="47">
        <v>2600</v>
      </c>
      <c r="DE26" s="47">
        <v>5980.46</v>
      </c>
      <c r="DF26" s="47">
        <v>3700</v>
      </c>
      <c r="DG26" s="47">
        <v>5500</v>
      </c>
      <c r="DH26" s="47">
        <v>5047.77</v>
      </c>
      <c r="DI26" s="47">
        <v>3700</v>
      </c>
      <c r="DJ26" s="47">
        <v>3700</v>
      </c>
      <c r="DK26" s="47">
        <v>3400</v>
      </c>
      <c r="DL26" s="47">
        <v>3700</v>
      </c>
      <c r="DM26" s="47">
        <v>5500</v>
      </c>
      <c r="DN26" s="47">
        <v>2900</v>
      </c>
      <c r="DO26" s="47">
        <v>4200</v>
      </c>
      <c r="DP26" s="47">
        <v>4700</v>
      </c>
      <c r="DQ26" s="47">
        <v>4700</v>
      </c>
      <c r="DR26" s="47">
        <v>3700</v>
      </c>
      <c r="DS26" s="38">
        <v>1000</v>
      </c>
      <c r="DT26" s="38">
        <v>2900</v>
      </c>
      <c r="DU26" s="38">
        <v>3314</v>
      </c>
      <c r="DV26" s="38">
        <v>2900</v>
      </c>
      <c r="DW26" s="38">
        <v>2047</v>
      </c>
      <c r="DX26" s="38">
        <v>3700</v>
      </c>
      <c r="DY26" s="38">
        <v>3700</v>
      </c>
    </row>
    <row r="27" s="38" customFormat="1" spans="1:129">
      <c r="A27" s="46"/>
      <c r="B27" s="47" t="s">
        <v>100</v>
      </c>
      <c r="C27" s="47">
        <v>14764.08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8718</v>
      </c>
      <c r="J27" s="47">
        <v>1760</v>
      </c>
      <c r="K27" s="47">
        <v>0</v>
      </c>
      <c r="L27" s="47">
        <v>-20</v>
      </c>
      <c r="M27" s="47">
        <v>0</v>
      </c>
      <c r="N27" s="47">
        <v>0</v>
      </c>
      <c r="O27" s="47">
        <v>4100.08</v>
      </c>
      <c r="P27" s="47">
        <v>206</v>
      </c>
      <c r="Q27" s="47"/>
      <c r="R27" s="47"/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0</v>
      </c>
      <c r="DO27" s="47">
        <v>0</v>
      </c>
      <c r="DP27" s="47">
        <v>0</v>
      </c>
      <c r="DQ27" s="47">
        <v>0</v>
      </c>
      <c r="DR27" s="47">
        <v>0</v>
      </c>
      <c r="DS27" s="38">
        <v>0</v>
      </c>
      <c r="DT27" s="38">
        <v>0</v>
      </c>
      <c r="DU27" s="38">
        <v>0</v>
      </c>
      <c r="DV27" s="38">
        <v>0</v>
      </c>
      <c r="DW27" s="38">
        <v>0</v>
      </c>
      <c r="DX27" s="38">
        <v>0</v>
      </c>
      <c r="DY27" s="38">
        <v>0</v>
      </c>
    </row>
    <row r="28" s="38" customFormat="1" spans="1:129">
      <c r="A28" s="46"/>
      <c r="B28" s="47" t="s">
        <v>101</v>
      </c>
      <c r="C28" s="47">
        <v>435639.74</v>
      </c>
      <c r="D28" s="47">
        <v>2727.39</v>
      </c>
      <c r="E28" s="47">
        <v>0</v>
      </c>
      <c r="F28" s="47">
        <v>0</v>
      </c>
      <c r="G28" s="47">
        <v>0</v>
      </c>
      <c r="H28" s="47">
        <v>72416.19</v>
      </c>
      <c r="I28" s="47">
        <v>0</v>
      </c>
      <c r="J28" s="47">
        <v>126974.84</v>
      </c>
      <c r="K28" s="47">
        <v>0</v>
      </c>
      <c r="L28" s="47">
        <v>168333.45</v>
      </c>
      <c r="M28" s="47">
        <v>0</v>
      </c>
      <c r="N28" s="47">
        <v>0</v>
      </c>
      <c r="O28" s="47">
        <v>0</v>
      </c>
      <c r="P28" s="47">
        <v>0</v>
      </c>
      <c r="Q28" s="47"/>
      <c r="R28" s="47"/>
      <c r="S28" s="47">
        <v>0</v>
      </c>
      <c r="T28" s="47">
        <v>0</v>
      </c>
      <c r="U28" s="47">
        <v>49875.39</v>
      </c>
      <c r="V28" s="47">
        <v>10453.79</v>
      </c>
      <c r="W28" s="47">
        <v>4858.69</v>
      </c>
      <c r="X28" s="47">
        <v>0</v>
      </c>
      <c r="Y28" s="47">
        <v>10453.79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4858.69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21288.6</v>
      </c>
      <c r="AQ28" s="47">
        <v>0</v>
      </c>
      <c r="AR28" s="47">
        <v>0</v>
      </c>
      <c r="AS28" s="47">
        <v>0</v>
      </c>
      <c r="AT28" s="47">
        <v>5952.38</v>
      </c>
      <c r="AU28" s="47">
        <v>22634.41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272.73</v>
      </c>
      <c r="BR28" s="47">
        <v>1554.54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0</v>
      </c>
      <c r="CA28" s="47">
        <v>0</v>
      </c>
      <c r="CB28" s="47">
        <v>0</v>
      </c>
      <c r="CC28" s="47">
        <v>0</v>
      </c>
      <c r="CD28" s="47">
        <v>0</v>
      </c>
      <c r="CE28" s="47">
        <v>0</v>
      </c>
      <c r="CF28" s="47">
        <v>0</v>
      </c>
      <c r="CG28" s="47">
        <v>1200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0</v>
      </c>
      <c r="CO28" s="47">
        <v>0</v>
      </c>
      <c r="CP28" s="47">
        <v>0</v>
      </c>
      <c r="CQ28" s="47">
        <v>0</v>
      </c>
      <c r="CR28" s="47">
        <v>750</v>
      </c>
      <c r="CS28" s="47">
        <v>5952.38</v>
      </c>
      <c r="CT28" s="47">
        <v>0</v>
      </c>
      <c r="CU28" s="47">
        <v>0</v>
      </c>
      <c r="CV28" s="47">
        <v>0</v>
      </c>
      <c r="CW28" s="47">
        <v>0</v>
      </c>
      <c r="CX28" s="47">
        <v>0</v>
      </c>
      <c r="CY28" s="47">
        <v>5952.38</v>
      </c>
      <c r="CZ28" s="47">
        <v>0</v>
      </c>
      <c r="DA28" s="47">
        <v>5952.38</v>
      </c>
      <c r="DB28" s="47">
        <v>0</v>
      </c>
      <c r="DC28" s="47">
        <v>0</v>
      </c>
      <c r="DD28" s="47">
        <v>0</v>
      </c>
      <c r="DE28" s="47">
        <v>0</v>
      </c>
      <c r="DF28" s="47">
        <v>0</v>
      </c>
      <c r="DG28" s="47">
        <v>0</v>
      </c>
      <c r="DH28" s="47">
        <v>0</v>
      </c>
      <c r="DI28" s="47">
        <v>0</v>
      </c>
      <c r="DJ28" s="47">
        <v>0</v>
      </c>
      <c r="DK28" s="47">
        <v>0</v>
      </c>
      <c r="DL28" s="47">
        <v>0</v>
      </c>
      <c r="DM28" s="47">
        <v>0</v>
      </c>
      <c r="DN28" s="47">
        <v>0</v>
      </c>
      <c r="DO28" s="47">
        <v>0</v>
      </c>
      <c r="DP28" s="47">
        <v>0</v>
      </c>
      <c r="DQ28" s="47">
        <v>0</v>
      </c>
      <c r="DR28" s="47">
        <v>0</v>
      </c>
      <c r="DS28" s="38">
        <v>0</v>
      </c>
      <c r="DT28" s="38">
        <v>1000</v>
      </c>
      <c r="DU28" s="38">
        <v>0</v>
      </c>
      <c r="DV28" s="38">
        <v>0</v>
      </c>
      <c r="DW28" s="38">
        <v>0</v>
      </c>
      <c r="DX28" s="38">
        <v>0</v>
      </c>
      <c r="DY28" s="38">
        <v>0</v>
      </c>
    </row>
    <row r="29" s="38" customFormat="1" spans="1:129">
      <c r="A29" s="46"/>
      <c r="B29" s="47" t="s">
        <v>102</v>
      </c>
      <c r="C29" s="47">
        <v>-298716.43</v>
      </c>
      <c r="D29" s="47">
        <v>-303890</v>
      </c>
      <c r="E29" s="47">
        <v>0</v>
      </c>
      <c r="F29" s="47">
        <v>0</v>
      </c>
      <c r="G29" s="47">
        <v>0</v>
      </c>
      <c r="H29" s="47">
        <v>-232.09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/>
      <c r="R29" s="47"/>
      <c r="S29" s="47">
        <v>0</v>
      </c>
      <c r="T29" s="47">
        <v>0</v>
      </c>
      <c r="U29" s="47">
        <v>5405.66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5405.66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1168.64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325.68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836.32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837.5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1272.38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</v>
      </c>
      <c r="DB29" s="47">
        <v>0</v>
      </c>
      <c r="DC29" s="47">
        <v>0</v>
      </c>
      <c r="DD29" s="47">
        <v>0</v>
      </c>
      <c r="DE29" s="47">
        <v>0</v>
      </c>
      <c r="DF29" s="47">
        <v>0</v>
      </c>
      <c r="DG29" s="47">
        <v>0</v>
      </c>
      <c r="DH29" s="47">
        <v>540</v>
      </c>
      <c r="DI29" s="47">
        <v>0</v>
      </c>
      <c r="DJ29" s="47">
        <v>0</v>
      </c>
      <c r="DK29" s="47">
        <v>0</v>
      </c>
      <c r="DL29" s="47">
        <v>0</v>
      </c>
      <c r="DM29" s="47">
        <v>0</v>
      </c>
      <c r="DN29" s="47">
        <v>0</v>
      </c>
      <c r="DO29" s="47">
        <v>0</v>
      </c>
      <c r="DP29" s="47">
        <v>0</v>
      </c>
      <c r="DQ29" s="47">
        <v>0</v>
      </c>
      <c r="DR29" s="47">
        <v>0</v>
      </c>
      <c r="DS29" s="38">
        <v>0</v>
      </c>
      <c r="DT29" s="38">
        <v>0</v>
      </c>
      <c r="DU29" s="38">
        <v>0</v>
      </c>
      <c r="DV29" s="38">
        <v>425.14</v>
      </c>
      <c r="DW29" s="38">
        <v>0</v>
      </c>
      <c r="DX29" s="38">
        <v>0</v>
      </c>
      <c r="DY29" s="38">
        <v>0</v>
      </c>
    </row>
    <row r="30" s="38" customFormat="1" spans="1:129">
      <c r="A30" s="46"/>
      <c r="B30" s="47" t="s">
        <v>103</v>
      </c>
      <c r="C30" s="47">
        <v>3068983.63</v>
      </c>
      <c r="D30" s="47">
        <v>840</v>
      </c>
      <c r="E30" s="47">
        <v>57526.18</v>
      </c>
      <c r="F30" s="47">
        <v>11702.63</v>
      </c>
      <c r="G30" s="47">
        <v>5921.54</v>
      </c>
      <c r="H30" s="47">
        <v>25325.86</v>
      </c>
      <c r="I30" s="47">
        <v>76974.55</v>
      </c>
      <c r="J30" s="47">
        <v>60235.85</v>
      </c>
      <c r="K30" s="47">
        <v>63685.08</v>
      </c>
      <c r="L30" s="47">
        <v>151297.93</v>
      </c>
      <c r="M30" s="47">
        <v>37432.05</v>
      </c>
      <c r="N30" s="47">
        <v>60199.14</v>
      </c>
      <c r="O30" s="47">
        <v>44524.05</v>
      </c>
      <c r="P30" s="47">
        <v>44612.77</v>
      </c>
      <c r="Q30" s="47"/>
      <c r="R30" s="47"/>
      <c r="S30" s="47">
        <v>26688.44</v>
      </c>
      <c r="T30" s="47">
        <v>17445.63</v>
      </c>
      <c r="U30" s="47">
        <v>1532552.13</v>
      </c>
      <c r="V30" s="47">
        <v>276243.72</v>
      </c>
      <c r="W30" s="47">
        <v>478884.41</v>
      </c>
      <c r="X30" s="47">
        <v>96891.67</v>
      </c>
      <c r="Y30" s="47">
        <v>263686.75</v>
      </c>
      <c r="Z30" s="47">
        <v>0</v>
      </c>
      <c r="AA30" s="47">
        <v>0</v>
      </c>
      <c r="AB30" s="47">
        <v>8152.24</v>
      </c>
      <c r="AC30" s="47">
        <v>4404.73</v>
      </c>
      <c r="AD30" s="47">
        <v>37529.43</v>
      </c>
      <c r="AE30" s="47">
        <v>20229.9</v>
      </c>
      <c r="AF30" s="47">
        <v>134236.89</v>
      </c>
      <c r="AG30" s="47">
        <v>162320.93</v>
      </c>
      <c r="AH30" s="47">
        <v>46402.05</v>
      </c>
      <c r="AI30" s="47">
        <v>78165.21</v>
      </c>
      <c r="AJ30" s="47">
        <v>50811.84</v>
      </c>
      <c r="AK30" s="47">
        <v>44577.22</v>
      </c>
      <c r="AL30" s="47">
        <v>1502.61</v>
      </c>
      <c r="AM30" s="47">
        <v>54738.51</v>
      </c>
      <c r="AN30" s="47">
        <v>91192.53</v>
      </c>
      <c r="AO30" s="47">
        <v>52673.98</v>
      </c>
      <c r="AP30" s="47">
        <v>59137.4</v>
      </c>
      <c r="AQ30" s="47">
        <v>91308.38</v>
      </c>
      <c r="AR30" s="47">
        <v>2164.05</v>
      </c>
      <c r="AS30" s="47">
        <v>25301.52</v>
      </c>
      <c r="AT30" s="47">
        <v>93785.76</v>
      </c>
      <c r="AU30" s="47">
        <v>1062250</v>
      </c>
      <c r="AV30" s="47">
        <v>51405.42</v>
      </c>
      <c r="AW30" s="47">
        <v>49213.66</v>
      </c>
      <c r="AX30" s="47">
        <v>60786.29</v>
      </c>
      <c r="AY30" s="47">
        <v>46167.98</v>
      </c>
      <c r="AZ30" s="47">
        <v>2744.93</v>
      </c>
      <c r="BA30" s="47">
        <v>3431.81</v>
      </c>
      <c r="BB30" s="47">
        <v>3983.01</v>
      </c>
      <c r="BC30" s="47">
        <v>0</v>
      </c>
      <c r="BD30" s="47">
        <v>54984.11</v>
      </c>
      <c r="BE30" s="47">
        <v>47370.18</v>
      </c>
      <c r="BF30" s="47">
        <v>28648.31</v>
      </c>
      <c r="BG30" s="47">
        <v>30932.78</v>
      </c>
      <c r="BH30" s="47">
        <v>19183.16</v>
      </c>
      <c r="BI30" s="47">
        <v>20098.78</v>
      </c>
      <c r="BJ30" s="47">
        <v>2056.1</v>
      </c>
      <c r="BK30" s="47">
        <v>10829.63</v>
      </c>
      <c r="BL30" s="47">
        <v>27871.05</v>
      </c>
      <c r="BM30" s="47">
        <v>3666.66</v>
      </c>
      <c r="BN30" s="47">
        <v>16949.9</v>
      </c>
      <c r="BO30" s="47">
        <v>23443.65</v>
      </c>
      <c r="BP30" s="47">
        <v>1713.5</v>
      </c>
      <c r="BQ30" s="47">
        <v>17595.95</v>
      </c>
      <c r="BR30" s="47">
        <v>9606.76</v>
      </c>
      <c r="BS30" s="47">
        <v>10798.3</v>
      </c>
      <c r="BT30" s="47">
        <v>18271.05</v>
      </c>
      <c r="BU30" s="47">
        <v>953.6</v>
      </c>
      <c r="BV30" s="47">
        <v>0</v>
      </c>
      <c r="BW30" s="47">
        <v>0</v>
      </c>
      <c r="BX30" s="47">
        <v>23513.44</v>
      </c>
      <c r="BY30" s="47">
        <v>10381.01</v>
      </c>
      <c r="BZ30" s="47">
        <v>10044.73</v>
      </c>
      <c r="CA30" s="47">
        <v>0</v>
      </c>
      <c r="CB30" s="47">
        <v>0</v>
      </c>
      <c r="CC30" s="47">
        <v>17026.47</v>
      </c>
      <c r="CD30" s="47">
        <v>30967.9</v>
      </c>
      <c r="CE30" s="47">
        <v>21071.8</v>
      </c>
      <c r="CF30" s="47">
        <v>9246.67</v>
      </c>
      <c r="CG30" s="47">
        <v>10598.82</v>
      </c>
      <c r="CH30" s="47">
        <v>3706.3</v>
      </c>
      <c r="CI30" s="47">
        <v>8835.88</v>
      </c>
      <c r="CJ30" s="47">
        <v>5309.23</v>
      </c>
      <c r="CK30" s="47">
        <v>12126.24</v>
      </c>
      <c r="CL30" s="47">
        <v>14780.33</v>
      </c>
      <c r="CM30" s="47">
        <v>14213.08</v>
      </c>
      <c r="CN30" s="47">
        <v>0</v>
      </c>
      <c r="CO30" s="47">
        <v>14333.55</v>
      </c>
      <c r="CP30" s="47">
        <v>0</v>
      </c>
      <c r="CQ30" s="47">
        <v>4854.07</v>
      </c>
      <c r="CR30" s="47">
        <v>9996.6</v>
      </c>
      <c r="CS30" s="47">
        <v>20029.68</v>
      </c>
      <c r="CT30" s="47">
        <v>7109.61</v>
      </c>
      <c r="CU30" s="47">
        <v>14111.04</v>
      </c>
      <c r="CV30" s="47">
        <v>6712.73</v>
      </c>
      <c r="CW30" s="47">
        <v>11896.16</v>
      </c>
      <c r="CX30" s="47">
        <v>5387.82</v>
      </c>
      <c r="CY30" s="47">
        <v>12363.49</v>
      </c>
      <c r="CZ30" s="47">
        <v>0</v>
      </c>
      <c r="DA30" s="47">
        <v>0</v>
      </c>
      <c r="DB30" s="47">
        <v>7847.26</v>
      </c>
      <c r="DC30" s="47">
        <v>11193.87</v>
      </c>
      <c r="DD30" s="47">
        <v>8695.92</v>
      </c>
      <c r="DE30" s="47">
        <v>7841.49</v>
      </c>
      <c r="DF30" s="47">
        <v>10480.24</v>
      </c>
      <c r="DG30" s="47">
        <v>25235.24</v>
      </c>
      <c r="DH30" s="47">
        <v>8951.07</v>
      </c>
      <c r="DI30" s="47">
        <v>20966.66</v>
      </c>
      <c r="DJ30" s="47">
        <v>20704.98</v>
      </c>
      <c r="DK30" s="47">
        <v>4399.5</v>
      </c>
      <c r="DL30" s="47">
        <v>4905.4</v>
      </c>
      <c r="DM30" s="47">
        <v>10053.22</v>
      </c>
      <c r="DN30" s="47">
        <v>4559.21</v>
      </c>
      <c r="DO30" s="47">
        <v>11059.82</v>
      </c>
      <c r="DP30" s="47">
        <v>7868.53</v>
      </c>
      <c r="DQ30" s="47">
        <v>15826.71</v>
      </c>
      <c r="DR30" s="47">
        <v>0</v>
      </c>
      <c r="DS30" s="38">
        <v>4109.81</v>
      </c>
      <c r="DT30" s="38">
        <v>6073.22</v>
      </c>
      <c r="DU30" s="38">
        <v>4765.61</v>
      </c>
      <c r="DV30" s="38">
        <v>0</v>
      </c>
      <c r="DW30" s="38">
        <v>0</v>
      </c>
      <c r="DX30" s="38">
        <v>5389.02</v>
      </c>
      <c r="DY30" s="38">
        <v>0</v>
      </c>
    </row>
    <row r="31" s="38" customFormat="1" spans="1:129">
      <c r="A31" s="46"/>
      <c r="B31" s="47" t="s">
        <v>104</v>
      </c>
      <c r="C31" s="47">
        <v>1492298.02</v>
      </c>
      <c r="D31" s="47">
        <v>0</v>
      </c>
      <c r="E31" s="47">
        <v>22379</v>
      </c>
      <c r="F31" s="47">
        <v>5321</v>
      </c>
      <c r="G31" s="47">
        <v>2544</v>
      </c>
      <c r="H31" s="47">
        <v>12754</v>
      </c>
      <c r="I31" s="47">
        <v>32469</v>
      </c>
      <c r="J31" s="47">
        <v>29009</v>
      </c>
      <c r="K31" s="47">
        <v>25906</v>
      </c>
      <c r="L31" s="47">
        <v>76964</v>
      </c>
      <c r="M31" s="47">
        <v>16714</v>
      </c>
      <c r="N31" s="47">
        <v>25898</v>
      </c>
      <c r="O31" s="47">
        <v>22217</v>
      </c>
      <c r="P31" s="47">
        <v>20301</v>
      </c>
      <c r="Q31" s="47"/>
      <c r="R31" s="47"/>
      <c r="S31" s="47">
        <v>10996</v>
      </c>
      <c r="T31" s="47">
        <v>7309</v>
      </c>
      <c r="U31" s="47">
        <v>741271.88</v>
      </c>
      <c r="V31" s="47">
        <v>186031.14</v>
      </c>
      <c r="W31" s="47">
        <v>213951</v>
      </c>
      <c r="X31" s="47">
        <v>40263</v>
      </c>
      <c r="Y31" s="47">
        <v>179924.14</v>
      </c>
      <c r="Z31" s="47">
        <v>0</v>
      </c>
      <c r="AA31" s="47">
        <v>0</v>
      </c>
      <c r="AB31" s="47">
        <v>3925</v>
      </c>
      <c r="AC31" s="47">
        <v>2182</v>
      </c>
      <c r="AD31" s="47">
        <v>17189</v>
      </c>
      <c r="AE31" s="47">
        <v>8420</v>
      </c>
      <c r="AF31" s="47">
        <v>59211</v>
      </c>
      <c r="AG31" s="47">
        <v>73483</v>
      </c>
      <c r="AH31" s="47">
        <v>19722</v>
      </c>
      <c r="AI31" s="47">
        <v>35926</v>
      </c>
      <c r="AJ31" s="47">
        <v>21655</v>
      </c>
      <c r="AK31" s="47">
        <v>17744</v>
      </c>
      <c r="AL31" s="47">
        <v>864</v>
      </c>
      <c r="AM31" s="47">
        <v>24958</v>
      </c>
      <c r="AN31" s="47">
        <v>40562</v>
      </c>
      <c r="AO31" s="47">
        <v>24450</v>
      </c>
      <c r="AP31" s="47">
        <v>25750</v>
      </c>
      <c r="AQ31" s="47">
        <v>44336</v>
      </c>
      <c r="AR31" s="47">
        <v>888</v>
      </c>
      <c r="AS31" s="47">
        <v>15743</v>
      </c>
      <c r="AT31" s="47">
        <v>48432</v>
      </c>
      <c r="AU31" s="47">
        <v>516152.88</v>
      </c>
      <c r="AV31" s="47">
        <v>23326</v>
      </c>
      <c r="AW31" s="47">
        <v>22758</v>
      </c>
      <c r="AX31" s="47">
        <v>23406</v>
      </c>
      <c r="AY31" s="47">
        <v>21331</v>
      </c>
      <c r="AZ31" s="47">
        <v>38864</v>
      </c>
      <c r="BA31" s="47">
        <v>1440</v>
      </c>
      <c r="BB31" s="47">
        <v>0</v>
      </c>
      <c r="BC31" s="47">
        <v>0</v>
      </c>
      <c r="BD31" s="47">
        <v>22984</v>
      </c>
      <c r="BE31" s="47">
        <v>20266</v>
      </c>
      <c r="BF31" s="47">
        <v>15810</v>
      </c>
      <c r="BG31" s="47">
        <v>19027.84</v>
      </c>
      <c r="BH31" s="47">
        <v>18639.24</v>
      </c>
      <c r="BI31" s="47">
        <v>9732</v>
      </c>
      <c r="BJ31" s="47">
        <v>0</v>
      </c>
      <c r="BK31" s="47">
        <v>8701</v>
      </c>
      <c r="BL31" s="47">
        <v>9216</v>
      </c>
      <c r="BM31" s="47">
        <v>1320</v>
      </c>
      <c r="BN31" s="47">
        <v>5249</v>
      </c>
      <c r="BO31" s="47">
        <v>7277</v>
      </c>
      <c r="BP31" s="47">
        <v>0</v>
      </c>
      <c r="BQ31" s="47">
        <v>4819</v>
      </c>
      <c r="BR31" s="47">
        <v>1320</v>
      </c>
      <c r="BS31" s="47">
        <v>6549</v>
      </c>
      <c r="BT31" s="47">
        <v>6962</v>
      </c>
      <c r="BU31" s="47">
        <v>294</v>
      </c>
      <c r="BV31" s="47">
        <v>0</v>
      </c>
      <c r="BW31" s="47">
        <v>0</v>
      </c>
      <c r="BX31" s="47">
        <v>14471</v>
      </c>
      <c r="BY31" s="47">
        <v>3436</v>
      </c>
      <c r="BZ31" s="47">
        <v>5326</v>
      </c>
      <c r="CA31" s="47">
        <v>0</v>
      </c>
      <c r="CB31" s="47">
        <v>0</v>
      </c>
      <c r="CC31" s="47">
        <v>756</v>
      </c>
      <c r="CD31" s="47">
        <v>12743</v>
      </c>
      <c r="CE31" s="47">
        <v>19913</v>
      </c>
      <c r="CF31" s="47">
        <v>2101</v>
      </c>
      <c r="CG31" s="47">
        <v>5489</v>
      </c>
      <c r="CH31" s="47">
        <v>2629</v>
      </c>
      <c r="CI31" s="47">
        <v>4001</v>
      </c>
      <c r="CJ31" s="47">
        <v>0</v>
      </c>
      <c r="CK31" s="47">
        <v>4525.8</v>
      </c>
      <c r="CL31" s="47">
        <v>7051</v>
      </c>
      <c r="CM31" s="47">
        <v>5694</v>
      </c>
      <c r="CN31" s="47">
        <v>4968</v>
      </c>
      <c r="CO31" s="47">
        <v>6522.12</v>
      </c>
      <c r="CP31" s="47">
        <v>4380</v>
      </c>
      <c r="CQ31" s="47">
        <v>2264</v>
      </c>
      <c r="CR31" s="47">
        <v>0</v>
      </c>
      <c r="CS31" s="47">
        <v>8489</v>
      </c>
      <c r="CT31" s="47">
        <v>3836</v>
      </c>
      <c r="CU31" s="47">
        <v>7489</v>
      </c>
      <c r="CV31" s="47">
        <v>960</v>
      </c>
      <c r="CW31" s="47">
        <v>4938</v>
      </c>
      <c r="CX31" s="47">
        <v>2068</v>
      </c>
      <c r="CY31" s="47">
        <v>0</v>
      </c>
      <c r="CZ31" s="47">
        <v>0</v>
      </c>
      <c r="DA31" s="47">
        <v>0</v>
      </c>
      <c r="DB31" s="47">
        <v>4897</v>
      </c>
      <c r="DC31" s="47">
        <v>11764.44</v>
      </c>
      <c r="DD31" s="47">
        <v>6138</v>
      </c>
      <c r="DE31" s="47">
        <v>7149.24</v>
      </c>
      <c r="DF31" s="47">
        <v>3500</v>
      </c>
      <c r="DG31" s="47">
        <v>13105</v>
      </c>
      <c r="DH31" s="47">
        <v>4833</v>
      </c>
      <c r="DI31" s="47">
        <v>4827</v>
      </c>
      <c r="DJ31" s="47">
        <v>9577</v>
      </c>
      <c r="DK31" s="47">
        <v>2521.2</v>
      </c>
      <c r="DL31" s="47">
        <v>0</v>
      </c>
      <c r="DM31" s="47">
        <v>0</v>
      </c>
      <c r="DN31" s="47">
        <v>1950</v>
      </c>
      <c r="DO31" s="47">
        <v>6496.8</v>
      </c>
      <c r="DP31" s="47">
        <v>4746</v>
      </c>
      <c r="DQ31" s="47">
        <v>7507.2</v>
      </c>
      <c r="DR31" s="47">
        <v>0</v>
      </c>
      <c r="DS31" s="38">
        <v>0</v>
      </c>
      <c r="DT31" s="38">
        <v>1200</v>
      </c>
      <c r="DU31" s="38">
        <v>1064</v>
      </c>
      <c r="DV31" s="38">
        <v>0</v>
      </c>
      <c r="DW31" s="38">
        <v>0</v>
      </c>
      <c r="DX31" s="38">
        <v>1536</v>
      </c>
      <c r="DY31" s="38">
        <v>0</v>
      </c>
    </row>
    <row r="32" s="38" customFormat="1" spans="1:129">
      <c r="A32" s="46"/>
      <c r="B32" s="47" t="s">
        <v>105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/>
      <c r="R32" s="47"/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0</v>
      </c>
      <c r="BY32" s="47">
        <v>0</v>
      </c>
      <c r="BZ32" s="47">
        <v>0</v>
      </c>
      <c r="CA32" s="47">
        <v>0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0</v>
      </c>
      <c r="CU32" s="47">
        <v>0</v>
      </c>
      <c r="CV32" s="47">
        <v>0</v>
      </c>
      <c r="CW32" s="47">
        <v>0</v>
      </c>
      <c r="CX32" s="47">
        <v>0</v>
      </c>
      <c r="CY32" s="47">
        <v>0</v>
      </c>
      <c r="CZ32" s="47">
        <v>0</v>
      </c>
      <c r="DA32" s="47">
        <v>0</v>
      </c>
      <c r="DB32" s="47">
        <v>0</v>
      </c>
      <c r="DC32" s="47">
        <v>0</v>
      </c>
      <c r="DD32" s="47">
        <v>0</v>
      </c>
      <c r="DE32" s="47">
        <v>0</v>
      </c>
      <c r="DF32" s="47">
        <v>0</v>
      </c>
      <c r="DG32" s="47">
        <v>0</v>
      </c>
      <c r="DH32" s="47">
        <v>0</v>
      </c>
      <c r="DI32" s="47">
        <v>0</v>
      </c>
      <c r="DJ32" s="47">
        <v>0</v>
      </c>
      <c r="DK32" s="47">
        <v>0</v>
      </c>
      <c r="DL32" s="47">
        <v>0</v>
      </c>
      <c r="DM32" s="47">
        <v>0</v>
      </c>
      <c r="DN32" s="47">
        <v>0</v>
      </c>
      <c r="DO32" s="47">
        <v>0</v>
      </c>
      <c r="DP32" s="47">
        <v>0</v>
      </c>
      <c r="DQ32" s="47">
        <v>0</v>
      </c>
      <c r="DR32" s="47">
        <v>0</v>
      </c>
      <c r="DS32" s="38">
        <v>0</v>
      </c>
      <c r="DT32" s="38">
        <v>0</v>
      </c>
      <c r="DU32" s="38">
        <v>0</v>
      </c>
      <c r="DV32" s="38">
        <v>0</v>
      </c>
      <c r="DW32" s="38">
        <v>0</v>
      </c>
      <c r="DX32" s="38">
        <v>0</v>
      </c>
      <c r="DY32" s="38">
        <v>0</v>
      </c>
    </row>
    <row r="33" s="38" customFormat="1" spans="1:129">
      <c r="A33" s="46"/>
      <c r="B33" s="47" t="s">
        <v>106</v>
      </c>
      <c r="C33" s="47">
        <v>100500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12000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/>
      <c r="R33" s="47"/>
      <c r="S33" s="47">
        <v>0</v>
      </c>
      <c r="T33" s="47">
        <v>0</v>
      </c>
      <c r="U33" s="47">
        <v>51000</v>
      </c>
      <c r="V33" s="47">
        <v>0</v>
      </c>
      <c r="W33" s="47">
        <v>37500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3000</v>
      </c>
      <c r="AG33" s="47">
        <v>13500</v>
      </c>
      <c r="AH33" s="47">
        <v>0</v>
      </c>
      <c r="AI33" s="47">
        <v>21000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51000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24000</v>
      </c>
      <c r="BE33" s="47">
        <v>22500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7">
        <v>0</v>
      </c>
      <c r="BO33" s="47">
        <v>0</v>
      </c>
      <c r="BP33" s="47">
        <v>0</v>
      </c>
      <c r="BQ33" s="47">
        <v>0</v>
      </c>
      <c r="BR33" s="47">
        <v>0</v>
      </c>
      <c r="BS33" s="47">
        <v>0</v>
      </c>
      <c r="BT33" s="47">
        <v>0</v>
      </c>
      <c r="BU33" s="47">
        <v>0</v>
      </c>
      <c r="BV33" s="47">
        <v>0</v>
      </c>
      <c r="BW33" s="47">
        <v>0</v>
      </c>
      <c r="BX33" s="47">
        <v>0</v>
      </c>
      <c r="BY33" s="47">
        <v>0</v>
      </c>
      <c r="BZ33" s="47">
        <v>0</v>
      </c>
      <c r="CA33" s="47">
        <v>0</v>
      </c>
      <c r="CB33" s="47">
        <v>0</v>
      </c>
      <c r="CC33" s="47">
        <v>0</v>
      </c>
      <c r="CD33" s="47">
        <v>0</v>
      </c>
      <c r="CE33" s="47">
        <v>0</v>
      </c>
      <c r="CF33" s="47">
        <v>4500</v>
      </c>
      <c r="CG33" s="47">
        <v>0</v>
      </c>
      <c r="CH33" s="47">
        <v>0</v>
      </c>
      <c r="CI33" s="47">
        <v>0</v>
      </c>
      <c r="CJ33" s="47">
        <v>0</v>
      </c>
      <c r="CK33" s="47">
        <v>0</v>
      </c>
      <c r="CL33" s="47">
        <v>0</v>
      </c>
      <c r="CM33" s="47">
        <v>0</v>
      </c>
      <c r="CN33" s="47">
        <v>0</v>
      </c>
      <c r="CO33" s="47">
        <v>0</v>
      </c>
      <c r="CP33" s="47">
        <v>0</v>
      </c>
      <c r="CQ33" s="47">
        <v>0</v>
      </c>
      <c r="CR33" s="47">
        <v>0</v>
      </c>
      <c r="CS33" s="47">
        <v>0</v>
      </c>
      <c r="CT33" s="47">
        <v>0</v>
      </c>
      <c r="CU33" s="47">
        <v>0</v>
      </c>
      <c r="CV33" s="47">
        <v>0</v>
      </c>
      <c r="CW33" s="47">
        <v>0</v>
      </c>
      <c r="CX33" s="47">
        <v>0</v>
      </c>
      <c r="CY33" s="47">
        <v>0</v>
      </c>
      <c r="CZ33" s="47">
        <v>0</v>
      </c>
      <c r="DA33" s="47">
        <v>0</v>
      </c>
      <c r="DB33" s="47">
        <v>0</v>
      </c>
      <c r="DC33" s="47">
        <v>0</v>
      </c>
      <c r="DD33" s="47">
        <v>0</v>
      </c>
      <c r="DE33" s="47">
        <v>0</v>
      </c>
      <c r="DF33" s="47">
        <v>0</v>
      </c>
      <c r="DG33" s="47">
        <v>0</v>
      </c>
      <c r="DH33" s="47">
        <v>0</v>
      </c>
      <c r="DI33" s="47">
        <v>0</v>
      </c>
      <c r="DJ33" s="47">
        <v>0</v>
      </c>
      <c r="DK33" s="47">
        <v>0</v>
      </c>
      <c r="DL33" s="47">
        <v>0</v>
      </c>
      <c r="DM33" s="47">
        <v>0</v>
      </c>
      <c r="DN33" s="47">
        <v>0</v>
      </c>
      <c r="DO33" s="47">
        <v>0</v>
      </c>
      <c r="DP33" s="47">
        <v>0</v>
      </c>
      <c r="DQ33" s="47">
        <v>0</v>
      </c>
      <c r="DR33" s="47">
        <v>0</v>
      </c>
      <c r="DS33" s="38">
        <v>0</v>
      </c>
      <c r="DT33" s="38">
        <v>0</v>
      </c>
      <c r="DU33" s="38">
        <v>0</v>
      </c>
      <c r="DV33" s="38">
        <v>0</v>
      </c>
      <c r="DW33" s="38">
        <v>0</v>
      </c>
      <c r="DX33" s="38">
        <v>0</v>
      </c>
      <c r="DY33" s="38">
        <v>0</v>
      </c>
    </row>
    <row r="34" s="38" customFormat="1" spans="1:129">
      <c r="A34" s="46"/>
      <c r="B34" s="47" t="s">
        <v>107</v>
      </c>
      <c r="C34" s="47">
        <v>524036.7</v>
      </c>
      <c r="D34" s="47">
        <v>-405186.66</v>
      </c>
      <c r="E34" s="47">
        <v>65687.91</v>
      </c>
      <c r="F34" s="47">
        <v>3402.83</v>
      </c>
      <c r="G34" s="47">
        <v>1601.65</v>
      </c>
      <c r="H34" s="47">
        <v>11200.59</v>
      </c>
      <c r="I34" s="47">
        <v>28022.33</v>
      </c>
      <c r="J34" s="47">
        <v>22188.48</v>
      </c>
      <c r="K34" s="47">
        <v>25166.68</v>
      </c>
      <c r="L34" s="47">
        <v>52864.62</v>
      </c>
      <c r="M34" s="47">
        <v>14795.11</v>
      </c>
      <c r="N34" s="47">
        <v>22393.2</v>
      </c>
      <c r="O34" s="47">
        <v>15954.99</v>
      </c>
      <c r="P34" s="47">
        <v>16805.07</v>
      </c>
      <c r="Q34" s="47"/>
      <c r="R34" s="47"/>
      <c r="S34" s="47">
        <v>16510.75</v>
      </c>
      <c r="T34" s="47">
        <v>8510.45</v>
      </c>
      <c r="U34" s="47">
        <v>422938.8</v>
      </c>
      <c r="V34" s="47">
        <v>50267.4</v>
      </c>
      <c r="W34" s="47">
        <v>116385.84</v>
      </c>
      <c r="X34" s="47">
        <v>34526.66</v>
      </c>
      <c r="Y34" s="47">
        <v>7001.96</v>
      </c>
      <c r="Z34" s="47">
        <v>13534.97</v>
      </c>
      <c r="AA34" s="47">
        <v>3995.05</v>
      </c>
      <c r="AB34" s="47">
        <v>18609.86</v>
      </c>
      <c r="AC34" s="47">
        <v>7125.56</v>
      </c>
      <c r="AD34" s="47">
        <v>9635.27</v>
      </c>
      <c r="AE34" s="47">
        <v>4981.61</v>
      </c>
      <c r="AF34" s="47">
        <v>30052.28</v>
      </c>
      <c r="AG34" s="47">
        <v>46400.63</v>
      </c>
      <c r="AH34" s="47">
        <v>12017.19</v>
      </c>
      <c r="AI34" s="47">
        <v>13298.86</v>
      </c>
      <c r="AJ34" s="47">
        <v>13351.96</v>
      </c>
      <c r="AK34" s="47">
        <v>9946.57</v>
      </c>
      <c r="AL34" s="47">
        <v>11228.13</v>
      </c>
      <c r="AM34" s="47">
        <v>14768.83</v>
      </c>
      <c r="AN34" s="47">
        <v>23732.64</v>
      </c>
      <c r="AO34" s="47">
        <v>13308.92</v>
      </c>
      <c r="AP34" s="47">
        <v>13110.62</v>
      </c>
      <c r="AQ34" s="47">
        <v>15476.8</v>
      </c>
      <c r="AR34" s="47">
        <v>3951.2</v>
      </c>
      <c r="AS34" s="47">
        <v>5527.7</v>
      </c>
      <c r="AT34" s="47">
        <v>13466.83</v>
      </c>
      <c r="AU34" s="47">
        <v>319595.26</v>
      </c>
      <c r="AV34" s="47">
        <v>13039.99</v>
      </c>
      <c r="AW34" s="47">
        <v>14269.45</v>
      </c>
      <c r="AX34" s="47">
        <v>14994.7</v>
      </c>
      <c r="AY34" s="47">
        <v>12772.82</v>
      </c>
      <c r="AZ34" s="47">
        <v>13915.86</v>
      </c>
      <c r="BA34" s="47">
        <v>12659.04</v>
      </c>
      <c r="BB34" s="47">
        <v>4471.58</v>
      </c>
      <c r="BC34" s="47">
        <v>13219.97</v>
      </c>
      <c r="BD34" s="47">
        <v>8166.04</v>
      </c>
      <c r="BE34" s="47">
        <v>7467.14</v>
      </c>
      <c r="BF34" s="47">
        <v>9840.2</v>
      </c>
      <c r="BG34" s="47">
        <v>9545.27</v>
      </c>
      <c r="BH34" s="47">
        <v>6218.72</v>
      </c>
      <c r="BI34" s="47">
        <v>5139.99</v>
      </c>
      <c r="BJ34" s="47">
        <v>7403.49</v>
      </c>
      <c r="BK34" s="47">
        <v>6597.15</v>
      </c>
      <c r="BL34" s="47">
        <v>6177.39</v>
      </c>
      <c r="BM34" s="47">
        <v>3435.14</v>
      </c>
      <c r="BN34" s="47">
        <v>3967.93</v>
      </c>
      <c r="BO34" s="47">
        <v>5192.4</v>
      </c>
      <c r="BP34" s="47">
        <v>7766.68</v>
      </c>
      <c r="BQ34" s="47">
        <v>4079.78</v>
      </c>
      <c r="BR34" s="47">
        <v>2977.41</v>
      </c>
      <c r="BS34" s="47">
        <v>3377.18</v>
      </c>
      <c r="BT34" s="47">
        <v>4267.2</v>
      </c>
      <c r="BU34" s="47">
        <v>3805.88</v>
      </c>
      <c r="BV34" s="47">
        <v>4491.79</v>
      </c>
      <c r="BW34" s="47">
        <v>2966.65</v>
      </c>
      <c r="BX34" s="47">
        <v>5092.74</v>
      </c>
      <c r="BY34" s="47">
        <v>1973.41</v>
      </c>
      <c r="BZ34" s="47">
        <v>1984.57</v>
      </c>
      <c r="CA34" s="47">
        <v>1284.06</v>
      </c>
      <c r="CB34" s="47">
        <v>2542.41</v>
      </c>
      <c r="CC34" s="47">
        <v>3370.39</v>
      </c>
      <c r="CD34" s="47">
        <v>4758.99</v>
      </c>
      <c r="CE34" s="47">
        <v>5108.29</v>
      </c>
      <c r="CF34" s="47">
        <v>1612.11</v>
      </c>
      <c r="CG34" s="47">
        <v>1431.75</v>
      </c>
      <c r="CH34" s="47">
        <v>1147.54</v>
      </c>
      <c r="CI34" s="47">
        <v>1833.4</v>
      </c>
      <c r="CJ34" s="47">
        <v>909.34</v>
      </c>
      <c r="CK34" s="47">
        <v>2782.37</v>
      </c>
      <c r="CL34" s="47">
        <v>2549.18</v>
      </c>
      <c r="CM34" s="47">
        <v>1611.42</v>
      </c>
      <c r="CN34" s="47">
        <v>1980.87</v>
      </c>
      <c r="CO34" s="47">
        <v>1543.44</v>
      </c>
      <c r="CP34" s="47">
        <v>2672.46</v>
      </c>
      <c r="CQ34" s="47">
        <v>1667.86</v>
      </c>
      <c r="CR34" s="47">
        <v>1716.45</v>
      </c>
      <c r="CS34" s="47">
        <v>2892.49</v>
      </c>
      <c r="CT34" s="47">
        <v>1571.78</v>
      </c>
      <c r="CU34" s="47">
        <v>2070.7</v>
      </c>
      <c r="CV34" s="47">
        <v>1616.49</v>
      </c>
      <c r="CW34" s="47">
        <v>1972.05</v>
      </c>
      <c r="CX34" s="47">
        <v>403.71</v>
      </c>
      <c r="CY34" s="47">
        <v>2143.67</v>
      </c>
      <c r="CZ34" s="47">
        <v>1260.87</v>
      </c>
      <c r="DA34" s="47">
        <v>2372.49</v>
      </c>
      <c r="DB34" s="47">
        <v>2903.88</v>
      </c>
      <c r="DC34" s="47">
        <v>3358.2</v>
      </c>
      <c r="DD34" s="47">
        <v>2243.07</v>
      </c>
      <c r="DE34" s="47">
        <v>1805</v>
      </c>
      <c r="DF34" s="47">
        <v>1895.17</v>
      </c>
      <c r="DG34" s="47">
        <v>4549.27</v>
      </c>
      <c r="DH34" s="47">
        <v>2253.33</v>
      </c>
      <c r="DI34" s="47">
        <v>2221.23</v>
      </c>
      <c r="DJ34" s="47">
        <v>2277.81</v>
      </c>
      <c r="DK34" s="47">
        <v>1408.12</v>
      </c>
      <c r="DL34" s="47">
        <v>1626.48</v>
      </c>
      <c r="DM34" s="47">
        <v>1608.51</v>
      </c>
      <c r="DN34" s="47">
        <v>901.7</v>
      </c>
      <c r="DO34" s="47">
        <v>2107.7</v>
      </c>
      <c r="DP34" s="47">
        <v>1283.6</v>
      </c>
      <c r="DQ34" s="47">
        <v>2250.2</v>
      </c>
      <c r="DR34" s="47">
        <v>1542.15</v>
      </c>
      <c r="DS34" s="38">
        <v>330.92</v>
      </c>
      <c r="DT34" s="38">
        <v>745.02</v>
      </c>
      <c r="DU34" s="38">
        <v>710.8</v>
      </c>
      <c r="DV34" s="38">
        <v>886.19</v>
      </c>
      <c r="DW34" s="38">
        <v>728.15</v>
      </c>
      <c r="DX34" s="38">
        <v>1000.56</v>
      </c>
      <c r="DY34" s="38">
        <v>854.06</v>
      </c>
    </row>
    <row r="35" s="38" customFormat="1" spans="1:129">
      <c r="A35" s="46"/>
      <c r="B35" s="47" t="s">
        <v>108</v>
      </c>
      <c r="C35" s="47">
        <v>527602.63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/>
      <c r="R35" s="47"/>
      <c r="S35" s="47">
        <v>0</v>
      </c>
      <c r="T35" s="47">
        <v>0</v>
      </c>
      <c r="U35" s="47">
        <v>469474.63</v>
      </c>
      <c r="V35" s="47">
        <v>0</v>
      </c>
      <c r="W35" s="47">
        <v>0</v>
      </c>
      <c r="X35" s="47">
        <v>58128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58128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469474.63</v>
      </c>
      <c r="AV35" s="47">
        <v>0</v>
      </c>
      <c r="AW35" s="47">
        <v>115168.39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41790.95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>
        <v>0</v>
      </c>
      <c r="BT35" s="47">
        <v>0</v>
      </c>
      <c r="BU35" s="47">
        <v>0</v>
      </c>
      <c r="BV35" s="47">
        <v>0</v>
      </c>
      <c r="BW35" s="47">
        <v>0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312515.29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</v>
      </c>
      <c r="DK35" s="47">
        <v>0</v>
      </c>
      <c r="DL35" s="47">
        <v>0</v>
      </c>
      <c r="DM35" s="47">
        <v>0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38">
        <v>0</v>
      </c>
      <c r="DT35" s="38">
        <v>0</v>
      </c>
      <c r="DU35" s="38">
        <v>0</v>
      </c>
      <c r="DV35" s="38">
        <v>0</v>
      </c>
      <c r="DW35" s="38">
        <v>0</v>
      </c>
      <c r="DX35" s="38">
        <v>0</v>
      </c>
      <c r="DY35" s="38">
        <v>0</v>
      </c>
    </row>
    <row r="36" s="38" customFormat="1" spans="1:129">
      <c r="A36" s="46"/>
      <c r="B36" s="47" t="s">
        <v>109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/>
      <c r="R36" s="47"/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>
        <v>0</v>
      </c>
      <c r="CB36" s="47">
        <v>0</v>
      </c>
      <c r="CC36" s="47">
        <v>0</v>
      </c>
      <c r="CD36" s="47">
        <v>0</v>
      </c>
      <c r="CE36" s="47">
        <v>0</v>
      </c>
      <c r="CF36" s="47">
        <v>0</v>
      </c>
      <c r="CG36" s="47">
        <v>0</v>
      </c>
      <c r="CH36" s="47">
        <v>0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0</v>
      </c>
      <c r="DA36" s="47">
        <v>0</v>
      </c>
      <c r="DB36" s="47">
        <v>0</v>
      </c>
      <c r="DC36" s="47">
        <v>0</v>
      </c>
      <c r="DD36" s="47">
        <v>0</v>
      </c>
      <c r="DE36" s="47">
        <v>0</v>
      </c>
      <c r="DF36" s="47">
        <v>0</v>
      </c>
      <c r="DG36" s="47">
        <v>0</v>
      </c>
      <c r="DH36" s="47">
        <v>0</v>
      </c>
      <c r="DI36" s="47">
        <v>0</v>
      </c>
      <c r="DJ36" s="47">
        <v>0</v>
      </c>
      <c r="DK36" s="47">
        <v>0</v>
      </c>
      <c r="DL36" s="47">
        <v>0</v>
      </c>
      <c r="DM36" s="47">
        <v>0</v>
      </c>
      <c r="DN36" s="47">
        <v>0</v>
      </c>
      <c r="DO36" s="47">
        <v>0</v>
      </c>
      <c r="DP36" s="47">
        <v>0</v>
      </c>
      <c r="DQ36" s="47">
        <v>0</v>
      </c>
      <c r="DR36" s="47">
        <v>0</v>
      </c>
      <c r="DS36" s="38">
        <v>0</v>
      </c>
      <c r="DT36" s="38">
        <v>0</v>
      </c>
      <c r="DU36" s="38">
        <v>0</v>
      </c>
      <c r="DV36" s="38">
        <v>0</v>
      </c>
      <c r="DW36" s="38">
        <v>0</v>
      </c>
      <c r="DX36" s="38">
        <v>0</v>
      </c>
      <c r="DY36" s="38">
        <v>0</v>
      </c>
    </row>
    <row r="37" s="40" customFormat="1" spans="1:129">
      <c r="A37" s="46"/>
      <c r="B37" s="48" t="s">
        <v>95</v>
      </c>
      <c r="C37" s="47">
        <v>30687878.75</v>
      </c>
      <c r="D37" s="47">
        <v>-20849842.27</v>
      </c>
      <c r="E37" s="47">
        <v>3449788.67</v>
      </c>
      <c r="F37" s="47">
        <v>194567.74</v>
      </c>
      <c r="G37" s="47">
        <v>91549.52</v>
      </c>
      <c r="H37" s="47">
        <v>689994.22</v>
      </c>
      <c r="I37" s="47">
        <v>1567000.51</v>
      </c>
      <c r="J37" s="47">
        <v>1380976.95</v>
      </c>
      <c r="K37" s="47">
        <v>1389991.73</v>
      </c>
      <c r="L37" s="47">
        <v>3122530.95</v>
      </c>
      <c r="M37" s="47">
        <v>818396.7</v>
      </c>
      <c r="N37" s="47">
        <v>1242050.54</v>
      </c>
      <c r="O37" s="47">
        <v>895702.05</v>
      </c>
      <c r="P37" s="47">
        <v>933539.45</v>
      </c>
      <c r="Q37" s="47"/>
      <c r="R37" s="47"/>
      <c r="S37" s="47">
        <v>888332.69</v>
      </c>
      <c r="T37" s="47">
        <v>468187.72</v>
      </c>
      <c r="U37" s="47">
        <v>22555170.56</v>
      </c>
      <c r="V37" s="47">
        <v>3079539.32</v>
      </c>
      <c r="W37" s="47">
        <v>6779890.39</v>
      </c>
      <c r="X37" s="47">
        <v>1990511.31</v>
      </c>
      <c r="Y37" s="47">
        <v>818364.6</v>
      </c>
      <c r="Z37" s="47">
        <v>699983.31</v>
      </c>
      <c r="AA37" s="47">
        <v>208047.38</v>
      </c>
      <c r="AB37" s="47">
        <v>976753.73</v>
      </c>
      <c r="AC37" s="47">
        <v>376390.3</v>
      </c>
      <c r="AD37" s="47">
        <v>554417.37</v>
      </c>
      <c r="AE37" s="47">
        <v>286712.17</v>
      </c>
      <c r="AF37" s="47">
        <v>1765050</v>
      </c>
      <c r="AG37" s="47">
        <v>2656997.04</v>
      </c>
      <c r="AH37" s="47">
        <v>689300.57</v>
      </c>
      <c r="AI37" s="47">
        <v>827413.24</v>
      </c>
      <c r="AJ37" s="47">
        <v>769385.68</v>
      </c>
      <c r="AK37" s="47">
        <v>637424.46</v>
      </c>
      <c r="AL37" s="47">
        <v>583701.17</v>
      </c>
      <c r="AM37" s="47">
        <v>847806.63</v>
      </c>
      <c r="AN37" s="47">
        <v>1359867.96</v>
      </c>
      <c r="AO37" s="47">
        <v>770778.9</v>
      </c>
      <c r="AP37" s="47">
        <v>794715.21</v>
      </c>
      <c r="AQ37" s="47">
        <v>937260.95</v>
      </c>
      <c r="AR37" s="47">
        <v>208763.26</v>
      </c>
      <c r="AS37" s="47">
        <v>329053.19</v>
      </c>
      <c r="AT37" s="47">
        <v>773436.87</v>
      </c>
      <c r="AU37" s="47">
        <v>16533487.59</v>
      </c>
      <c r="AV37" s="47">
        <v>647536.4</v>
      </c>
      <c r="AW37" s="47">
        <v>775456.47</v>
      </c>
      <c r="AX37" s="47">
        <v>734276.43</v>
      </c>
      <c r="AY37" s="47">
        <v>598263.63</v>
      </c>
      <c r="AZ37" s="47">
        <v>609013.18</v>
      </c>
      <c r="BA37" s="47">
        <v>548168.89</v>
      </c>
      <c r="BB37" s="47">
        <v>201751.36</v>
      </c>
      <c r="BC37" s="47">
        <v>571658.63</v>
      </c>
      <c r="BD37" s="47">
        <v>478168.37</v>
      </c>
      <c r="BE37" s="47">
        <v>454413.52</v>
      </c>
      <c r="BF37" s="47">
        <v>473584.95</v>
      </c>
      <c r="BG37" s="47">
        <v>475144.35</v>
      </c>
      <c r="BH37" s="47">
        <v>347331.42</v>
      </c>
      <c r="BI37" s="47">
        <v>307128.22</v>
      </c>
      <c r="BJ37" s="47">
        <v>306445.29</v>
      </c>
      <c r="BK37" s="47">
        <v>316885.89</v>
      </c>
      <c r="BL37" s="47">
        <v>292306.54</v>
      </c>
      <c r="BM37" s="47">
        <v>162084.21</v>
      </c>
      <c r="BN37" s="47">
        <v>201517.22</v>
      </c>
      <c r="BO37" s="47">
        <v>244547.15</v>
      </c>
      <c r="BP37" s="47">
        <v>356683.89</v>
      </c>
      <c r="BQ37" s="47">
        <v>208703.61</v>
      </c>
      <c r="BR37" s="47">
        <v>149993.7</v>
      </c>
      <c r="BS37" s="47">
        <v>183507.43</v>
      </c>
      <c r="BT37" s="47">
        <v>220989.34</v>
      </c>
      <c r="BU37" s="47">
        <v>169525.47</v>
      </c>
      <c r="BV37" s="47">
        <v>196954.57</v>
      </c>
      <c r="BW37" s="47">
        <v>130448.55</v>
      </c>
      <c r="BX37" s="47">
        <v>272684.77</v>
      </c>
      <c r="BY37" s="47">
        <v>107501.32</v>
      </c>
      <c r="BZ37" s="47">
        <v>112337.2</v>
      </c>
      <c r="CA37" s="47">
        <v>60855.46</v>
      </c>
      <c r="CB37" s="47">
        <v>112334.43</v>
      </c>
      <c r="CC37" s="47">
        <v>183088.66</v>
      </c>
      <c r="CD37" s="47">
        <v>565070.49</v>
      </c>
      <c r="CE37" s="47">
        <v>277417.51</v>
      </c>
      <c r="CF37" s="47">
        <v>99012.12</v>
      </c>
      <c r="CG37" s="47">
        <v>88458.57</v>
      </c>
      <c r="CH37" s="47">
        <v>67897</v>
      </c>
      <c r="CI37" s="47">
        <v>96692.29</v>
      </c>
      <c r="CJ37" s="47">
        <v>49967.62</v>
      </c>
      <c r="CK37" s="47">
        <v>159200.41</v>
      </c>
      <c r="CL37" s="47">
        <v>125862.65</v>
      </c>
      <c r="CM37" s="47">
        <v>99205.3</v>
      </c>
      <c r="CN37" s="47">
        <v>106480.75</v>
      </c>
      <c r="CO37" s="47">
        <v>95123.02</v>
      </c>
      <c r="CP37" s="47">
        <v>125710.46</v>
      </c>
      <c r="CQ37" s="47">
        <v>87803.43</v>
      </c>
      <c r="CR37" s="47">
        <v>90493.05</v>
      </c>
      <c r="CS37" s="47">
        <v>166321.47</v>
      </c>
      <c r="CT37" s="47">
        <v>92978.38</v>
      </c>
      <c r="CU37" s="47">
        <v>122309.7</v>
      </c>
      <c r="CV37" s="47">
        <v>89882.82</v>
      </c>
      <c r="CW37" s="47">
        <v>94262.57</v>
      </c>
      <c r="CX37" s="47">
        <v>28329.67</v>
      </c>
      <c r="CY37" s="47">
        <v>129928.04</v>
      </c>
      <c r="CZ37" s="47">
        <v>65055.07</v>
      </c>
      <c r="DA37" s="47">
        <v>117930.36</v>
      </c>
      <c r="DB37" s="47">
        <v>157762.54</v>
      </c>
      <c r="DC37" s="47">
        <v>184692.97</v>
      </c>
      <c r="DD37" s="47">
        <v>125587.29</v>
      </c>
      <c r="DE37" s="47">
        <v>94756.71</v>
      </c>
      <c r="DF37" s="47">
        <v>108812.91</v>
      </c>
      <c r="DG37" s="47">
        <v>235619.43</v>
      </c>
      <c r="DH37" s="47">
        <v>122417.17</v>
      </c>
      <c r="DI37" s="47">
        <v>133627.28</v>
      </c>
      <c r="DJ37" s="47">
        <v>136514.71</v>
      </c>
      <c r="DK37" s="47">
        <v>74074.57</v>
      </c>
      <c r="DL37" s="47">
        <v>84130.38</v>
      </c>
      <c r="DM37" s="47">
        <v>89307.13</v>
      </c>
      <c r="DN37" s="47">
        <v>54395.91</v>
      </c>
      <c r="DO37" s="47">
        <v>116316.82</v>
      </c>
      <c r="DP37" s="47">
        <v>79457.13</v>
      </c>
      <c r="DQ37" s="47">
        <v>120773.11</v>
      </c>
      <c r="DR37" s="47">
        <v>69059.35</v>
      </c>
      <c r="DS37" s="38">
        <v>20986.93</v>
      </c>
      <c r="DT37" s="38">
        <v>48169.24</v>
      </c>
      <c r="DU37" s="38">
        <v>43680.62</v>
      </c>
      <c r="DV37" s="38">
        <v>42773.33</v>
      </c>
      <c r="DW37" s="38">
        <v>37125.15</v>
      </c>
      <c r="DX37" s="38">
        <v>58045.58</v>
      </c>
      <c r="DY37" s="38">
        <v>42718.06</v>
      </c>
    </row>
    <row r="38" s="38" customFormat="1" spans="1:129">
      <c r="A38" s="46" t="s">
        <v>110</v>
      </c>
      <c r="B38" s="47" t="s">
        <v>111</v>
      </c>
      <c r="C38" s="47">
        <v>5920.11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897.07</v>
      </c>
      <c r="K38" s="47">
        <v>2846.98</v>
      </c>
      <c r="L38" s="47">
        <v>2176.06</v>
      </c>
      <c r="M38" s="47">
        <v>0</v>
      </c>
      <c r="N38" s="47">
        <v>0</v>
      </c>
      <c r="O38" s="47">
        <v>0</v>
      </c>
      <c r="P38" s="47">
        <v>0</v>
      </c>
      <c r="Q38" s="47"/>
      <c r="R38" s="47"/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0</v>
      </c>
      <c r="BV38" s="47">
        <v>0</v>
      </c>
      <c r="BW38" s="47">
        <v>0</v>
      </c>
      <c r="BX38" s="47">
        <v>0</v>
      </c>
      <c r="BY38" s="47">
        <v>0</v>
      </c>
      <c r="BZ38" s="47">
        <v>0</v>
      </c>
      <c r="CA38" s="47">
        <v>0</v>
      </c>
      <c r="CB38" s="47">
        <v>0</v>
      </c>
      <c r="CC38" s="47">
        <v>0</v>
      </c>
      <c r="CD38" s="47">
        <v>0</v>
      </c>
      <c r="CE38" s="47">
        <v>0</v>
      </c>
      <c r="CF38" s="47">
        <v>0</v>
      </c>
      <c r="CG38" s="47">
        <v>0</v>
      </c>
      <c r="CH38" s="47">
        <v>0</v>
      </c>
      <c r="CI38" s="47">
        <v>0</v>
      </c>
      <c r="CJ38" s="47">
        <v>0</v>
      </c>
      <c r="CK38" s="47">
        <v>0</v>
      </c>
      <c r="CL38" s="47">
        <v>0</v>
      </c>
      <c r="CM38" s="47">
        <v>0</v>
      </c>
      <c r="CN38" s="47">
        <v>0</v>
      </c>
      <c r="CO38" s="47">
        <v>0</v>
      </c>
      <c r="CP38" s="47">
        <v>0</v>
      </c>
      <c r="CQ38" s="47">
        <v>0</v>
      </c>
      <c r="CR38" s="47">
        <v>0</v>
      </c>
      <c r="CS38" s="47">
        <v>0</v>
      </c>
      <c r="CT38" s="47">
        <v>0</v>
      </c>
      <c r="CU38" s="47">
        <v>0</v>
      </c>
      <c r="CV38" s="47">
        <v>0</v>
      </c>
      <c r="CW38" s="47">
        <v>0</v>
      </c>
      <c r="CX38" s="47">
        <v>0</v>
      </c>
      <c r="CY38" s="47">
        <v>0</v>
      </c>
      <c r="CZ38" s="47">
        <v>0</v>
      </c>
      <c r="DA38" s="47">
        <v>0</v>
      </c>
      <c r="DB38" s="47">
        <v>0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0</v>
      </c>
      <c r="DL38" s="47">
        <v>0</v>
      </c>
      <c r="DM38" s="47">
        <v>0</v>
      </c>
      <c r="DN38" s="47">
        <v>0</v>
      </c>
      <c r="DO38" s="47">
        <v>0</v>
      </c>
      <c r="DP38" s="47">
        <v>0</v>
      </c>
      <c r="DQ38" s="47">
        <v>0</v>
      </c>
      <c r="DR38" s="47">
        <v>0</v>
      </c>
      <c r="DS38" s="38">
        <v>0</v>
      </c>
      <c r="DT38" s="38">
        <v>0</v>
      </c>
      <c r="DU38" s="38">
        <v>0</v>
      </c>
      <c r="DV38" s="38">
        <v>0</v>
      </c>
      <c r="DW38" s="38">
        <v>0</v>
      </c>
      <c r="DX38" s="38">
        <v>0</v>
      </c>
      <c r="DY38" s="38">
        <v>0</v>
      </c>
    </row>
    <row r="39" s="38" customFormat="1" spans="1:129">
      <c r="A39" s="46"/>
      <c r="B39" s="47" t="s">
        <v>112</v>
      </c>
      <c r="C39" s="47">
        <v>1256.79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1051.79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205</v>
      </c>
      <c r="P39" s="47">
        <v>0</v>
      </c>
      <c r="Q39" s="47"/>
      <c r="R39" s="47"/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38">
        <v>0</v>
      </c>
      <c r="DT39" s="38">
        <v>0</v>
      </c>
      <c r="DU39" s="38">
        <v>0</v>
      </c>
      <c r="DV39" s="38">
        <v>0</v>
      </c>
      <c r="DW39" s="38">
        <v>0</v>
      </c>
      <c r="DX39" s="38">
        <v>0</v>
      </c>
      <c r="DY39" s="38">
        <v>0</v>
      </c>
    </row>
    <row r="40" s="38" customFormat="1" spans="1:129">
      <c r="A40" s="46"/>
      <c r="B40" s="47" t="s">
        <v>113</v>
      </c>
      <c r="C40" s="47">
        <v>59308.56</v>
      </c>
      <c r="D40" s="47">
        <v>5760</v>
      </c>
      <c r="E40" s="47">
        <v>0</v>
      </c>
      <c r="F40" s="47">
        <v>0</v>
      </c>
      <c r="G40" s="47">
        <v>0</v>
      </c>
      <c r="H40" s="47">
        <v>0</v>
      </c>
      <c r="I40" s="47">
        <v>2425</v>
      </c>
      <c r="J40" s="47">
        <v>41170.56</v>
      </c>
      <c r="K40" s="47">
        <v>1028</v>
      </c>
      <c r="L40" s="47">
        <v>0</v>
      </c>
      <c r="M40" s="47">
        <v>2833</v>
      </c>
      <c r="N40" s="47">
        <v>0</v>
      </c>
      <c r="O40" s="47">
        <v>3717</v>
      </c>
      <c r="P40" s="47">
        <v>278</v>
      </c>
      <c r="Q40" s="47"/>
      <c r="R40" s="47"/>
      <c r="S40" s="47">
        <v>2097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0</v>
      </c>
      <c r="BA40" s="47">
        <v>0</v>
      </c>
      <c r="BB40" s="47">
        <v>0</v>
      </c>
      <c r="BC40" s="47">
        <v>0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>
        <v>0</v>
      </c>
      <c r="BN40" s="47">
        <v>0</v>
      </c>
      <c r="BO40" s="47">
        <v>0</v>
      </c>
      <c r="BP40" s="47">
        <v>0</v>
      </c>
      <c r="BQ40" s="47">
        <v>0</v>
      </c>
      <c r="BR40" s="47">
        <v>0</v>
      </c>
      <c r="BS40" s="47">
        <v>0</v>
      </c>
      <c r="BT40" s="47">
        <v>0</v>
      </c>
      <c r="BU40" s="47">
        <v>0</v>
      </c>
      <c r="BV40" s="47">
        <v>0</v>
      </c>
      <c r="BW40" s="47">
        <v>0</v>
      </c>
      <c r="BX40" s="47">
        <v>0</v>
      </c>
      <c r="BY40" s="47">
        <v>0</v>
      </c>
      <c r="BZ40" s="47">
        <v>0</v>
      </c>
      <c r="CA40" s="47">
        <v>0</v>
      </c>
      <c r="CB40" s="47">
        <v>0</v>
      </c>
      <c r="CC40" s="47">
        <v>0</v>
      </c>
      <c r="CD40" s="47">
        <v>0</v>
      </c>
      <c r="CE40" s="47">
        <v>0</v>
      </c>
      <c r="CF40" s="47">
        <v>0</v>
      </c>
      <c r="CG40" s="47">
        <v>0</v>
      </c>
      <c r="CH40" s="47">
        <v>0</v>
      </c>
      <c r="CI40" s="47">
        <v>0</v>
      </c>
      <c r="CJ40" s="47">
        <v>0</v>
      </c>
      <c r="CK40" s="47">
        <v>0</v>
      </c>
      <c r="CL40" s="47">
        <v>0</v>
      </c>
      <c r="CM40" s="47">
        <v>0</v>
      </c>
      <c r="CN40" s="47">
        <v>0</v>
      </c>
      <c r="CO40" s="47">
        <v>0</v>
      </c>
      <c r="CP40" s="47">
        <v>0</v>
      </c>
      <c r="CQ40" s="47">
        <v>0</v>
      </c>
      <c r="CR40" s="47">
        <v>0</v>
      </c>
      <c r="CS40" s="47">
        <v>0</v>
      </c>
      <c r="CT40" s="47">
        <v>0</v>
      </c>
      <c r="CU40" s="47">
        <v>0</v>
      </c>
      <c r="CV40" s="47">
        <v>0</v>
      </c>
      <c r="CW40" s="47">
        <v>0</v>
      </c>
      <c r="CX40" s="47">
        <v>0</v>
      </c>
      <c r="CY40" s="47">
        <v>0</v>
      </c>
      <c r="CZ40" s="47">
        <v>0</v>
      </c>
      <c r="DA40" s="47">
        <v>0</v>
      </c>
      <c r="DB40" s="47">
        <v>0</v>
      </c>
      <c r="DC40" s="47">
        <v>0</v>
      </c>
      <c r="DD40" s="47">
        <v>0</v>
      </c>
      <c r="DE40" s="47">
        <v>0</v>
      </c>
      <c r="DF40" s="47">
        <v>0</v>
      </c>
      <c r="DG40" s="47">
        <v>0</v>
      </c>
      <c r="DH40" s="47">
        <v>0</v>
      </c>
      <c r="DI40" s="47">
        <v>0</v>
      </c>
      <c r="DJ40" s="47">
        <v>0</v>
      </c>
      <c r="DK40" s="47">
        <v>0</v>
      </c>
      <c r="DL40" s="47">
        <v>0</v>
      </c>
      <c r="DM40" s="47">
        <v>0</v>
      </c>
      <c r="DN40" s="47">
        <v>0</v>
      </c>
      <c r="DO40" s="47">
        <v>0</v>
      </c>
      <c r="DP40" s="47">
        <v>0</v>
      </c>
      <c r="DQ40" s="47">
        <v>0</v>
      </c>
      <c r="DR40" s="47">
        <v>0</v>
      </c>
      <c r="DS40" s="38">
        <v>0</v>
      </c>
      <c r="DT40" s="38">
        <v>0</v>
      </c>
      <c r="DU40" s="38">
        <v>0</v>
      </c>
      <c r="DV40" s="38">
        <v>0</v>
      </c>
      <c r="DW40" s="38">
        <v>0</v>
      </c>
      <c r="DX40" s="38">
        <v>0</v>
      </c>
      <c r="DY40" s="38">
        <v>0</v>
      </c>
    </row>
    <row r="41" s="38" customFormat="1" spans="1:129">
      <c r="A41" s="46"/>
      <c r="B41" s="47" t="s">
        <v>114</v>
      </c>
      <c r="C41" s="47">
        <v>25675.77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12807.23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/>
      <c r="R41" s="47"/>
      <c r="S41" s="47">
        <v>0</v>
      </c>
      <c r="T41" s="47">
        <v>0</v>
      </c>
      <c r="U41" s="47">
        <v>0</v>
      </c>
      <c r="V41" s="47">
        <v>12868.54</v>
      </c>
      <c r="W41" s="47">
        <v>0</v>
      </c>
      <c r="X41" s="47">
        <v>0</v>
      </c>
      <c r="Y41" s="47">
        <v>12868.54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0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0</v>
      </c>
      <c r="DK41" s="47">
        <v>0</v>
      </c>
      <c r="DL41" s="47">
        <v>0</v>
      </c>
      <c r="DM41" s="47">
        <v>0</v>
      </c>
      <c r="DN41" s="47">
        <v>0</v>
      </c>
      <c r="DO41" s="47">
        <v>0</v>
      </c>
      <c r="DP41" s="47">
        <v>0</v>
      </c>
      <c r="DQ41" s="47">
        <v>0</v>
      </c>
      <c r="DR41" s="47">
        <v>0</v>
      </c>
      <c r="DS41" s="38">
        <v>0</v>
      </c>
      <c r="DT41" s="38">
        <v>0</v>
      </c>
      <c r="DU41" s="38">
        <v>0</v>
      </c>
      <c r="DV41" s="38">
        <v>0</v>
      </c>
      <c r="DW41" s="38">
        <v>0</v>
      </c>
      <c r="DX41" s="38">
        <v>0</v>
      </c>
      <c r="DY41" s="38">
        <v>0</v>
      </c>
    </row>
    <row r="42" s="38" customFormat="1" spans="1:129">
      <c r="A42" s="46"/>
      <c r="B42" s="47" t="s">
        <v>115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/>
      <c r="R42" s="47"/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</v>
      </c>
      <c r="CR42" s="47">
        <v>0</v>
      </c>
      <c r="CS42" s="4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47">
        <v>0</v>
      </c>
      <c r="CZ42" s="47">
        <v>0</v>
      </c>
      <c r="DA42" s="47">
        <v>0</v>
      </c>
      <c r="DB42" s="47">
        <v>0</v>
      </c>
      <c r="DC42" s="4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47">
        <v>0</v>
      </c>
      <c r="DM42" s="47">
        <v>0</v>
      </c>
      <c r="DN42" s="47">
        <v>0</v>
      </c>
      <c r="DO42" s="47">
        <v>0</v>
      </c>
      <c r="DP42" s="47">
        <v>0</v>
      </c>
      <c r="DQ42" s="47">
        <v>0</v>
      </c>
      <c r="DR42" s="47">
        <v>0</v>
      </c>
      <c r="DS42" s="38">
        <v>0</v>
      </c>
      <c r="DT42" s="38">
        <v>0</v>
      </c>
      <c r="DU42" s="38">
        <v>0</v>
      </c>
      <c r="DV42" s="38">
        <v>0</v>
      </c>
      <c r="DW42" s="38">
        <v>0</v>
      </c>
      <c r="DX42" s="38">
        <v>0</v>
      </c>
      <c r="DY42" s="38">
        <v>0</v>
      </c>
    </row>
    <row r="43" s="38" customFormat="1" spans="1:129">
      <c r="A43" s="46"/>
      <c r="B43" s="47" t="s">
        <v>116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/>
      <c r="R43" s="47"/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>
        <v>0</v>
      </c>
      <c r="BN43" s="47">
        <v>0</v>
      </c>
      <c r="BO43" s="47">
        <v>0</v>
      </c>
      <c r="BP43" s="47">
        <v>0</v>
      </c>
      <c r="BQ43" s="47">
        <v>0</v>
      </c>
      <c r="BR43" s="47">
        <v>0</v>
      </c>
      <c r="BS43" s="47">
        <v>0</v>
      </c>
      <c r="BT43" s="47">
        <v>0</v>
      </c>
      <c r="BU43" s="47">
        <v>0</v>
      </c>
      <c r="BV43" s="47">
        <v>0</v>
      </c>
      <c r="BW43" s="47">
        <v>0</v>
      </c>
      <c r="BX43" s="47">
        <v>0</v>
      </c>
      <c r="BY43" s="47">
        <v>0</v>
      </c>
      <c r="BZ43" s="47">
        <v>0</v>
      </c>
      <c r="CA43" s="47">
        <v>0</v>
      </c>
      <c r="CB43" s="47">
        <v>0</v>
      </c>
      <c r="CC43" s="47">
        <v>0</v>
      </c>
      <c r="CD43" s="47">
        <v>0</v>
      </c>
      <c r="CE43" s="47">
        <v>0</v>
      </c>
      <c r="CF43" s="47">
        <v>0</v>
      </c>
      <c r="CG43" s="47">
        <v>0</v>
      </c>
      <c r="CH43" s="47">
        <v>0</v>
      </c>
      <c r="CI43" s="47">
        <v>0</v>
      </c>
      <c r="CJ43" s="47">
        <v>0</v>
      </c>
      <c r="CK43" s="47">
        <v>0</v>
      </c>
      <c r="CL43" s="47">
        <v>0</v>
      </c>
      <c r="CM43" s="47">
        <v>0</v>
      </c>
      <c r="CN43" s="47">
        <v>0</v>
      </c>
      <c r="CO43" s="47">
        <v>0</v>
      </c>
      <c r="CP43" s="47">
        <v>0</v>
      </c>
      <c r="CQ43" s="47">
        <v>0</v>
      </c>
      <c r="CR43" s="47">
        <v>0</v>
      </c>
      <c r="CS43" s="47">
        <v>0</v>
      </c>
      <c r="CT43" s="47">
        <v>0</v>
      </c>
      <c r="CU43" s="47">
        <v>0</v>
      </c>
      <c r="CV43" s="47">
        <v>0</v>
      </c>
      <c r="CW43" s="47">
        <v>0</v>
      </c>
      <c r="CX43" s="47">
        <v>0</v>
      </c>
      <c r="CY43" s="47">
        <v>0</v>
      </c>
      <c r="CZ43" s="47">
        <v>0</v>
      </c>
      <c r="DA43" s="47">
        <v>0</v>
      </c>
      <c r="DB43" s="47">
        <v>0</v>
      </c>
      <c r="DC43" s="47">
        <v>0</v>
      </c>
      <c r="DD43" s="47">
        <v>0</v>
      </c>
      <c r="DE43" s="47">
        <v>0</v>
      </c>
      <c r="DF43" s="47">
        <v>0</v>
      </c>
      <c r="DG43" s="47">
        <v>0</v>
      </c>
      <c r="DH43" s="47">
        <v>0</v>
      </c>
      <c r="DI43" s="47">
        <v>0</v>
      </c>
      <c r="DJ43" s="47">
        <v>0</v>
      </c>
      <c r="DK43" s="47">
        <v>0</v>
      </c>
      <c r="DL43" s="47">
        <v>0</v>
      </c>
      <c r="DM43" s="47">
        <v>0</v>
      </c>
      <c r="DN43" s="47">
        <v>0</v>
      </c>
      <c r="DO43" s="47">
        <v>0</v>
      </c>
      <c r="DP43" s="47">
        <v>0</v>
      </c>
      <c r="DQ43" s="47">
        <v>0</v>
      </c>
      <c r="DR43" s="47">
        <v>0</v>
      </c>
      <c r="DS43" s="38">
        <v>0</v>
      </c>
      <c r="DT43" s="38">
        <v>0</v>
      </c>
      <c r="DU43" s="38">
        <v>0</v>
      </c>
      <c r="DV43" s="38">
        <v>0</v>
      </c>
      <c r="DW43" s="38">
        <v>0</v>
      </c>
      <c r="DX43" s="38">
        <v>0</v>
      </c>
      <c r="DY43" s="38">
        <v>0</v>
      </c>
    </row>
    <row r="44" s="38" customFormat="1" spans="1:129">
      <c r="A44" s="46"/>
      <c r="B44" s="47" t="s">
        <v>117</v>
      </c>
      <c r="C44" s="47">
        <v>5414.52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4441.52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/>
      <c r="R44" s="47"/>
      <c r="S44" s="47">
        <v>0</v>
      </c>
      <c r="T44" s="47">
        <v>0</v>
      </c>
      <c r="U44" s="47">
        <v>0</v>
      </c>
      <c r="V44" s="47">
        <v>973</v>
      </c>
      <c r="W44" s="47">
        <v>0</v>
      </c>
      <c r="X44" s="47">
        <v>0</v>
      </c>
      <c r="Y44" s="47">
        <v>973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0</v>
      </c>
      <c r="BS44" s="47">
        <v>0</v>
      </c>
      <c r="BT44" s="47">
        <v>0</v>
      </c>
      <c r="BU44" s="47">
        <v>0</v>
      </c>
      <c r="BV44" s="47">
        <v>0</v>
      </c>
      <c r="BW44" s="47">
        <v>0</v>
      </c>
      <c r="BX44" s="47">
        <v>0</v>
      </c>
      <c r="BY44" s="47">
        <v>0</v>
      </c>
      <c r="BZ44" s="47">
        <v>0</v>
      </c>
      <c r="CA44" s="47">
        <v>0</v>
      </c>
      <c r="CB44" s="47">
        <v>0</v>
      </c>
      <c r="CC44" s="47">
        <v>0</v>
      </c>
      <c r="CD44" s="47">
        <v>0</v>
      </c>
      <c r="CE44" s="47">
        <v>0</v>
      </c>
      <c r="CF44" s="47">
        <v>0</v>
      </c>
      <c r="CG44" s="47">
        <v>0</v>
      </c>
      <c r="CH44" s="47">
        <v>0</v>
      </c>
      <c r="CI44" s="47">
        <v>0</v>
      </c>
      <c r="CJ44" s="47">
        <v>0</v>
      </c>
      <c r="CK44" s="47">
        <v>0</v>
      </c>
      <c r="CL44" s="47">
        <v>0</v>
      </c>
      <c r="CM44" s="47">
        <v>0</v>
      </c>
      <c r="CN44" s="47">
        <v>0</v>
      </c>
      <c r="CO44" s="47">
        <v>0</v>
      </c>
      <c r="CP44" s="47">
        <v>0</v>
      </c>
      <c r="CQ44" s="47">
        <v>0</v>
      </c>
      <c r="CR44" s="47">
        <v>0</v>
      </c>
      <c r="CS44" s="47">
        <v>0</v>
      </c>
      <c r="CT44" s="47">
        <v>0</v>
      </c>
      <c r="CU44" s="47">
        <v>0</v>
      </c>
      <c r="CV44" s="47">
        <v>0</v>
      </c>
      <c r="CW44" s="47">
        <v>0</v>
      </c>
      <c r="CX44" s="47">
        <v>0</v>
      </c>
      <c r="CY44" s="47">
        <v>0</v>
      </c>
      <c r="CZ44" s="47">
        <v>0</v>
      </c>
      <c r="DA44" s="47">
        <v>0</v>
      </c>
      <c r="DB44" s="47">
        <v>0</v>
      </c>
      <c r="DC44" s="47">
        <v>0</v>
      </c>
      <c r="DD44" s="47">
        <v>0</v>
      </c>
      <c r="DE44" s="47">
        <v>0</v>
      </c>
      <c r="DF44" s="47">
        <v>0</v>
      </c>
      <c r="DG44" s="47">
        <v>0</v>
      </c>
      <c r="DH44" s="47">
        <v>0</v>
      </c>
      <c r="DI44" s="47">
        <v>0</v>
      </c>
      <c r="DJ44" s="47">
        <v>0</v>
      </c>
      <c r="DK44" s="47">
        <v>0</v>
      </c>
      <c r="DL44" s="47">
        <v>0</v>
      </c>
      <c r="DM44" s="47">
        <v>0</v>
      </c>
      <c r="DN44" s="47">
        <v>0</v>
      </c>
      <c r="DO44" s="47">
        <v>0</v>
      </c>
      <c r="DP44" s="47">
        <v>0</v>
      </c>
      <c r="DQ44" s="47">
        <v>0</v>
      </c>
      <c r="DR44" s="47">
        <v>0</v>
      </c>
      <c r="DS44" s="38">
        <v>0</v>
      </c>
      <c r="DT44" s="38">
        <v>0</v>
      </c>
      <c r="DU44" s="38">
        <v>0</v>
      </c>
      <c r="DV44" s="38">
        <v>0</v>
      </c>
      <c r="DW44" s="38">
        <v>0</v>
      </c>
      <c r="DX44" s="38">
        <v>0</v>
      </c>
      <c r="DY44" s="38">
        <v>0</v>
      </c>
    </row>
    <row r="45" s="38" customFormat="1" spans="1:129">
      <c r="A45" s="46"/>
      <c r="B45" s="47" t="s">
        <v>118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/>
      <c r="R45" s="47"/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>
        <v>0</v>
      </c>
      <c r="BT45" s="47">
        <v>0</v>
      </c>
      <c r="BU45" s="47">
        <v>0</v>
      </c>
      <c r="BV45" s="47">
        <v>0</v>
      </c>
      <c r="BW45" s="47">
        <v>0</v>
      </c>
      <c r="BX45" s="47">
        <v>0</v>
      </c>
      <c r="BY45" s="47">
        <v>0</v>
      </c>
      <c r="BZ45" s="47">
        <v>0</v>
      </c>
      <c r="CA45" s="47">
        <v>0</v>
      </c>
      <c r="CB45" s="47">
        <v>0</v>
      </c>
      <c r="CC45" s="47">
        <v>0</v>
      </c>
      <c r="CD45" s="47">
        <v>0</v>
      </c>
      <c r="CE45" s="47">
        <v>0</v>
      </c>
      <c r="CF45" s="47">
        <v>0</v>
      </c>
      <c r="CG45" s="47">
        <v>0</v>
      </c>
      <c r="CH45" s="47">
        <v>0</v>
      </c>
      <c r="CI45" s="47">
        <v>0</v>
      </c>
      <c r="CJ45" s="47">
        <v>0</v>
      </c>
      <c r="CK45" s="47">
        <v>0</v>
      </c>
      <c r="CL45" s="47">
        <v>0</v>
      </c>
      <c r="CM45" s="47">
        <v>0</v>
      </c>
      <c r="CN45" s="47">
        <v>0</v>
      </c>
      <c r="CO45" s="47">
        <v>0</v>
      </c>
      <c r="CP45" s="47">
        <v>0</v>
      </c>
      <c r="CQ45" s="47">
        <v>0</v>
      </c>
      <c r="CR45" s="47">
        <v>0</v>
      </c>
      <c r="CS45" s="47">
        <v>0</v>
      </c>
      <c r="CT45" s="47">
        <v>0</v>
      </c>
      <c r="CU45" s="47">
        <v>0</v>
      </c>
      <c r="CV45" s="47">
        <v>0</v>
      </c>
      <c r="CW45" s="47">
        <v>0</v>
      </c>
      <c r="CX45" s="47">
        <v>0</v>
      </c>
      <c r="CY45" s="47">
        <v>0</v>
      </c>
      <c r="CZ45" s="47">
        <v>0</v>
      </c>
      <c r="DA45" s="47">
        <v>0</v>
      </c>
      <c r="DB45" s="47">
        <v>0</v>
      </c>
      <c r="DC45" s="47">
        <v>0</v>
      </c>
      <c r="DD45" s="47">
        <v>0</v>
      </c>
      <c r="DE45" s="47">
        <v>0</v>
      </c>
      <c r="DF45" s="47">
        <v>0</v>
      </c>
      <c r="DG45" s="47">
        <v>0</v>
      </c>
      <c r="DH45" s="47">
        <v>0</v>
      </c>
      <c r="DI45" s="47">
        <v>0</v>
      </c>
      <c r="DJ45" s="47">
        <v>0</v>
      </c>
      <c r="DK45" s="47">
        <v>0</v>
      </c>
      <c r="DL45" s="47">
        <v>0</v>
      </c>
      <c r="DM45" s="47">
        <v>0</v>
      </c>
      <c r="DN45" s="47">
        <v>0</v>
      </c>
      <c r="DO45" s="47">
        <v>0</v>
      </c>
      <c r="DP45" s="47">
        <v>0</v>
      </c>
      <c r="DQ45" s="47">
        <v>0</v>
      </c>
      <c r="DR45" s="47">
        <v>0</v>
      </c>
      <c r="DS45" s="38">
        <v>0</v>
      </c>
      <c r="DT45" s="38">
        <v>0</v>
      </c>
      <c r="DU45" s="38">
        <v>0</v>
      </c>
      <c r="DV45" s="38">
        <v>0</v>
      </c>
      <c r="DW45" s="38">
        <v>0</v>
      </c>
      <c r="DX45" s="38">
        <v>0</v>
      </c>
      <c r="DY45" s="38">
        <v>0</v>
      </c>
    </row>
    <row r="46" s="38" customFormat="1" spans="1:129">
      <c r="A46" s="46"/>
      <c r="B46" s="47" t="s">
        <v>119</v>
      </c>
      <c r="C46" s="47">
        <v>245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/>
      <c r="R46" s="47"/>
      <c r="S46" s="47">
        <v>0</v>
      </c>
      <c r="T46" s="47">
        <v>0</v>
      </c>
      <c r="U46" s="47">
        <v>245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245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245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0</v>
      </c>
      <c r="DO46" s="47">
        <v>0</v>
      </c>
      <c r="DP46" s="47">
        <v>0</v>
      </c>
      <c r="DQ46" s="47">
        <v>0</v>
      </c>
      <c r="DR46" s="47">
        <v>0</v>
      </c>
      <c r="DS46" s="38">
        <v>0</v>
      </c>
      <c r="DT46" s="38">
        <v>0</v>
      </c>
      <c r="DU46" s="38">
        <v>0</v>
      </c>
      <c r="DV46" s="38">
        <v>0</v>
      </c>
      <c r="DW46" s="38">
        <v>0</v>
      </c>
      <c r="DX46" s="38">
        <v>0</v>
      </c>
      <c r="DY46" s="38">
        <v>0</v>
      </c>
    </row>
    <row r="47" s="38" customFormat="1" spans="1:129">
      <c r="A47" s="46"/>
      <c r="B47" s="47" t="s">
        <v>120</v>
      </c>
      <c r="C47" s="47">
        <v>223622.52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37635.4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/>
      <c r="R47" s="47"/>
      <c r="S47" s="47">
        <v>0</v>
      </c>
      <c r="T47" s="47">
        <v>0</v>
      </c>
      <c r="U47" s="47">
        <v>185987.12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140700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45287.12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>
        <v>0</v>
      </c>
      <c r="BN47" s="47">
        <v>0</v>
      </c>
      <c r="BO47" s="47">
        <v>0</v>
      </c>
      <c r="BP47" s="47">
        <v>0</v>
      </c>
      <c r="BQ47" s="47">
        <v>0</v>
      </c>
      <c r="BR47" s="47">
        <v>0</v>
      </c>
      <c r="BS47" s="47">
        <v>2508.09</v>
      </c>
      <c r="BT47" s="47">
        <v>0</v>
      </c>
      <c r="BU47" s="47">
        <v>0</v>
      </c>
      <c r="BV47" s="47">
        <v>0</v>
      </c>
      <c r="BW47" s="47">
        <v>0</v>
      </c>
      <c r="BX47" s="47">
        <v>0</v>
      </c>
      <c r="BY47" s="47">
        <v>16550.46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1666.67</v>
      </c>
      <c r="CN47" s="47">
        <v>0</v>
      </c>
      <c r="CO47" s="47">
        <v>0</v>
      </c>
      <c r="CP47" s="47">
        <v>19800</v>
      </c>
      <c r="CQ47" s="47">
        <v>0</v>
      </c>
      <c r="CR47" s="47">
        <v>0</v>
      </c>
      <c r="CS47" s="47">
        <v>0</v>
      </c>
      <c r="CT47" s="47">
        <v>0</v>
      </c>
      <c r="CU47" s="47">
        <v>0</v>
      </c>
      <c r="CV47" s="47">
        <v>0</v>
      </c>
      <c r="CW47" s="47">
        <v>0</v>
      </c>
      <c r="CX47" s="47">
        <v>0</v>
      </c>
      <c r="CY47" s="47">
        <v>0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4761.9</v>
      </c>
      <c r="DL47" s="47">
        <v>0</v>
      </c>
      <c r="DM47" s="47">
        <v>0</v>
      </c>
      <c r="DN47" s="47">
        <v>0</v>
      </c>
      <c r="DO47" s="47">
        <v>0</v>
      </c>
      <c r="DP47" s="47">
        <v>0</v>
      </c>
      <c r="DQ47" s="47">
        <v>0</v>
      </c>
      <c r="DR47" s="47">
        <v>0</v>
      </c>
      <c r="DS47" s="38">
        <v>0</v>
      </c>
      <c r="DT47" s="38">
        <v>0</v>
      </c>
      <c r="DU47" s="38">
        <v>0</v>
      </c>
      <c r="DV47" s="38">
        <v>0</v>
      </c>
      <c r="DW47" s="38">
        <v>0</v>
      </c>
      <c r="DX47" s="38">
        <v>0</v>
      </c>
      <c r="DY47" s="38">
        <v>0</v>
      </c>
    </row>
    <row r="48" s="38" customFormat="1" spans="1:129">
      <c r="A48" s="46"/>
      <c r="B48" s="47" t="s">
        <v>121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/>
      <c r="R48" s="47"/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4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0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0</v>
      </c>
      <c r="DN48" s="47">
        <v>0</v>
      </c>
      <c r="DO48" s="47">
        <v>0</v>
      </c>
      <c r="DP48" s="47">
        <v>0</v>
      </c>
      <c r="DQ48" s="47">
        <v>0</v>
      </c>
      <c r="DR48" s="47">
        <v>0</v>
      </c>
      <c r="DS48" s="38">
        <v>0</v>
      </c>
      <c r="DT48" s="38">
        <v>0</v>
      </c>
      <c r="DU48" s="38">
        <v>0</v>
      </c>
      <c r="DV48" s="38">
        <v>0</v>
      </c>
      <c r="DW48" s="38">
        <v>0</v>
      </c>
      <c r="DX48" s="38">
        <v>0</v>
      </c>
      <c r="DY48" s="38">
        <v>0</v>
      </c>
    </row>
    <row r="49" s="38" customFormat="1" spans="1:129">
      <c r="A49" s="46"/>
      <c r="B49" s="47" t="s">
        <v>122</v>
      </c>
      <c r="C49" s="47">
        <v>92200.79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44550.14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/>
      <c r="R49" s="47"/>
      <c r="S49" s="47">
        <v>0</v>
      </c>
      <c r="T49" s="47">
        <v>219.72</v>
      </c>
      <c r="U49" s="47">
        <v>21294.51</v>
      </c>
      <c r="V49" s="47">
        <v>25616.42</v>
      </c>
      <c r="W49" s="47">
        <v>520</v>
      </c>
      <c r="X49" s="47">
        <v>0</v>
      </c>
      <c r="Y49" s="47">
        <v>25616.42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80</v>
      </c>
      <c r="AG49" s="47">
        <v>0</v>
      </c>
      <c r="AH49" s="47">
        <v>0</v>
      </c>
      <c r="AI49" s="47">
        <v>440</v>
      </c>
      <c r="AJ49" s="47">
        <v>0</v>
      </c>
      <c r="AK49" s="47">
        <v>0</v>
      </c>
      <c r="AL49" s="47">
        <v>0</v>
      </c>
      <c r="AM49" s="47">
        <v>-56100.42</v>
      </c>
      <c r="AN49" s="47">
        <v>0</v>
      </c>
      <c r="AO49" s="47">
        <v>0</v>
      </c>
      <c r="AP49" s="47">
        <v>0</v>
      </c>
      <c r="AQ49" s="47">
        <v>10033.72</v>
      </c>
      <c r="AR49" s="47">
        <v>205.28</v>
      </c>
      <c r="AS49" s="47">
        <v>2340.4</v>
      </c>
      <c r="AT49" s="47">
        <v>3077.87</v>
      </c>
      <c r="AU49" s="47">
        <v>61737.66</v>
      </c>
      <c r="AV49" s="47">
        <v>2136.51</v>
      </c>
      <c r="AW49" s="47">
        <v>2961.42</v>
      </c>
      <c r="AX49" s="47">
        <v>1997.91</v>
      </c>
      <c r="AY49" s="47">
        <v>1608.12</v>
      </c>
      <c r="AZ49" s="47">
        <v>4171.29</v>
      </c>
      <c r="BA49" s="47">
        <v>4784.58</v>
      </c>
      <c r="BB49" s="47">
        <v>630.44</v>
      </c>
      <c r="BC49" s="47">
        <v>5665.74</v>
      </c>
      <c r="BD49" s="47">
        <v>2960.97</v>
      </c>
      <c r="BE49" s="47">
        <v>1441.99</v>
      </c>
      <c r="BF49" s="47">
        <v>4476.56</v>
      </c>
      <c r="BG49" s="47">
        <v>3970.66</v>
      </c>
      <c r="BH49" s="47">
        <v>1793.45</v>
      </c>
      <c r="BI49" s="47">
        <v>1245.01</v>
      </c>
      <c r="BJ49" s="47">
        <v>1591.25</v>
      </c>
      <c r="BK49" s="47">
        <v>1698.7</v>
      </c>
      <c r="BL49" s="47">
        <v>2425.85</v>
      </c>
      <c r="BM49" s="47">
        <v>1333.63</v>
      </c>
      <c r="BN49" s="47">
        <v>804.48</v>
      </c>
      <c r="BO49" s="47">
        <v>913.65</v>
      </c>
      <c r="BP49" s="47">
        <v>2082.22</v>
      </c>
      <c r="BQ49" s="47">
        <v>231.77</v>
      </c>
      <c r="BR49" s="47">
        <v>483.55</v>
      </c>
      <c r="BS49" s="47">
        <v>183.76</v>
      </c>
      <c r="BT49" s="47">
        <v>184.05</v>
      </c>
      <c r="BU49" s="47">
        <v>447.25</v>
      </c>
      <c r="BV49" s="47">
        <v>1178.57</v>
      </c>
      <c r="BW49" s="47">
        <v>215.48</v>
      </c>
      <c r="BX49" s="47">
        <v>127.18</v>
      </c>
      <c r="BY49" s="47">
        <v>156.04</v>
      </c>
      <c r="BZ49" s="47">
        <v>156.32</v>
      </c>
      <c r="CA49" s="47">
        <v>310.55</v>
      </c>
      <c r="CB49" s="47">
        <v>118.6</v>
      </c>
      <c r="CC49" s="47">
        <v>144.61</v>
      </c>
      <c r="CD49" s="47">
        <v>67.45</v>
      </c>
      <c r="CE49" s="47">
        <v>222.63</v>
      </c>
      <c r="CF49" s="47">
        <v>19.71</v>
      </c>
      <c r="CG49" s="47">
        <v>261.6</v>
      </c>
      <c r="CH49" s="47">
        <v>17.15</v>
      </c>
      <c r="CI49" s="47">
        <v>16.01</v>
      </c>
      <c r="CJ49" s="47">
        <v>11.43</v>
      </c>
      <c r="CK49" s="47">
        <v>31.44</v>
      </c>
      <c r="CL49" s="47">
        <v>300.6</v>
      </c>
      <c r="CM49" s="47">
        <v>144.03</v>
      </c>
      <c r="CN49" s="47">
        <v>14.86</v>
      </c>
      <c r="CO49" s="47">
        <v>258.77</v>
      </c>
      <c r="CP49" s="47">
        <v>160.01</v>
      </c>
      <c r="CQ49" s="47">
        <v>86.3</v>
      </c>
      <c r="CR49" s="47">
        <v>25.43</v>
      </c>
      <c r="CS49" s="47">
        <v>90.02</v>
      </c>
      <c r="CT49" s="47">
        <v>278.01</v>
      </c>
      <c r="CU49" s="47">
        <v>182.05</v>
      </c>
      <c r="CV49" s="47">
        <v>25.15</v>
      </c>
      <c r="CW49" s="47">
        <v>442.53</v>
      </c>
      <c r="CX49" s="47">
        <v>50.87</v>
      </c>
      <c r="CY49" s="47">
        <v>15.15</v>
      </c>
      <c r="CZ49" s="47">
        <v>38.86</v>
      </c>
      <c r="DA49" s="47">
        <v>106.59</v>
      </c>
      <c r="DB49" s="47">
        <v>78.59</v>
      </c>
      <c r="DC49" s="47">
        <v>612.09</v>
      </c>
      <c r="DD49" s="47">
        <v>330.59</v>
      </c>
      <c r="DE49" s="47">
        <v>806.42</v>
      </c>
      <c r="DF49" s="47">
        <v>85.16</v>
      </c>
      <c r="DG49" s="47">
        <v>19.15</v>
      </c>
      <c r="DH49" s="47">
        <v>1279.58</v>
      </c>
      <c r="DI49" s="47">
        <v>482.87</v>
      </c>
      <c r="DJ49" s="47">
        <v>20.57</v>
      </c>
      <c r="DK49" s="47">
        <v>338.38</v>
      </c>
      <c r="DL49" s="47">
        <v>38.01</v>
      </c>
      <c r="DM49" s="47">
        <v>21.71</v>
      </c>
      <c r="DN49" s="47">
        <v>1.14</v>
      </c>
      <c r="DO49" s="47">
        <v>100.58</v>
      </c>
      <c r="DP49" s="47">
        <v>4.86</v>
      </c>
      <c r="DQ49" s="47">
        <v>18.01</v>
      </c>
      <c r="DR49" s="47">
        <v>1.14</v>
      </c>
      <c r="DS49" s="38">
        <v>0</v>
      </c>
      <c r="DT49" s="38">
        <v>0</v>
      </c>
      <c r="DU49" s="38">
        <v>0</v>
      </c>
      <c r="DV49" s="38">
        <v>0</v>
      </c>
      <c r="DW49" s="38">
        <v>0</v>
      </c>
      <c r="DX49" s="38">
        <v>0</v>
      </c>
      <c r="DY49" s="38">
        <v>0</v>
      </c>
    </row>
    <row r="50" s="41" customFormat="1" spans="1:129">
      <c r="A50" s="49"/>
      <c r="B50" s="50" t="s">
        <v>123</v>
      </c>
      <c r="C50" s="50">
        <v>0</v>
      </c>
      <c r="D50" s="50">
        <v>0</v>
      </c>
      <c r="E50" s="50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/>
      <c r="R50" s="50"/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0">
        <v>0</v>
      </c>
      <c r="AK50" s="50">
        <v>0</v>
      </c>
      <c r="AL50" s="50">
        <v>0</v>
      </c>
      <c r="AM50" s="50">
        <v>-41604.07</v>
      </c>
      <c r="AN50" s="50">
        <v>0</v>
      </c>
      <c r="AO50" s="50">
        <v>0</v>
      </c>
      <c r="AP50" s="50">
        <v>0</v>
      </c>
      <c r="AQ50" s="50">
        <v>8097.53</v>
      </c>
      <c r="AR50" s="50">
        <v>0</v>
      </c>
      <c r="AS50" s="50">
        <v>0</v>
      </c>
      <c r="AT50" s="50">
        <v>374.35</v>
      </c>
      <c r="AU50" s="50">
        <v>33132.19</v>
      </c>
      <c r="AV50" s="50">
        <v>6664.91</v>
      </c>
      <c r="AW50" s="50">
        <v>744.66</v>
      </c>
      <c r="AX50" s="50">
        <v>2142.36</v>
      </c>
      <c r="AY50" s="50">
        <v>441.55</v>
      </c>
      <c r="AZ50" s="50">
        <v>3031.96</v>
      </c>
      <c r="BA50" s="50">
        <v>1161.87</v>
      </c>
      <c r="BB50" s="50">
        <v>583.16</v>
      </c>
      <c r="BC50" s="50">
        <v>842.13</v>
      </c>
      <c r="BD50" s="50">
        <v>341.09</v>
      </c>
      <c r="BE50" s="50">
        <v>207.93</v>
      </c>
      <c r="BF50" s="50">
        <v>433.11</v>
      </c>
      <c r="BG50" s="50">
        <v>490.16</v>
      </c>
      <c r="BH50" s="50">
        <v>445.05</v>
      </c>
      <c r="BI50" s="50">
        <v>243.82</v>
      </c>
      <c r="BJ50" s="50">
        <v>572.9</v>
      </c>
      <c r="BK50" s="50">
        <v>1343.72</v>
      </c>
      <c r="BL50" s="50">
        <v>2456.34</v>
      </c>
      <c r="BM50" s="50">
        <v>2636.57</v>
      </c>
      <c r="BN50" s="50">
        <v>794.39</v>
      </c>
      <c r="BO50" s="50">
        <v>390.65</v>
      </c>
      <c r="BP50" s="50">
        <v>1385.82</v>
      </c>
      <c r="BQ50" s="50">
        <v>164.32</v>
      </c>
      <c r="BR50" s="50">
        <v>174.15</v>
      </c>
      <c r="BS50" s="50">
        <v>91.87</v>
      </c>
      <c r="BT50" s="50">
        <v>182.75</v>
      </c>
      <c r="BU50" s="50">
        <v>928.18</v>
      </c>
      <c r="BV50" s="50">
        <v>381.47</v>
      </c>
      <c r="BW50" s="50">
        <v>289.04</v>
      </c>
      <c r="BX50" s="50">
        <v>137.95</v>
      </c>
      <c r="BY50" s="50">
        <v>103.1</v>
      </c>
      <c r="BZ50" s="50">
        <v>144.08</v>
      </c>
      <c r="CA50" s="50">
        <v>39.22</v>
      </c>
      <c r="CB50" s="50">
        <v>80.84</v>
      </c>
      <c r="CC50" s="50">
        <v>78.62</v>
      </c>
      <c r="CD50" s="50">
        <v>147.2</v>
      </c>
      <c r="CE50" s="50">
        <v>137.77</v>
      </c>
      <c r="CF50" s="50">
        <v>285.98</v>
      </c>
      <c r="CG50" s="50">
        <v>83.11</v>
      </c>
      <c r="CH50" s="50">
        <v>85.43</v>
      </c>
      <c r="CI50" s="50">
        <v>32.46</v>
      </c>
      <c r="CJ50" s="50">
        <v>56.56</v>
      </c>
      <c r="CK50" s="50">
        <v>71.2</v>
      </c>
      <c r="CL50" s="50">
        <v>237.04</v>
      </c>
      <c r="CM50" s="50">
        <v>94.58</v>
      </c>
      <c r="CN50" s="50">
        <v>13.73</v>
      </c>
      <c r="CO50" s="50">
        <v>109</v>
      </c>
      <c r="CP50" s="50">
        <v>108.08</v>
      </c>
      <c r="CQ50" s="50">
        <v>37.3</v>
      </c>
      <c r="CR50" s="50">
        <v>83.84</v>
      </c>
      <c r="CS50" s="50">
        <v>68.65</v>
      </c>
      <c r="CT50" s="50">
        <v>18.12</v>
      </c>
      <c r="CU50" s="50">
        <v>57.81</v>
      </c>
      <c r="CV50" s="50">
        <v>90.04</v>
      </c>
      <c r="CW50" s="50">
        <v>174.43</v>
      </c>
      <c r="CX50" s="50">
        <v>38.93</v>
      </c>
      <c r="CY50" s="50">
        <v>36.14</v>
      </c>
      <c r="CZ50" s="50">
        <v>20.17</v>
      </c>
      <c r="DA50" s="50">
        <v>65.87</v>
      </c>
      <c r="DB50" s="50">
        <v>90.9</v>
      </c>
      <c r="DC50" s="50">
        <v>96.53</v>
      </c>
      <c r="DD50" s="50">
        <v>41.21</v>
      </c>
      <c r="DE50" s="50">
        <v>123.28</v>
      </c>
      <c r="DF50" s="50">
        <v>50.62</v>
      </c>
      <c r="DG50" s="50">
        <v>44.56</v>
      </c>
      <c r="DH50" s="50">
        <v>68.53</v>
      </c>
      <c r="DI50" s="50">
        <v>31.46</v>
      </c>
      <c r="DJ50" s="50">
        <v>30.01</v>
      </c>
      <c r="DK50" s="50">
        <v>16.77</v>
      </c>
      <c r="DL50" s="50">
        <v>85.76</v>
      </c>
      <c r="DM50" s="50">
        <v>77.04</v>
      </c>
      <c r="DN50" s="50">
        <v>0.4</v>
      </c>
      <c r="DO50" s="50">
        <v>27.91</v>
      </c>
      <c r="DP50" s="50">
        <v>5.58</v>
      </c>
      <c r="DQ50" s="50">
        <v>27.25</v>
      </c>
      <c r="DR50" s="50">
        <v>11.2</v>
      </c>
      <c r="DS50" s="41">
        <v>0</v>
      </c>
      <c r="DT50" s="41">
        <v>0</v>
      </c>
      <c r="DU50" s="41">
        <v>0</v>
      </c>
      <c r="DV50" s="41">
        <v>0</v>
      </c>
      <c r="DW50" s="41">
        <v>0</v>
      </c>
      <c r="DX50" s="41">
        <v>0</v>
      </c>
      <c r="DY50" s="41">
        <v>0</v>
      </c>
    </row>
    <row r="51" s="38" customFormat="1" spans="1:129">
      <c r="A51" s="46"/>
      <c r="B51" s="47" t="s">
        <v>124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/>
      <c r="R51" s="47"/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38">
        <v>0</v>
      </c>
      <c r="DT51" s="38">
        <v>0</v>
      </c>
      <c r="DU51" s="38">
        <v>0</v>
      </c>
      <c r="DV51" s="38">
        <v>0</v>
      </c>
      <c r="DW51" s="38">
        <v>0</v>
      </c>
      <c r="DX51" s="38">
        <v>0</v>
      </c>
      <c r="DY51" s="38">
        <v>0</v>
      </c>
    </row>
    <row r="52" s="38" customFormat="1" spans="1:129">
      <c r="A52" s="46"/>
      <c r="B52" s="47" t="s">
        <v>125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/>
      <c r="R52" s="47"/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</v>
      </c>
      <c r="CR52" s="47">
        <v>0</v>
      </c>
      <c r="CS52" s="47">
        <v>0</v>
      </c>
      <c r="CT52" s="47">
        <v>0</v>
      </c>
      <c r="CU52" s="47">
        <v>0</v>
      </c>
      <c r="CV52" s="47">
        <v>0</v>
      </c>
      <c r="CW52" s="47">
        <v>0</v>
      </c>
      <c r="CX52" s="47">
        <v>0</v>
      </c>
      <c r="CY52" s="47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7">
        <v>0</v>
      </c>
      <c r="DF52" s="47">
        <v>0</v>
      </c>
      <c r="DG52" s="47">
        <v>0</v>
      </c>
      <c r="DH52" s="47">
        <v>0</v>
      </c>
      <c r="DI52" s="47">
        <v>0</v>
      </c>
      <c r="DJ52" s="47">
        <v>0</v>
      </c>
      <c r="DK52" s="47">
        <v>0</v>
      </c>
      <c r="DL52" s="47">
        <v>0</v>
      </c>
      <c r="DM52" s="47">
        <v>0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38">
        <v>0</v>
      </c>
      <c r="DT52" s="38">
        <v>0</v>
      </c>
      <c r="DU52" s="38">
        <v>0</v>
      </c>
      <c r="DV52" s="38">
        <v>0</v>
      </c>
      <c r="DW52" s="38">
        <v>0</v>
      </c>
      <c r="DX52" s="38">
        <v>0</v>
      </c>
      <c r="DY52" s="38">
        <v>0</v>
      </c>
    </row>
    <row r="53" s="38" customFormat="1" spans="1:129">
      <c r="A53" s="46"/>
      <c r="B53" s="47" t="s">
        <v>126</v>
      </c>
      <c r="C53" s="47">
        <v>52500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52500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/>
      <c r="R53" s="47"/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7">
        <v>0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0</v>
      </c>
      <c r="CU53" s="47">
        <v>0</v>
      </c>
      <c r="CV53" s="47">
        <v>0</v>
      </c>
      <c r="CW53" s="47">
        <v>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7">
        <v>0</v>
      </c>
      <c r="DN53" s="47">
        <v>0</v>
      </c>
      <c r="DO53" s="47">
        <v>0</v>
      </c>
      <c r="DP53" s="47">
        <v>0</v>
      </c>
      <c r="DQ53" s="47">
        <v>0</v>
      </c>
      <c r="DR53" s="47">
        <v>0</v>
      </c>
      <c r="DS53" s="38">
        <v>0</v>
      </c>
      <c r="DT53" s="38">
        <v>0</v>
      </c>
      <c r="DU53" s="38">
        <v>0</v>
      </c>
      <c r="DV53" s="38">
        <v>0</v>
      </c>
      <c r="DW53" s="38">
        <v>0</v>
      </c>
      <c r="DX53" s="38">
        <v>0</v>
      </c>
      <c r="DY53" s="38">
        <v>0</v>
      </c>
    </row>
    <row r="54" s="38" customFormat="1" spans="1:129">
      <c r="A54" s="46"/>
      <c r="B54" s="47" t="s">
        <v>127</v>
      </c>
      <c r="C54" s="47">
        <v>3727.01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/>
      <c r="R54" s="47"/>
      <c r="S54" s="47">
        <v>0</v>
      </c>
      <c r="T54" s="47">
        <v>0</v>
      </c>
      <c r="U54" s="47">
        <v>3727.01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3727.01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2744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311.01</v>
      </c>
      <c r="BZ54" s="47">
        <v>0</v>
      </c>
      <c r="CA54" s="47">
        <v>0</v>
      </c>
      <c r="CB54" s="47">
        <v>672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38">
        <v>0</v>
      </c>
      <c r="DT54" s="38">
        <v>0</v>
      </c>
      <c r="DU54" s="38">
        <v>0</v>
      </c>
      <c r="DV54" s="38">
        <v>0</v>
      </c>
      <c r="DW54" s="38">
        <v>0</v>
      </c>
      <c r="DX54" s="38">
        <v>0</v>
      </c>
      <c r="DY54" s="38">
        <v>0</v>
      </c>
    </row>
    <row r="55" s="38" customFormat="1" spans="1:129">
      <c r="A55" s="46"/>
      <c r="B55" s="47" t="s">
        <v>128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/>
      <c r="R55" s="47"/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7">
        <v>0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38">
        <v>0</v>
      </c>
      <c r="DT55" s="38">
        <v>0</v>
      </c>
      <c r="DU55" s="38">
        <v>0</v>
      </c>
      <c r="DV55" s="38">
        <v>0</v>
      </c>
      <c r="DW55" s="38">
        <v>0</v>
      </c>
      <c r="DX55" s="38">
        <v>0</v>
      </c>
      <c r="DY55" s="38">
        <v>0</v>
      </c>
    </row>
    <row r="56" s="38" customFormat="1" spans="1:129">
      <c r="A56" s="46"/>
      <c r="B56" s="47" t="s">
        <v>129</v>
      </c>
      <c r="C56" s="47">
        <v>-2205.7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/>
      <c r="R56" s="47"/>
      <c r="S56" s="47">
        <v>0</v>
      </c>
      <c r="T56" s="47">
        <v>0</v>
      </c>
      <c r="U56" s="47">
        <v>0</v>
      </c>
      <c r="V56" s="47">
        <v>0</v>
      </c>
      <c r="W56" s="47">
        <v>-2205.7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-2205.7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0</v>
      </c>
      <c r="CR56" s="47">
        <v>0</v>
      </c>
      <c r="CS56" s="47">
        <v>0</v>
      </c>
      <c r="CT56" s="47">
        <v>0</v>
      </c>
      <c r="CU56" s="47">
        <v>0</v>
      </c>
      <c r="CV56" s="47">
        <v>0</v>
      </c>
      <c r="CW56" s="47">
        <v>0</v>
      </c>
      <c r="CX56" s="47">
        <v>0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7">
        <v>0</v>
      </c>
      <c r="DN56" s="47">
        <v>0</v>
      </c>
      <c r="DO56" s="47">
        <v>0</v>
      </c>
      <c r="DP56" s="47">
        <v>0</v>
      </c>
      <c r="DQ56" s="47">
        <v>0</v>
      </c>
      <c r="DR56" s="47">
        <v>0</v>
      </c>
      <c r="DS56" s="38">
        <v>0</v>
      </c>
      <c r="DT56" s="38">
        <v>0</v>
      </c>
      <c r="DU56" s="38">
        <v>0</v>
      </c>
      <c r="DV56" s="38">
        <v>0</v>
      </c>
      <c r="DW56" s="38">
        <v>0</v>
      </c>
      <c r="DX56" s="38">
        <v>0</v>
      </c>
      <c r="DY56" s="38">
        <v>0</v>
      </c>
    </row>
    <row r="57" s="38" customFormat="1" spans="1:129">
      <c r="A57" s="46"/>
      <c r="B57" s="47" t="s">
        <v>130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/>
      <c r="R57" s="47"/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7">
        <v>0</v>
      </c>
      <c r="CI57" s="47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0</v>
      </c>
      <c r="CO57" s="47">
        <v>0</v>
      </c>
      <c r="CP57" s="47">
        <v>0</v>
      </c>
      <c r="CQ57" s="47">
        <v>0</v>
      </c>
      <c r="CR57" s="47">
        <v>0</v>
      </c>
      <c r="CS57" s="47">
        <v>0</v>
      </c>
      <c r="CT57" s="47">
        <v>0</v>
      </c>
      <c r="CU57" s="47">
        <v>0</v>
      </c>
      <c r="CV57" s="47">
        <v>0</v>
      </c>
      <c r="CW57" s="47">
        <v>0</v>
      </c>
      <c r="CX57" s="47">
        <v>0</v>
      </c>
      <c r="CY57" s="47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7">
        <v>0</v>
      </c>
      <c r="DF57" s="47">
        <v>0</v>
      </c>
      <c r="DG57" s="47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7">
        <v>0</v>
      </c>
      <c r="DN57" s="47">
        <v>0</v>
      </c>
      <c r="DO57" s="47">
        <v>0</v>
      </c>
      <c r="DP57" s="47">
        <v>0</v>
      </c>
      <c r="DQ57" s="47">
        <v>0</v>
      </c>
      <c r="DR57" s="47">
        <v>0</v>
      </c>
      <c r="DS57" s="38">
        <v>0</v>
      </c>
      <c r="DT57" s="38">
        <v>0</v>
      </c>
      <c r="DU57" s="38">
        <v>0</v>
      </c>
      <c r="DV57" s="38">
        <v>0</v>
      </c>
      <c r="DW57" s="38">
        <v>0</v>
      </c>
      <c r="DX57" s="38">
        <v>0</v>
      </c>
      <c r="DY57" s="38">
        <v>0</v>
      </c>
    </row>
    <row r="58" s="38" customFormat="1" spans="1:129">
      <c r="A58" s="46"/>
      <c r="B58" s="47" t="s">
        <v>131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/>
      <c r="R58" s="47"/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7">
        <v>0</v>
      </c>
      <c r="BY58" s="47">
        <v>0</v>
      </c>
      <c r="BZ58" s="47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7">
        <v>0</v>
      </c>
      <c r="CG58" s="47">
        <v>0</v>
      </c>
      <c r="CH58" s="47">
        <v>0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0</v>
      </c>
      <c r="CO58" s="47">
        <v>0</v>
      </c>
      <c r="CP58" s="47">
        <v>0</v>
      </c>
      <c r="CQ58" s="47">
        <v>0</v>
      </c>
      <c r="CR58" s="47">
        <v>0</v>
      </c>
      <c r="CS58" s="47">
        <v>0</v>
      </c>
      <c r="CT58" s="47">
        <v>0</v>
      </c>
      <c r="CU58" s="47">
        <v>0</v>
      </c>
      <c r="CV58" s="47">
        <v>0</v>
      </c>
      <c r="CW58" s="47">
        <v>0</v>
      </c>
      <c r="CX58" s="47">
        <v>0</v>
      </c>
      <c r="CY58" s="47">
        <v>0</v>
      </c>
      <c r="CZ58" s="47">
        <v>0</v>
      </c>
      <c r="DA58" s="47">
        <v>0</v>
      </c>
      <c r="DB58" s="47">
        <v>0</v>
      </c>
      <c r="DC58" s="47">
        <v>0</v>
      </c>
      <c r="DD58" s="47">
        <v>0</v>
      </c>
      <c r="DE58" s="47">
        <v>0</v>
      </c>
      <c r="DF58" s="47">
        <v>0</v>
      </c>
      <c r="DG58" s="47">
        <v>0</v>
      </c>
      <c r="DH58" s="47">
        <v>0</v>
      </c>
      <c r="DI58" s="47">
        <v>0</v>
      </c>
      <c r="DJ58" s="47">
        <v>0</v>
      </c>
      <c r="DK58" s="47">
        <v>0</v>
      </c>
      <c r="DL58" s="47">
        <v>0</v>
      </c>
      <c r="DM58" s="47">
        <v>0</v>
      </c>
      <c r="DN58" s="47">
        <v>0</v>
      </c>
      <c r="DO58" s="47">
        <v>0</v>
      </c>
      <c r="DP58" s="47">
        <v>0</v>
      </c>
      <c r="DQ58" s="47">
        <v>0</v>
      </c>
      <c r="DR58" s="47">
        <v>0</v>
      </c>
      <c r="DS58" s="38">
        <v>0</v>
      </c>
      <c r="DT58" s="38">
        <v>0</v>
      </c>
      <c r="DU58" s="38">
        <v>0</v>
      </c>
      <c r="DV58" s="38">
        <v>0</v>
      </c>
      <c r="DW58" s="38">
        <v>0</v>
      </c>
      <c r="DX58" s="38">
        <v>0</v>
      </c>
      <c r="DY58" s="38">
        <v>0</v>
      </c>
    </row>
    <row r="59" s="38" customFormat="1" spans="1:129">
      <c r="A59" s="46"/>
      <c r="B59" s="47" t="s">
        <v>132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/>
      <c r="R59" s="47"/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0</v>
      </c>
      <c r="DO59" s="47">
        <v>0</v>
      </c>
      <c r="DP59" s="47">
        <v>0</v>
      </c>
      <c r="DQ59" s="47">
        <v>0</v>
      </c>
      <c r="DR59" s="47">
        <v>0</v>
      </c>
      <c r="DS59" s="38">
        <v>0</v>
      </c>
      <c r="DT59" s="38">
        <v>0</v>
      </c>
      <c r="DU59" s="38">
        <v>0</v>
      </c>
      <c r="DV59" s="38">
        <v>0</v>
      </c>
      <c r="DW59" s="38">
        <v>0</v>
      </c>
      <c r="DX59" s="38">
        <v>0</v>
      </c>
      <c r="DY59" s="38">
        <v>0</v>
      </c>
    </row>
    <row r="60" s="40" customFormat="1" spans="1:129">
      <c r="A60" s="46"/>
      <c r="B60" s="48" t="s">
        <v>95</v>
      </c>
      <c r="C60" s="47">
        <v>467665.37</v>
      </c>
      <c r="D60" s="47">
        <v>5760</v>
      </c>
      <c r="E60" s="47">
        <v>0</v>
      </c>
      <c r="F60" s="47">
        <v>0</v>
      </c>
      <c r="G60" s="47">
        <v>0</v>
      </c>
      <c r="H60" s="47">
        <v>0</v>
      </c>
      <c r="I60" s="47">
        <v>3476.79</v>
      </c>
      <c r="J60" s="47">
        <v>194001.92</v>
      </c>
      <c r="K60" s="47">
        <v>3874.98</v>
      </c>
      <c r="L60" s="47">
        <v>2176.06</v>
      </c>
      <c r="M60" s="47">
        <v>2833</v>
      </c>
      <c r="N60" s="47">
        <v>0</v>
      </c>
      <c r="O60" s="47">
        <v>3922</v>
      </c>
      <c r="P60" s="47">
        <v>278</v>
      </c>
      <c r="Q60" s="47"/>
      <c r="R60" s="47"/>
      <c r="S60" s="47">
        <v>2097</v>
      </c>
      <c r="T60" s="47">
        <v>219.72</v>
      </c>
      <c r="U60" s="47">
        <v>211253.64</v>
      </c>
      <c r="V60" s="47">
        <v>39457.96</v>
      </c>
      <c r="W60" s="47">
        <v>-1685.7</v>
      </c>
      <c r="X60" s="47">
        <v>0</v>
      </c>
      <c r="Y60" s="47">
        <v>39457.96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-2125.7</v>
      </c>
      <c r="AG60" s="47">
        <v>0</v>
      </c>
      <c r="AH60" s="47">
        <v>0</v>
      </c>
      <c r="AI60" s="47">
        <v>440</v>
      </c>
      <c r="AJ60" s="47">
        <v>0</v>
      </c>
      <c r="AK60" s="47">
        <v>0</v>
      </c>
      <c r="AL60" s="47">
        <v>0</v>
      </c>
      <c r="AM60" s="47">
        <v>-97704.49</v>
      </c>
      <c r="AN60" s="47">
        <v>140700</v>
      </c>
      <c r="AO60" s="47">
        <v>0</v>
      </c>
      <c r="AP60" s="47">
        <v>0</v>
      </c>
      <c r="AQ60" s="47">
        <v>18131.25</v>
      </c>
      <c r="AR60" s="47">
        <v>205.28</v>
      </c>
      <c r="AS60" s="47">
        <v>2340.4</v>
      </c>
      <c r="AT60" s="47">
        <v>3452.22</v>
      </c>
      <c r="AU60" s="47">
        <v>144128.98</v>
      </c>
      <c r="AV60" s="47">
        <v>8801.42</v>
      </c>
      <c r="AW60" s="47">
        <v>3706.08</v>
      </c>
      <c r="AX60" s="47">
        <v>4140.27</v>
      </c>
      <c r="AY60" s="47">
        <v>2049.67</v>
      </c>
      <c r="AZ60" s="47">
        <v>7203.25</v>
      </c>
      <c r="BA60" s="47">
        <v>5946.45</v>
      </c>
      <c r="BB60" s="47">
        <v>1213.6</v>
      </c>
      <c r="BC60" s="47">
        <v>6507.87</v>
      </c>
      <c r="BD60" s="47">
        <v>3302.06</v>
      </c>
      <c r="BE60" s="47">
        <v>1649.92</v>
      </c>
      <c r="BF60" s="47">
        <v>4909.67</v>
      </c>
      <c r="BG60" s="47">
        <v>4460.82</v>
      </c>
      <c r="BH60" s="47">
        <v>2238.5</v>
      </c>
      <c r="BI60" s="47">
        <v>1488.83</v>
      </c>
      <c r="BJ60" s="47">
        <v>4908.15</v>
      </c>
      <c r="BK60" s="47">
        <v>3042.42</v>
      </c>
      <c r="BL60" s="47">
        <v>4882.19</v>
      </c>
      <c r="BM60" s="47">
        <v>3970.2</v>
      </c>
      <c r="BN60" s="47">
        <v>1598.87</v>
      </c>
      <c r="BO60" s="47">
        <v>1304.3</v>
      </c>
      <c r="BP60" s="47">
        <v>3468.04</v>
      </c>
      <c r="BQ60" s="47">
        <v>396.09</v>
      </c>
      <c r="BR60" s="47">
        <v>657.7</v>
      </c>
      <c r="BS60" s="47">
        <v>2783.72</v>
      </c>
      <c r="BT60" s="47">
        <v>366.8</v>
      </c>
      <c r="BU60" s="47">
        <v>1375.43</v>
      </c>
      <c r="BV60" s="47">
        <v>1560.04</v>
      </c>
      <c r="BW60" s="47">
        <v>504.52</v>
      </c>
      <c r="BX60" s="47">
        <v>265.13</v>
      </c>
      <c r="BY60" s="47">
        <v>17120.61</v>
      </c>
      <c r="BZ60" s="47">
        <v>300.4</v>
      </c>
      <c r="CA60" s="47">
        <v>349.77</v>
      </c>
      <c r="CB60" s="47">
        <v>871.44</v>
      </c>
      <c r="CC60" s="47">
        <v>223.23</v>
      </c>
      <c r="CD60" s="47">
        <v>214.65</v>
      </c>
      <c r="CE60" s="47">
        <v>360.4</v>
      </c>
      <c r="CF60" s="47">
        <v>305.69</v>
      </c>
      <c r="CG60" s="47">
        <v>344.71</v>
      </c>
      <c r="CH60" s="47">
        <v>102.58</v>
      </c>
      <c r="CI60" s="47">
        <v>48.47</v>
      </c>
      <c r="CJ60" s="47">
        <v>67.99</v>
      </c>
      <c r="CK60" s="47">
        <v>102.64</v>
      </c>
      <c r="CL60" s="47">
        <v>782.64</v>
      </c>
      <c r="CM60" s="47">
        <v>1905.28</v>
      </c>
      <c r="CN60" s="47">
        <v>28.59</v>
      </c>
      <c r="CO60" s="47">
        <v>367.77</v>
      </c>
      <c r="CP60" s="47">
        <v>20068.09</v>
      </c>
      <c r="CQ60" s="47">
        <v>123.6</v>
      </c>
      <c r="CR60" s="47">
        <v>109.27</v>
      </c>
      <c r="CS60" s="47">
        <v>158.67</v>
      </c>
      <c r="CT60" s="47">
        <v>296.13</v>
      </c>
      <c r="CU60" s="47">
        <v>239.86</v>
      </c>
      <c r="CV60" s="47">
        <v>115.19</v>
      </c>
      <c r="CW60" s="47">
        <v>616.96</v>
      </c>
      <c r="CX60" s="47">
        <v>89.8</v>
      </c>
      <c r="CY60" s="47">
        <v>51.29</v>
      </c>
      <c r="CZ60" s="47">
        <v>59.03</v>
      </c>
      <c r="DA60" s="47">
        <v>172.46</v>
      </c>
      <c r="DB60" s="47">
        <v>169.49</v>
      </c>
      <c r="DC60" s="47">
        <v>708.62</v>
      </c>
      <c r="DD60" s="47">
        <v>371.8</v>
      </c>
      <c r="DE60" s="47">
        <v>929.7</v>
      </c>
      <c r="DF60" s="47">
        <v>135.78</v>
      </c>
      <c r="DG60" s="47">
        <v>63.71</v>
      </c>
      <c r="DH60" s="47">
        <v>1348.11</v>
      </c>
      <c r="DI60" s="47">
        <v>514.33</v>
      </c>
      <c r="DJ60" s="47">
        <v>50.58</v>
      </c>
      <c r="DK60" s="47">
        <v>5117.05</v>
      </c>
      <c r="DL60" s="47">
        <v>123.77</v>
      </c>
      <c r="DM60" s="47">
        <v>98.75</v>
      </c>
      <c r="DN60" s="47">
        <v>1.54</v>
      </c>
      <c r="DO60" s="47">
        <v>128.49</v>
      </c>
      <c r="DP60" s="47">
        <v>10.44</v>
      </c>
      <c r="DQ60" s="47">
        <v>45.26</v>
      </c>
      <c r="DR60" s="47">
        <v>12.34</v>
      </c>
      <c r="DS60" s="38">
        <v>0</v>
      </c>
      <c r="DT60" s="38">
        <v>0</v>
      </c>
      <c r="DU60" s="38">
        <v>0</v>
      </c>
      <c r="DV60" s="38">
        <v>0</v>
      </c>
      <c r="DW60" s="38">
        <v>0</v>
      </c>
      <c r="DX60" s="38">
        <v>0</v>
      </c>
      <c r="DY60" s="38">
        <v>0</v>
      </c>
    </row>
    <row r="61" s="38" customFormat="1" spans="1:129">
      <c r="A61" s="46" t="s">
        <v>133</v>
      </c>
      <c r="B61" s="47" t="s">
        <v>134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/>
      <c r="R61" s="47"/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0</v>
      </c>
      <c r="DO61" s="47">
        <v>0</v>
      </c>
      <c r="DP61" s="47">
        <v>0</v>
      </c>
      <c r="DQ61" s="47">
        <v>0</v>
      </c>
      <c r="DR61" s="47">
        <v>0</v>
      </c>
      <c r="DS61" s="38">
        <v>0</v>
      </c>
      <c r="DT61" s="38">
        <v>0</v>
      </c>
      <c r="DU61" s="38">
        <v>0</v>
      </c>
      <c r="DV61" s="38">
        <v>0</v>
      </c>
      <c r="DW61" s="38">
        <v>0</v>
      </c>
      <c r="DX61" s="38">
        <v>0</v>
      </c>
      <c r="DY61" s="38">
        <v>0</v>
      </c>
    </row>
    <row r="62" s="38" customFormat="1" spans="1:129">
      <c r="A62" s="46"/>
      <c r="B62" s="47" t="s">
        <v>135</v>
      </c>
      <c r="C62" s="47">
        <v>155416.81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95962.84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/>
      <c r="R62" s="47"/>
      <c r="S62" s="47">
        <v>0</v>
      </c>
      <c r="T62" s="47">
        <v>0</v>
      </c>
      <c r="U62" s="47">
        <v>59453.97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59453.97</v>
      </c>
      <c r="AV62" s="47">
        <v>1685.05</v>
      </c>
      <c r="AW62" s="47">
        <v>9430.24</v>
      </c>
      <c r="AX62" s="47">
        <v>2146.9</v>
      </c>
      <c r="AY62" s="47">
        <v>0</v>
      </c>
      <c r="AZ62" s="47">
        <v>2630</v>
      </c>
      <c r="BA62" s="47">
        <v>10558.79</v>
      </c>
      <c r="BB62" s="47">
        <v>0</v>
      </c>
      <c r="BC62" s="47">
        <v>6865.49</v>
      </c>
      <c r="BD62" s="47">
        <v>0</v>
      </c>
      <c r="BE62" s="47">
        <v>0</v>
      </c>
      <c r="BF62" s="47">
        <v>0</v>
      </c>
      <c r="BG62" s="47">
        <v>5339.6</v>
      </c>
      <c r="BH62" s="47">
        <v>0</v>
      </c>
      <c r="BI62" s="47">
        <v>423.15</v>
      </c>
      <c r="BJ62" s="47">
        <v>0</v>
      </c>
      <c r="BK62" s="47">
        <v>0</v>
      </c>
      <c r="BL62" s="47">
        <v>7103.48</v>
      </c>
      <c r="BM62" s="47">
        <v>0</v>
      </c>
      <c r="BN62" s="47">
        <v>0</v>
      </c>
      <c r="BO62" s="47">
        <v>0</v>
      </c>
      <c r="BP62" s="47">
        <v>0</v>
      </c>
      <c r="BQ62" s="47">
        <v>1769.91</v>
      </c>
      <c r="BR62" s="47">
        <v>0</v>
      </c>
      <c r="BS62" s="47">
        <v>0</v>
      </c>
      <c r="BT62" s="47">
        <v>0</v>
      </c>
      <c r="BU62" s="47">
        <v>0</v>
      </c>
      <c r="BV62" s="47">
        <v>0</v>
      </c>
      <c r="BW62" s="47">
        <v>0</v>
      </c>
      <c r="BX62" s="47">
        <v>0</v>
      </c>
      <c r="BY62" s="47">
        <v>0</v>
      </c>
      <c r="BZ62" s="47">
        <v>623.3</v>
      </c>
      <c r="CA62" s="47">
        <v>317.94</v>
      </c>
      <c r="CB62" s="47">
        <v>0</v>
      </c>
      <c r="CC62" s="47">
        <v>0</v>
      </c>
      <c r="CD62" s="47">
        <v>3613.54</v>
      </c>
      <c r="CE62" s="47">
        <v>0</v>
      </c>
      <c r="CF62" s="47">
        <v>200</v>
      </c>
      <c r="CG62" s="47">
        <v>710.9</v>
      </c>
      <c r="CH62" s="47">
        <v>225.79</v>
      </c>
      <c r="CI62" s="47">
        <v>0</v>
      </c>
      <c r="CJ62" s="47">
        <v>0</v>
      </c>
      <c r="CK62" s="47">
        <v>0</v>
      </c>
      <c r="CL62" s="47">
        <v>0</v>
      </c>
      <c r="CM62" s="47">
        <v>1541.3</v>
      </c>
      <c r="CN62" s="47">
        <v>0</v>
      </c>
      <c r="CO62" s="47">
        <v>498</v>
      </c>
      <c r="CP62" s="47">
        <v>0</v>
      </c>
      <c r="CQ62" s="47">
        <v>0</v>
      </c>
      <c r="CR62" s="47">
        <v>0</v>
      </c>
      <c r="CS62" s="47">
        <v>0</v>
      </c>
      <c r="CT62" s="47">
        <v>0</v>
      </c>
      <c r="CU62" s="47">
        <v>0</v>
      </c>
      <c r="CV62" s="47">
        <v>0</v>
      </c>
      <c r="CW62" s="47">
        <v>0</v>
      </c>
      <c r="CX62" s="47">
        <v>0</v>
      </c>
      <c r="CY62" s="47">
        <v>558.67</v>
      </c>
      <c r="CZ62" s="47">
        <v>0</v>
      </c>
      <c r="DA62" s="47">
        <v>0</v>
      </c>
      <c r="DB62" s="47">
        <v>0</v>
      </c>
      <c r="DC62" s="47">
        <v>1132.11</v>
      </c>
      <c r="DD62" s="47">
        <v>619.79</v>
      </c>
      <c r="DE62" s="47">
        <v>0</v>
      </c>
      <c r="DF62" s="47">
        <v>0</v>
      </c>
      <c r="DG62" s="47">
        <v>0</v>
      </c>
      <c r="DH62" s="47">
        <v>0</v>
      </c>
      <c r="DI62" s="47">
        <v>0</v>
      </c>
      <c r="DJ62" s="47">
        <v>0</v>
      </c>
      <c r="DK62" s="47">
        <v>527.17</v>
      </c>
      <c r="DL62" s="47">
        <v>0</v>
      </c>
      <c r="DM62" s="47">
        <v>0</v>
      </c>
      <c r="DN62" s="47">
        <v>0</v>
      </c>
      <c r="DO62" s="47">
        <v>0</v>
      </c>
      <c r="DP62" s="47">
        <v>275.94</v>
      </c>
      <c r="DQ62" s="47">
        <v>656.91</v>
      </c>
      <c r="DR62" s="47">
        <v>0</v>
      </c>
      <c r="DS62" s="38">
        <v>0</v>
      </c>
      <c r="DT62" s="38">
        <v>0</v>
      </c>
      <c r="DU62" s="38">
        <v>0</v>
      </c>
      <c r="DV62" s="38">
        <v>0</v>
      </c>
      <c r="DW62" s="38">
        <v>0</v>
      </c>
      <c r="DX62" s="38">
        <v>0</v>
      </c>
      <c r="DY62" s="38">
        <v>0</v>
      </c>
    </row>
    <row r="63" s="38" customFormat="1" spans="1:129">
      <c r="A63" s="46"/>
      <c r="B63" s="47" t="s">
        <v>136</v>
      </c>
      <c r="C63" s="47">
        <v>2240185.41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/>
      <c r="R63" s="47"/>
      <c r="S63" s="47">
        <v>0</v>
      </c>
      <c r="T63" s="47">
        <v>0</v>
      </c>
      <c r="U63" s="47">
        <v>2196892.41</v>
      </c>
      <c r="V63" s="47">
        <v>0</v>
      </c>
      <c r="W63" s="47">
        <v>43293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25976</v>
      </c>
      <c r="AG63" s="47">
        <v>17317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19800</v>
      </c>
      <c r="AN63" s="47">
        <v>20400</v>
      </c>
      <c r="AO63" s="47">
        <v>19800</v>
      </c>
      <c r="AP63" s="47">
        <v>0</v>
      </c>
      <c r="AQ63" s="47">
        <v>0</v>
      </c>
      <c r="AR63" s="47">
        <v>0</v>
      </c>
      <c r="AS63" s="47">
        <v>0</v>
      </c>
      <c r="AT63" s="47">
        <v>143333.34</v>
      </c>
      <c r="AU63" s="47">
        <v>1993559.07</v>
      </c>
      <c r="AV63" s="47">
        <v>67301.59</v>
      </c>
      <c r="AW63" s="47">
        <v>70833.33</v>
      </c>
      <c r="AX63" s="47">
        <v>53400.9</v>
      </c>
      <c r="AY63" s="47">
        <v>55555.55</v>
      </c>
      <c r="AZ63" s="47">
        <v>85204.81</v>
      </c>
      <c r="BA63" s="47">
        <v>28002</v>
      </c>
      <c r="BB63" s="47">
        <v>17977.9</v>
      </c>
      <c r="BC63" s="47">
        <v>41667</v>
      </c>
      <c r="BD63" s="47">
        <v>88809.52</v>
      </c>
      <c r="BE63" s="47">
        <v>95709.52</v>
      </c>
      <c r="BF63" s="47">
        <v>55327.22</v>
      </c>
      <c r="BG63" s="47">
        <v>111420.95</v>
      </c>
      <c r="BH63" s="47">
        <v>0</v>
      </c>
      <c r="BI63" s="47">
        <v>22671.43</v>
      </c>
      <c r="BJ63" s="47">
        <v>11025</v>
      </c>
      <c r="BK63" s="47">
        <v>17665</v>
      </c>
      <c r="BL63" s="47">
        <v>26126.98</v>
      </c>
      <c r="BM63" s="47">
        <v>22783</v>
      </c>
      <c r="BN63" s="47">
        <v>16058.93</v>
      </c>
      <c r="BO63" s="47">
        <v>17855</v>
      </c>
      <c r="BP63" s="47">
        <v>37603.05</v>
      </c>
      <c r="BQ63" s="47">
        <v>26225.16</v>
      </c>
      <c r="BR63" s="47">
        <v>11640</v>
      </c>
      <c r="BS63" s="47">
        <v>11592</v>
      </c>
      <c r="BT63" s="47">
        <v>13841.27</v>
      </c>
      <c r="BU63" s="47">
        <v>9487.5</v>
      </c>
      <c r="BV63" s="47">
        <v>7936</v>
      </c>
      <c r="BW63" s="47">
        <v>11337</v>
      </c>
      <c r="BX63" s="47">
        <v>20076.98</v>
      </c>
      <c r="BY63" s="47">
        <v>3296.68</v>
      </c>
      <c r="BZ63" s="47">
        <v>18979.37</v>
      </c>
      <c r="CA63" s="47">
        <v>3211.15</v>
      </c>
      <c r="CB63" s="47">
        <v>5983</v>
      </c>
      <c r="CC63" s="47">
        <v>11241.3</v>
      </c>
      <c r="CD63" s="47">
        <v>84121.55</v>
      </c>
      <c r="CE63" s="47">
        <v>0</v>
      </c>
      <c r="CF63" s="47">
        <v>28000</v>
      </c>
      <c r="CG63" s="47">
        <v>38197.8</v>
      </c>
      <c r="CH63" s="47">
        <v>19833.45</v>
      </c>
      <c r="CI63" s="47">
        <v>22084.4</v>
      </c>
      <c r="CJ63" s="47">
        <v>9847.34</v>
      </c>
      <c r="CK63" s="47">
        <v>8103.75</v>
      </c>
      <c r="CL63" s="47">
        <v>21244.29</v>
      </c>
      <c r="CM63" s="47">
        <v>25509.57</v>
      </c>
      <c r="CN63" s="47">
        <v>9337.3</v>
      </c>
      <c r="CO63" s="47">
        <v>16150.18</v>
      </c>
      <c r="CP63" s="47">
        <v>12652</v>
      </c>
      <c r="CQ63" s="47">
        <v>14053.17</v>
      </c>
      <c r="CR63" s="47">
        <v>10360</v>
      </c>
      <c r="CS63" s="47">
        <v>7379.82</v>
      </c>
      <c r="CT63" s="47">
        <v>20000</v>
      </c>
      <c r="CU63" s="47">
        <v>17337.04</v>
      </c>
      <c r="CV63" s="47">
        <v>11150.23</v>
      </c>
      <c r="CW63" s="47">
        <v>12709.59</v>
      </c>
      <c r="CX63" s="47">
        <v>14950.44</v>
      </c>
      <c r="CY63" s="47">
        <v>15506.5</v>
      </c>
      <c r="CZ63" s="47">
        <v>11142.02</v>
      </c>
      <c r="DA63" s="47">
        <v>15701.5</v>
      </c>
      <c r="DB63" s="47">
        <v>19210.32</v>
      </c>
      <c r="DC63" s="47">
        <v>50476.19</v>
      </c>
      <c r="DD63" s="47">
        <v>16632.5</v>
      </c>
      <c r="DE63" s="47">
        <v>9555</v>
      </c>
      <c r="DF63" s="47">
        <v>7500</v>
      </c>
      <c r="DG63" s="47">
        <v>44535.49</v>
      </c>
      <c r="DH63" s="47">
        <v>10000</v>
      </c>
      <c r="DI63" s="47">
        <v>17460.3</v>
      </c>
      <c r="DJ63" s="47">
        <v>9099.41</v>
      </c>
      <c r="DK63" s="47">
        <v>37300.96</v>
      </c>
      <c r="DL63" s="47">
        <v>30012.08</v>
      </c>
      <c r="DM63" s="47">
        <v>22118.99</v>
      </c>
      <c r="DN63" s="47">
        <v>0</v>
      </c>
      <c r="DO63" s="47">
        <v>42248.1</v>
      </c>
      <c r="DP63" s="47">
        <v>36421.76</v>
      </c>
      <c r="DQ63" s="47">
        <v>25096.35</v>
      </c>
      <c r="DR63" s="47">
        <v>13117.51</v>
      </c>
      <c r="DS63" s="38">
        <v>13778.66</v>
      </c>
      <c r="DT63" s="38">
        <v>13891.92</v>
      </c>
      <c r="DU63" s="38">
        <v>7545</v>
      </c>
      <c r="DV63" s="38">
        <v>4751.77</v>
      </c>
      <c r="DW63" s="38">
        <v>8519.33</v>
      </c>
      <c r="DX63" s="38">
        <v>5795.4</v>
      </c>
      <c r="DY63" s="38">
        <v>5274</v>
      </c>
    </row>
    <row r="64" s="38" customFormat="1" spans="1:129">
      <c r="A64" s="46"/>
      <c r="B64" s="47" t="s">
        <v>83</v>
      </c>
      <c r="C64" s="47">
        <v>189327.51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34468.11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/>
      <c r="R64" s="47"/>
      <c r="S64" s="47">
        <v>0</v>
      </c>
      <c r="T64" s="47">
        <v>0</v>
      </c>
      <c r="U64" s="47">
        <v>154859.4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9514.56</v>
      </c>
      <c r="AU64" s="47">
        <v>145344.84</v>
      </c>
      <c r="AV64" s="47">
        <v>10622.22</v>
      </c>
      <c r="AW64" s="47">
        <v>0</v>
      </c>
      <c r="AX64" s="47">
        <v>16099.11</v>
      </c>
      <c r="AY64" s="47">
        <v>0</v>
      </c>
      <c r="AZ64" s="47">
        <v>0</v>
      </c>
      <c r="BA64" s="47">
        <v>0</v>
      </c>
      <c r="BB64" s="47">
        <v>0</v>
      </c>
      <c r="BC64" s="47">
        <v>3900</v>
      </c>
      <c r="BD64" s="47">
        <v>0</v>
      </c>
      <c r="BE64" s="47">
        <v>17660.38</v>
      </c>
      <c r="BF64" s="47">
        <v>0</v>
      </c>
      <c r="BG64" s="47">
        <v>18942.47</v>
      </c>
      <c r="BH64" s="47">
        <v>0</v>
      </c>
      <c r="BI64" s="47">
        <v>2800</v>
      </c>
      <c r="BJ64" s="47">
        <v>0</v>
      </c>
      <c r="BK64" s="47">
        <v>0</v>
      </c>
      <c r="BL64" s="47">
        <v>4525.22</v>
      </c>
      <c r="BM64" s="47">
        <v>1266</v>
      </c>
      <c r="BN64" s="47">
        <v>4269</v>
      </c>
      <c r="BO64" s="47">
        <v>1642</v>
      </c>
      <c r="BP64" s="47">
        <v>6408</v>
      </c>
      <c r="BQ64" s="47">
        <v>2408.97</v>
      </c>
      <c r="BR64" s="47">
        <v>0</v>
      </c>
      <c r="BS64" s="47">
        <v>1162.14</v>
      </c>
      <c r="BT64" s="47">
        <v>0</v>
      </c>
      <c r="BU64" s="47">
        <v>0</v>
      </c>
      <c r="BV64" s="47">
        <v>3930</v>
      </c>
      <c r="BW64" s="47">
        <v>2637</v>
      </c>
      <c r="BX64" s="47">
        <v>0</v>
      </c>
      <c r="BY64" s="47">
        <v>2811.04</v>
      </c>
      <c r="BZ64" s="47">
        <v>0</v>
      </c>
      <c r="CA64" s="47">
        <v>0</v>
      </c>
      <c r="CB64" s="47">
        <v>512</v>
      </c>
      <c r="CC64" s="47">
        <v>0</v>
      </c>
      <c r="CD64" s="47">
        <v>9887.09</v>
      </c>
      <c r="CE64" s="47">
        <v>0</v>
      </c>
      <c r="CF64" s="47">
        <v>0</v>
      </c>
      <c r="CG64" s="47">
        <v>4244.1</v>
      </c>
      <c r="CH64" s="47">
        <v>4794.9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897</v>
      </c>
      <c r="CY64" s="47">
        <v>0</v>
      </c>
      <c r="CZ64" s="47">
        <v>0</v>
      </c>
      <c r="DA64" s="47">
        <v>4486.17</v>
      </c>
      <c r="DB64" s="47">
        <v>0</v>
      </c>
      <c r="DC64" s="47">
        <v>1452.59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1900</v>
      </c>
      <c r="DJ64" s="47">
        <v>0</v>
      </c>
      <c r="DK64" s="47">
        <v>5474.78</v>
      </c>
      <c r="DL64" s="47">
        <v>1987.26</v>
      </c>
      <c r="DM64" s="47">
        <v>3000</v>
      </c>
      <c r="DN64" s="47">
        <v>0</v>
      </c>
      <c r="DO64" s="47">
        <v>0</v>
      </c>
      <c r="DP64" s="47">
        <v>2328.51</v>
      </c>
      <c r="DQ64" s="47">
        <v>1100</v>
      </c>
      <c r="DR64" s="47">
        <v>0</v>
      </c>
      <c r="DS64" s="38">
        <v>1356.89</v>
      </c>
      <c r="DT64" s="38">
        <v>840</v>
      </c>
      <c r="DU64" s="38">
        <v>0</v>
      </c>
      <c r="DV64" s="38">
        <v>0</v>
      </c>
      <c r="DW64" s="38">
        <v>0</v>
      </c>
      <c r="DX64" s="38">
        <v>0</v>
      </c>
      <c r="DY64" s="38">
        <v>0</v>
      </c>
    </row>
    <row r="65" s="38" customFormat="1" spans="1:129">
      <c r="A65" s="46"/>
      <c r="B65" s="47" t="s">
        <v>137</v>
      </c>
      <c r="C65" s="47">
        <v>52562.49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6200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/>
      <c r="R65" s="47"/>
      <c r="S65" s="47">
        <v>0</v>
      </c>
      <c r="T65" s="47">
        <v>0</v>
      </c>
      <c r="U65" s="47">
        <v>46362.49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18672.85</v>
      </c>
      <c r="AU65" s="47">
        <v>27689.64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</v>
      </c>
      <c r="BD65" s="47">
        <v>0</v>
      </c>
      <c r="BE65" s="47">
        <v>3640.78</v>
      </c>
      <c r="BF65" s="47">
        <v>6413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>
        <v>0</v>
      </c>
      <c r="BN65" s="47">
        <v>0</v>
      </c>
      <c r="BO65" s="47">
        <v>0</v>
      </c>
      <c r="BP65" s="47">
        <v>9321</v>
      </c>
      <c r="BQ65" s="47">
        <v>0</v>
      </c>
      <c r="BR65" s="47">
        <v>0</v>
      </c>
      <c r="BS65" s="47">
        <v>0</v>
      </c>
      <c r="BT65" s="47">
        <v>0</v>
      </c>
      <c r="BU65" s="47">
        <v>0</v>
      </c>
      <c r="BV65" s="47">
        <v>0</v>
      </c>
      <c r="BW65" s="47">
        <v>0</v>
      </c>
      <c r="BX65" s="47">
        <v>0</v>
      </c>
      <c r="BY65" s="47">
        <v>0</v>
      </c>
      <c r="BZ65" s="47">
        <v>0</v>
      </c>
      <c r="CA65" s="47">
        <v>0</v>
      </c>
      <c r="CB65" s="47">
        <v>0</v>
      </c>
      <c r="CC65" s="47">
        <v>0</v>
      </c>
      <c r="CD65" s="47">
        <v>4374.86</v>
      </c>
      <c r="CE65" s="47">
        <v>0</v>
      </c>
      <c r="CF65" s="47">
        <v>0</v>
      </c>
      <c r="CG65" s="47">
        <v>0</v>
      </c>
      <c r="CH65" s="47">
        <v>0</v>
      </c>
      <c r="CI65" s="47">
        <v>0</v>
      </c>
      <c r="CJ65" s="47">
        <v>0</v>
      </c>
      <c r="CK65" s="47">
        <v>0</v>
      </c>
      <c r="CL65" s="47">
        <v>0</v>
      </c>
      <c r="CM65" s="47">
        <v>0</v>
      </c>
      <c r="CN65" s="47">
        <v>0</v>
      </c>
      <c r="CO65" s="47">
        <v>0</v>
      </c>
      <c r="CP65" s="47">
        <v>0</v>
      </c>
      <c r="CQ65" s="47">
        <v>0</v>
      </c>
      <c r="CR65" s="47">
        <v>0</v>
      </c>
      <c r="CS65" s="47">
        <v>0</v>
      </c>
      <c r="CT65" s="47">
        <v>0</v>
      </c>
      <c r="CU65" s="47">
        <v>0</v>
      </c>
      <c r="CV65" s="47">
        <v>0</v>
      </c>
      <c r="CW65" s="47">
        <v>0</v>
      </c>
      <c r="CX65" s="47">
        <v>0</v>
      </c>
      <c r="CY65" s="47">
        <v>0</v>
      </c>
      <c r="CZ65" s="47">
        <v>0</v>
      </c>
      <c r="DA65" s="47">
        <v>0</v>
      </c>
      <c r="DB65" s="47">
        <v>0</v>
      </c>
      <c r="DC65" s="47">
        <v>0</v>
      </c>
      <c r="DD65" s="47">
        <v>0</v>
      </c>
      <c r="DE65" s="47">
        <v>0</v>
      </c>
      <c r="DF65" s="47">
        <v>0</v>
      </c>
      <c r="DG65" s="47">
        <v>0</v>
      </c>
      <c r="DH65" s="47">
        <v>0</v>
      </c>
      <c r="DI65" s="47">
        <v>0</v>
      </c>
      <c r="DJ65" s="47">
        <v>0</v>
      </c>
      <c r="DK65" s="47">
        <v>0</v>
      </c>
      <c r="DL65" s="47">
        <v>0</v>
      </c>
      <c r="DM65" s="47">
        <v>0</v>
      </c>
      <c r="DN65" s="47">
        <v>0</v>
      </c>
      <c r="DO65" s="47">
        <v>0</v>
      </c>
      <c r="DP65" s="47">
        <v>0</v>
      </c>
      <c r="DQ65" s="47">
        <v>290</v>
      </c>
      <c r="DR65" s="47">
        <v>0</v>
      </c>
      <c r="DS65" s="38">
        <v>2400</v>
      </c>
      <c r="DT65" s="38">
        <v>0</v>
      </c>
      <c r="DU65" s="38">
        <v>0</v>
      </c>
      <c r="DV65" s="38">
        <v>0</v>
      </c>
      <c r="DW65" s="38">
        <v>1250</v>
      </c>
      <c r="DX65" s="38">
        <v>0</v>
      </c>
      <c r="DY65" s="38">
        <v>0</v>
      </c>
    </row>
    <row r="66" s="38" customFormat="1" spans="1:129">
      <c r="A66" s="46"/>
      <c r="B66" s="47" t="s">
        <v>138</v>
      </c>
      <c r="C66" s="47">
        <v>4864.33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4840.75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/>
      <c r="R66" s="47"/>
      <c r="S66" s="47">
        <v>0</v>
      </c>
      <c r="T66" s="47">
        <v>0</v>
      </c>
      <c r="U66" s="47">
        <v>23.58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23.58</v>
      </c>
      <c r="AV66" s="47">
        <v>0</v>
      </c>
      <c r="AW66" s="47">
        <v>0</v>
      </c>
      <c r="AX66" s="47">
        <v>23.58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0</v>
      </c>
      <c r="DO66" s="47">
        <v>0</v>
      </c>
      <c r="DP66" s="47">
        <v>0</v>
      </c>
      <c r="DQ66" s="47">
        <v>0</v>
      </c>
      <c r="DR66" s="47">
        <v>0</v>
      </c>
      <c r="DS66" s="38">
        <v>0</v>
      </c>
      <c r="DT66" s="38">
        <v>0</v>
      </c>
      <c r="DU66" s="38">
        <v>0</v>
      </c>
      <c r="DV66" s="38">
        <v>0</v>
      </c>
      <c r="DW66" s="38">
        <v>0</v>
      </c>
      <c r="DX66" s="38">
        <v>0</v>
      </c>
      <c r="DY66" s="38">
        <v>0</v>
      </c>
    </row>
    <row r="67" s="38" customFormat="1" spans="1:129">
      <c r="A67" s="46"/>
      <c r="B67" s="47" t="s">
        <v>139</v>
      </c>
      <c r="C67" s="47">
        <v>-220.81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/>
      <c r="R67" s="47"/>
      <c r="S67" s="47">
        <v>0</v>
      </c>
      <c r="T67" s="47">
        <v>0</v>
      </c>
      <c r="U67" s="47">
        <v>0</v>
      </c>
      <c r="V67" s="47">
        <v>0</v>
      </c>
      <c r="W67" s="47">
        <v>-220.81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-220.81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47">
        <v>0</v>
      </c>
      <c r="DE67" s="47">
        <v>0</v>
      </c>
      <c r="DF67" s="47">
        <v>0</v>
      </c>
      <c r="DG67" s="47">
        <v>0</v>
      </c>
      <c r="DH67" s="47">
        <v>0</v>
      </c>
      <c r="DI67" s="47">
        <v>0</v>
      </c>
      <c r="DJ67" s="47">
        <v>0</v>
      </c>
      <c r="DK67" s="47">
        <v>0</v>
      </c>
      <c r="DL67" s="47">
        <v>0</v>
      </c>
      <c r="DM67" s="47">
        <v>0</v>
      </c>
      <c r="DN67" s="47">
        <v>0</v>
      </c>
      <c r="DO67" s="47">
        <v>0</v>
      </c>
      <c r="DP67" s="47">
        <v>0</v>
      </c>
      <c r="DQ67" s="47">
        <v>0</v>
      </c>
      <c r="DR67" s="47">
        <v>0</v>
      </c>
      <c r="DS67" s="38">
        <v>0</v>
      </c>
      <c r="DT67" s="38">
        <v>0</v>
      </c>
      <c r="DU67" s="38">
        <v>0</v>
      </c>
      <c r="DV67" s="38">
        <v>0</v>
      </c>
      <c r="DW67" s="38">
        <v>0</v>
      </c>
      <c r="DX67" s="38">
        <v>0</v>
      </c>
      <c r="DY67" s="38">
        <v>0</v>
      </c>
    </row>
    <row r="68" s="38" customFormat="1" spans="1:129">
      <c r="A68" s="46"/>
      <c r="B68" s="47" t="s">
        <v>140</v>
      </c>
      <c r="C68" s="47">
        <v>177223.25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2000</v>
      </c>
      <c r="K68" s="47">
        <v>0</v>
      </c>
      <c r="L68" s="47">
        <v>112185.46</v>
      </c>
      <c r="M68" s="47">
        <v>0</v>
      </c>
      <c r="N68" s="47">
        <v>0</v>
      </c>
      <c r="O68" s="47">
        <v>0</v>
      </c>
      <c r="P68" s="47">
        <v>0</v>
      </c>
      <c r="Q68" s="47"/>
      <c r="R68" s="47"/>
      <c r="S68" s="47">
        <v>0</v>
      </c>
      <c r="T68" s="47">
        <v>0</v>
      </c>
      <c r="U68" s="47">
        <v>50168.12</v>
      </c>
      <c r="V68" s="47">
        <v>10934.84</v>
      </c>
      <c r="W68" s="47">
        <v>0</v>
      </c>
      <c r="X68" s="47">
        <v>1934.83</v>
      </c>
      <c r="Y68" s="47">
        <v>9000</v>
      </c>
      <c r="Z68" s="47">
        <v>1934.84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1934.83</v>
      </c>
      <c r="AM68" s="47">
        <v>0</v>
      </c>
      <c r="AN68" s="47">
        <v>-60000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6547.17</v>
      </c>
      <c r="AU68" s="47">
        <v>103620.95</v>
      </c>
      <c r="AV68" s="47">
        <v>6159.64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4477.05</v>
      </c>
      <c r="BD68" s="47">
        <v>6411.71</v>
      </c>
      <c r="BE68" s="47">
        <v>2096.44</v>
      </c>
      <c r="BF68" s="47">
        <v>5356.75</v>
      </c>
      <c r="BG68" s="47">
        <v>3353.84</v>
      </c>
      <c r="BH68" s="47">
        <v>1304.46</v>
      </c>
      <c r="BI68" s="47">
        <v>5250</v>
      </c>
      <c r="BJ68" s="47">
        <v>0</v>
      </c>
      <c r="BK68" s="47">
        <v>0</v>
      </c>
      <c r="BL68" s="47">
        <v>1500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6603.77</v>
      </c>
      <c r="BW68" s="47">
        <v>0</v>
      </c>
      <c r="BX68" s="47">
        <v>0</v>
      </c>
      <c r="BY68" s="47">
        <v>0</v>
      </c>
      <c r="BZ68" s="47">
        <v>0</v>
      </c>
      <c r="CA68" s="47">
        <v>244.44</v>
      </c>
      <c r="CB68" s="47">
        <v>0</v>
      </c>
      <c r="CC68" s="47">
        <v>0</v>
      </c>
      <c r="CD68" s="47">
        <v>14603.89</v>
      </c>
      <c r="CE68" s="47">
        <v>2666.49</v>
      </c>
      <c r="CF68" s="47">
        <v>0</v>
      </c>
      <c r="CG68" s="47">
        <v>0</v>
      </c>
      <c r="CH68" s="47">
        <v>0</v>
      </c>
      <c r="CI68" s="47">
        <v>1017.12</v>
      </c>
      <c r="CJ68" s="47">
        <v>2386.93</v>
      </c>
      <c r="CK68" s="47">
        <v>0</v>
      </c>
      <c r="CL68" s="47">
        <v>3645.1</v>
      </c>
      <c r="CM68" s="47">
        <v>0</v>
      </c>
      <c r="CN68" s="47">
        <v>0</v>
      </c>
      <c r="CO68" s="47">
        <v>1780.93</v>
      </c>
      <c r="CP68" s="47">
        <v>169</v>
      </c>
      <c r="CQ68" s="47">
        <v>1191.5</v>
      </c>
      <c r="CR68" s="47">
        <v>0</v>
      </c>
      <c r="CS68" s="47">
        <v>0</v>
      </c>
      <c r="CT68" s="47">
        <v>198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195.93</v>
      </c>
      <c r="DC68" s="47">
        <v>2641.48</v>
      </c>
      <c r="DD68" s="47">
        <v>0</v>
      </c>
      <c r="DE68" s="47">
        <v>425.2</v>
      </c>
      <c r="DF68" s="47">
        <v>0</v>
      </c>
      <c r="DG68" s="47">
        <v>22097.02</v>
      </c>
      <c r="DH68" s="47">
        <v>1789.82</v>
      </c>
      <c r="DI68" s="47">
        <v>0</v>
      </c>
      <c r="DJ68" s="47">
        <v>0</v>
      </c>
      <c r="DK68" s="47">
        <v>451.48</v>
      </c>
      <c r="DL68" s="47">
        <v>0</v>
      </c>
      <c r="DM68" s="47">
        <v>0</v>
      </c>
      <c r="DN68" s="47">
        <v>0</v>
      </c>
      <c r="DO68" s="47">
        <v>451.48</v>
      </c>
      <c r="DP68" s="47">
        <v>451.48</v>
      </c>
      <c r="DQ68" s="47">
        <v>0</v>
      </c>
      <c r="DR68" s="47">
        <v>0</v>
      </c>
      <c r="DS68" s="38">
        <v>4000</v>
      </c>
      <c r="DT68" s="38">
        <v>700</v>
      </c>
      <c r="DU68" s="38">
        <v>0</v>
      </c>
      <c r="DV68" s="38">
        <v>0</v>
      </c>
      <c r="DW68" s="38">
        <v>0</v>
      </c>
      <c r="DX68" s="38">
        <v>0</v>
      </c>
      <c r="DY68" s="38">
        <v>0</v>
      </c>
    </row>
    <row r="69" s="38" customFormat="1" spans="1:129">
      <c r="A69" s="46"/>
      <c r="B69" s="47" t="s">
        <v>141</v>
      </c>
      <c r="C69" s="47">
        <v>131388.03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/>
      <c r="R69" s="47"/>
      <c r="S69" s="47">
        <v>0</v>
      </c>
      <c r="T69" s="47">
        <v>0</v>
      </c>
      <c r="U69" s="47">
        <v>131388.03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130503.07</v>
      </c>
      <c r="AR69" s="47">
        <v>0</v>
      </c>
      <c r="AS69" s="47">
        <v>0</v>
      </c>
      <c r="AT69" s="47">
        <v>884.96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38">
        <v>0</v>
      </c>
      <c r="DT69" s="38">
        <v>0</v>
      </c>
      <c r="DU69" s="38">
        <v>0</v>
      </c>
      <c r="DV69" s="38">
        <v>0</v>
      </c>
      <c r="DW69" s="38">
        <v>0</v>
      </c>
      <c r="DX69" s="38">
        <v>0</v>
      </c>
      <c r="DY69" s="38">
        <v>0</v>
      </c>
    </row>
    <row r="70" s="38" customFormat="1" spans="1:129">
      <c r="A70" s="46"/>
      <c r="B70" s="47" t="s">
        <v>142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/>
      <c r="R70" s="47"/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38">
        <v>0</v>
      </c>
      <c r="DT70" s="38">
        <v>0</v>
      </c>
      <c r="DU70" s="38">
        <v>0</v>
      </c>
      <c r="DV70" s="38">
        <v>0</v>
      </c>
      <c r="DW70" s="38">
        <v>0</v>
      </c>
      <c r="DX70" s="38">
        <v>0</v>
      </c>
      <c r="DY70" s="38">
        <v>0</v>
      </c>
    </row>
    <row r="71" s="38" customFormat="1" spans="1:129">
      <c r="A71" s="46"/>
      <c r="B71" s="47" t="s">
        <v>143</v>
      </c>
      <c r="C71" s="47">
        <v>1132879.79</v>
      </c>
      <c r="D71" s="47">
        <v>772067.18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/>
      <c r="R71" s="47"/>
      <c r="S71" s="47">
        <v>0</v>
      </c>
      <c r="T71" s="47">
        <v>0</v>
      </c>
      <c r="U71" s="47">
        <v>311162.45</v>
      </c>
      <c r="V71" s="47">
        <v>49650.16</v>
      </c>
      <c r="W71" s="47">
        <v>0</v>
      </c>
      <c r="X71" s="47">
        <v>0</v>
      </c>
      <c r="Y71" s="47">
        <v>49650.16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4715</v>
      </c>
      <c r="AR71" s="47">
        <v>2088.45</v>
      </c>
      <c r="AS71" s="47">
        <v>54323.95</v>
      </c>
      <c r="AT71" s="47">
        <v>6275.03</v>
      </c>
      <c r="AU71" s="47">
        <v>243760.02</v>
      </c>
      <c r="AV71" s="47">
        <v>7324.23</v>
      </c>
      <c r="AW71" s="47">
        <v>8040.45</v>
      </c>
      <c r="AX71" s="47">
        <v>6917.1</v>
      </c>
      <c r="AY71" s="47">
        <v>5595.55</v>
      </c>
      <c r="AZ71" s="47">
        <v>9632.66</v>
      </c>
      <c r="BA71" s="47">
        <v>7976.18</v>
      </c>
      <c r="BB71" s="47">
        <v>2627.76</v>
      </c>
      <c r="BC71" s="47">
        <v>9132.64</v>
      </c>
      <c r="BD71" s="47">
        <v>2600.74</v>
      </c>
      <c r="BE71" s="47">
        <v>4836</v>
      </c>
      <c r="BF71" s="47">
        <v>4120.01</v>
      </c>
      <c r="BG71" s="47">
        <v>12120.11</v>
      </c>
      <c r="BH71" s="47">
        <v>2389.1</v>
      </c>
      <c r="BI71" s="47">
        <v>5893.07</v>
      </c>
      <c r="BJ71" s="47">
        <v>2128.83</v>
      </c>
      <c r="BK71" s="47">
        <v>4007.95</v>
      </c>
      <c r="BL71" s="47">
        <v>5875.48</v>
      </c>
      <c r="BM71" s="47">
        <v>4049.65</v>
      </c>
      <c r="BN71" s="47">
        <v>2070.88</v>
      </c>
      <c r="BO71" s="47">
        <v>2673.17</v>
      </c>
      <c r="BP71" s="47">
        <v>6243.07</v>
      </c>
      <c r="BQ71" s="47">
        <v>3166.53</v>
      </c>
      <c r="BR71" s="47">
        <v>4109.05</v>
      </c>
      <c r="BS71" s="47">
        <v>2108.22</v>
      </c>
      <c r="BT71" s="47">
        <v>4624.84</v>
      </c>
      <c r="BU71" s="47">
        <v>1602.78</v>
      </c>
      <c r="BV71" s="47">
        <v>4627.77</v>
      </c>
      <c r="BW71" s="47">
        <v>1419.34</v>
      </c>
      <c r="BX71" s="47">
        <v>2109.63</v>
      </c>
      <c r="BY71" s="47">
        <v>3668.51</v>
      </c>
      <c r="BZ71" s="47">
        <v>2199.05</v>
      </c>
      <c r="CA71" s="47">
        <v>703.49</v>
      </c>
      <c r="CB71" s="47">
        <v>2215.48</v>
      </c>
      <c r="CC71" s="47">
        <v>786.62</v>
      </c>
      <c r="CD71" s="47">
        <v>3611.94</v>
      </c>
      <c r="CE71" s="47">
        <v>1507.93</v>
      </c>
      <c r="CF71" s="47">
        <v>871.31</v>
      </c>
      <c r="CG71" s="47">
        <v>2005.41</v>
      </c>
      <c r="CH71" s="47">
        <v>1811.5</v>
      </c>
      <c r="CI71" s="47">
        <v>2161.42</v>
      </c>
      <c r="CJ71" s="47">
        <v>1596.97</v>
      </c>
      <c r="CK71" s="47">
        <v>1558.94</v>
      </c>
      <c r="CL71" s="47">
        <v>2112.01</v>
      </c>
      <c r="CM71" s="47">
        <v>2767.11</v>
      </c>
      <c r="CN71" s="47">
        <v>1860.97</v>
      </c>
      <c r="CO71" s="47">
        <v>1434</v>
      </c>
      <c r="CP71" s="47">
        <v>3580.36</v>
      </c>
      <c r="CQ71" s="47">
        <v>2144.7</v>
      </c>
      <c r="CR71" s="47">
        <v>1143.54</v>
      </c>
      <c r="CS71" s="47">
        <v>1964.95</v>
      </c>
      <c r="CT71" s="47">
        <v>2108.25</v>
      </c>
      <c r="CU71" s="47">
        <v>1805</v>
      </c>
      <c r="CV71" s="47">
        <v>1595.63</v>
      </c>
      <c r="CW71" s="47">
        <v>1518.6</v>
      </c>
      <c r="CX71" s="47">
        <v>1831.4</v>
      </c>
      <c r="CY71" s="47">
        <v>2165.49</v>
      </c>
      <c r="CZ71" s="47">
        <v>1607.66</v>
      </c>
      <c r="DA71" s="47">
        <v>2100.4</v>
      </c>
      <c r="DB71" s="47">
        <v>2263.39</v>
      </c>
      <c r="DC71" s="47">
        <v>3322.61</v>
      </c>
      <c r="DD71" s="47">
        <v>2173.57</v>
      </c>
      <c r="DE71" s="47">
        <v>3025.38</v>
      </c>
      <c r="DF71" s="47">
        <v>2493.08</v>
      </c>
      <c r="DG71" s="47">
        <v>4211.44</v>
      </c>
      <c r="DH71" s="47">
        <v>2940.19</v>
      </c>
      <c r="DI71" s="47">
        <v>2807.21</v>
      </c>
      <c r="DJ71" s="47">
        <v>2253.51</v>
      </c>
      <c r="DK71" s="47">
        <v>1886.31</v>
      </c>
      <c r="DL71" s="47">
        <v>2293.46</v>
      </c>
      <c r="DM71" s="47">
        <v>2998.38</v>
      </c>
      <c r="DN71" s="47">
        <v>908.48</v>
      </c>
      <c r="DO71" s="47">
        <v>1914.96</v>
      </c>
      <c r="DP71" s="47">
        <v>1229.12</v>
      </c>
      <c r="DQ71" s="47">
        <v>2472.55</v>
      </c>
      <c r="DR71" s="47">
        <v>1689.46</v>
      </c>
      <c r="DS71" s="38">
        <v>1594.96</v>
      </c>
      <c r="DT71" s="38">
        <v>1318.52</v>
      </c>
      <c r="DU71" s="38">
        <v>849.29</v>
      </c>
      <c r="DV71" s="38">
        <v>883.31</v>
      </c>
      <c r="DW71" s="38">
        <v>752.07</v>
      </c>
      <c r="DX71" s="38">
        <v>602.5</v>
      </c>
      <c r="DY71" s="38">
        <v>414.84</v>
      </c>
    </row>
    <row r="72" s="38" customFormat="1" spans="1:129">
      <c r="A72" s="46"/>
      <c r="B72" s="47" t="s">
        <v>144</v>
      </c>
      <c r="C72" s="47">
        <v>1793875.45</v>
      </c>
      <c r="D72" s="47">
        <v>1734824.32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/>
      <c r="R72" s="47"/>
      <c r="S72" s="47">
        <v>0</v>
      </c>
      <c r="T72" s="47">
        <v>0</v>
      </c>
      <c r="U72" s="47">
        <v>47889.22</v>
      </c>
      <c r="V72" s="47">
        <v>11161.91</v>
      </c>
      <c r="W72" s="47">
        <v>0</v>
      </c>
      <c r="X72" s="47">
        <v>0</v>
      </c>
      <c r="Y72" s="47">
        <v>0</v>
      </c>
      <c r="Z72" s="47">
        <v>11161.91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628.94</v>
      </c>
      <c r="AP72" s="47">
        <v>0</v>
      </c>
      <c r="AQ72" s="47">
        <v>44667.56</v>
      </c>
      <c r="AR72" s="47">
        <v>0</v>
      </c>
      <c r="AS72" s="47">
        <v>0</v>
      </c>
      <c r="AT72" s="47">
        <v>99.72</v>
      </c>
      <c r="AU72" s="47">
        <v>2493</v>
      </c>
      <c r="AV72" s="47">
        <v>99.72</v>
      </c>
      <c r="AW72" s="47">
        <v>99.72</v>
      </c>
      <c r="AX72" s="47">
        <v>99.72</v>
      </c>
      <c r="AY72" s="47">
        <v>99.72</v>
      </c>
      <c r="AZ72" s="47">
        <v>99.72</v>
      </c>
      <c r="BA72" s="47">
        <v>99.72</v>
      </c>
      <c r="BB72" s="47">
        <v>99.72</v>
      </c>
      <c r="BC72" s="47">
        <v>99.72</v>
      </c>
      <c r="BD72" s="47">
        <v>99.72</v>
      </c>
      <c r="BE72" s="47">
        <v>99.72</v>
      </c>
      <c r="BF72" s="47">
        <v>99.72</v>
      </c>
      <c r="BG72" s="47">
        <v>99.72</v>
      </c>
      <c r="BH72" s="47">
        <v>0</v>
      </c>
      <c r="BI72" s="47">
        <v>99.72</v>
      </c>
      <c r="BJ72" s="47">
        <v>0</v>
      </c>
      <c r="BK72" s="47">
        <v>99.72</v>
      </c>
      <c r="BL72" s="47">
        <v>99.72</v>
      </c>
      <c r="BM72" s="47">
        <v>0</v>
      </c>
      <c r="BN72" s="47">
        <v>99.72</v>
      </c>
      <c r="BO72" s="47">
        <v>99.72</v>
      </c>
      <c r="BP72" s="47">
        <v>99.72</v>
      </c>
      <c r="BQ72" s="47">
        <v>0</v>
      </c>
      <c r="BR72" s="47">
        <v>0</v>
      </c>
      <c r="BS72" s="47">
        <v>99.72</v>
      </c>
      <c r="BT72" s="47">
        <v>0</v>
      </c>
      <c r="BU72" s="47">
        <v>0</v>
      </c>
      <c r="BV72" s="47">
        <v>99.72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99.72</v>
      </c>
      <c r="CE72" s="47">
        <v>99.72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99.72</v>
      </c>
      <c r="DD72" s="47">
        <v>99.72</v>
      </c>
      <c r="DE72" s="47">
        <v>0</v>
      </c>
      <c r="DF72" s="47">
        <v>0</v>
      </c>
      <c r="DG72" s="47">
        <v>0</v>
      </c>
      <c r="DH72" s="47">
        <v>99.72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38">
        <v>0</v>
      </c>
      <c r="DT72" s="38">
        <v>0</v>
      </c>
      <c r="DU72" s="38">
        <v>0</v>
      </c>
      <c r="DV72" s="38">
        <v>0</v>
      </c>
      <c r="DW72" s="38">
        <v>0</v>
      </c>
      <c r="DX72" s="38">
        <v>0</v>
      </c>
      <c r="DY72" s="38">
        <v>0</v>
      </c>
    </row>
    <row r="73" s="38" customFormat="1" spans="1:129">
      <c r="A73" s="46"/>
      <c r="B73" s="47" t="s">
        <v>145</v>
      </c>
      <c r="C73" s="47">
        <v>744314.35</v>
      </c>
      <c r="D73" s="47">
        <v>146650.61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/>
      <c r="R73" s="47"/>
      <c r="S73" s="47">
        <v>0</v>
      </c>
      <c r="T73" s="47">
        <v>0</v>
      </c>
      <c r="U73" s="47">
        <v>381718.23</v>
      </c>
      <c r="V73" s="47">
        <v>164906.59</v>
      </c>
      <c r="W73" s="47">
        <v>51038.92</v>
      </c>
      <c r="X73" s="47">
        <v>0</v>
      </c>
      <c r="Y73" s="47">
        <v>164795.92</v>
      </c>
      <c r="Z73" s="47">
        <v>110.67</v>
      </c>
      <c r="AA73" s="47">
        <v>0</v>
      </c>
      <c r="AB73" s="47">
        <v>0</v>
      </c>
      <c r="AC73" s="47">
        <v>0</v>
      </c>
      <c r="AD73" s="47">
        <v>3542.11</v>
      </c>
      <c r="AE73" s="47">
        <v>2358</v>
      </c>
      <c r="AF73" s="47">
        <v>7079.09</v>
      </c>
      <c r="AG73" s="47">
        <v>8635.78</v>
      </c>
      <c r="AH73" s="47">
        <v>0</v>
      </c>
      <c r="AI73" s="47">
        <v>29423.94</v>
      </c>
      <c r="AJ73" s="47">
        <v>0</v>
      </c>
      <c r="AK73" s="47">
        <v>0</v>
      </c>
      <c r="AL73" s="47">
        <v>0</v>
      </c>
      <c r="AM73" s="47">
        <v>8250.01</v>
      </c>
      <c r="AN73" s="47">
        <v>0</v>
      </c>
      <c r="AO73" s="47">
        <v>0</v>
      </c>
      <c r="AP73" s="47">
        <v>0</v>
      </c>
      <c r="AQ73" s="47">
        <v>3334.54</v>
      </c>
      <c r="AR73" s="47">
        <v>0</v>
      </c>
      <c r="AS73" s="47">
        <v>607.43</v>
      </c>
      <c r="AT73" s="47">
        <v>0</v>
      </c>
      <c r="AU73" s="47">
        <v>369526.25</v>
      </c>
      <c r="AV73" s="47">
        <v>334.42</v>
      </c>
      <c r="AW73" s="47">
        <v>0</v>
      </c>
      <c r="AX73" s="47">
        <v>0</v>
      </c>
      <c r="AY73" s="47">
        <v>1300.57</v>
      </c>
      <c r="AZ73" s="47">
        <v>5365.61</v>
      </c>
      <c r="BA73" s="47">
        <v>42908.21</v>
      </c>
      <c r="BB73" s="47">
        <v>13283.75</v>
      </c>
      <c r="BC73" s="47">
        <v>38308.35</v>
      </c>
      <c r="BD73" s="47">
        <v>0</v>
      </c>
      <c r="BE73" s="47">
        <v>13177.37</v>
      </c>
      <c r="BF73" s="47">
        <v>15186.94</v>
      </c>
      <c r="BG73" s="47">
        <v>50668.01</v>
      </c>
      <c r="BH73" s="47">
        <v>0</v>
      </c>
      <c r="BI73" s="47">
        <v>0</v>
      </c>
      <c r="BJ73" s="47">
        <v>12219.14</v>
      </c>
      <c r="BK73" s="47">
        <v>3384.39</v>
      </c>
      <c r="BL73" s="47">
        <v>7204.79</v>
      </c>
      <c r="BM73" s="47">
        <v>1578.59</v>
      </c>
      <c r="BN73" s="47">
        <v>4938.56</v>
      </c>
      <c r="BO73" s="47">
        <v>12371.78</v>
      </c>
      <c r="BP73" s="47">
        <v>0</v>
      </c>
      <c r="BQ73" s="47">
        <v>3724.73</v>
      </c>
      <c r="BR73" s="47">
        <v>3092.38</v>
      </c>
      <c r="BS73" s="47">
        <v>255.3</v>
      </c>
      <c r="BT73" s="47">
        <v>0</v>
      </c>
      <c r="BU73" s="47">
        <v>1164.72</v>
      </c>
      <c r="BV73" s="47">
        <v>1461.84</v>
      </c>
      <c r="BW73" s="47">
        <v>0</v>
      </c>
      <c r="BX73" s="47">
        <v>7632.91</v>
      </c>
      <c r="BY73" s="47">
        <v>0</v>
      </c>
      <c r="BZ73" s="47">
        <v>9944.12</v>
      </c>
      <c r="CA73" s="47">
        <v>0</v>
      </c>
      <c r="CB73" s="47">
        <v>4012.7</v>
      </c>
      <c r="CC73" s="47">
        <v>0</v>
      </c>
      <c r="CD73" s="47">
        <v>271.43</v>
      </c>
      <c r="CE73" s="47">
        <v>144.39</v>
      </c>
      <c r="CF73" s="47">
        <v>0</v>
      </c>
      <c r="CG73" s="47">
        <v>4526.73</v>
      </c>
      <c r="CH73" s="47">
        <v>0</v>
      </c>
      <c r="CI73" s="47">
        <v>3293.91</v>
      </c>
      <c r="CJ73" s="47">
        <v>866.68</v>
      </c>
      <c r="CK73" s="47">
        <v>0</v>
      </c>
      <c r="CL73" s="47">
        <v>3439.4</v>
      </c>
      <c r="CM73" s="47">
        <v>4777.94</v>
      </c>
      <c r="CN73" s="47">
        <v>0</v>
      </c>
      <c r="CO73" s="47">
        <v>0</v>
      </c>
      <c r="CP73" s="47">
        <v>5851.5</v>
      </c>
      <c r="CQ73" s="47">
        <v>0</v>
      </c>
      <c r="CR73" s="47">
        <v>0</v>
      </c>
      <c r="CS73" s="47">
        <v>0</v>
      </c>
      <c r="CT73" s="47">
        <v>0</v>
      </c>
      <c r="CU73" s="47">
        <v>767.66</v>
      </c>
      <c r="CV73" s="47">
        <v>0</v>
      </c>
      <c r="CW73" s="47">
        <v>0</v>
      </c>
      <c r="CX73" s="47">
        <v>0</v>
      </c>
      <c r="CY73" s="47">
        <v>2095.14</v>
      </c>
      <c r="CZ73" s="47">
        <v>0</v>
      </c>
      <c r="DA73" s="47">
        <v>463.14</v>
      </c>
      <c r="DB73" s="47">
        <v>6596.55</v>
      </c>
      <c r="DC73" s="47">
        <v>5681.34</v>
      </c>
      <c r="DD73" s="47">
        <v>5949.3</v>
      </c>
      <c r="DE73" s="47">
        <v>2647.95</v>
      </c>
      <c r="DF73" s="47">
        <v>1937.1</v>
      </c>
      <c r="DG73" s="47">
        <v>4537.79</v>
      </c>
      <c r="DH73" s="47">
        <v>4452.97</v>
      </c>
      <c r="DI73" s="47">
        <v>5514.74</v>
      </c>
      <c r="DJ73" s="47">
        <v>3724.65</v>
      </c>
      <c r="DK73" s="47">
        <v>4038.33</v>
      </c>
      <c r="DL73" s="47">
        <v>12309.11</v>
      </c>
      <c r="DM73" s="47">
        <v>7228.28</v>
      </c>
      <c r="DN73" s="47">
        <v>0</v>
      </c>
      <c r="DO73" s="47">
        <v>1281.06</v>
      </c>
      <c r="DP73" s="47">
        <v>3490.26</v>
      </c>
      <c r="DQ73" s="47">
        <v>7525.44</v>
      </c>
      <c r="DR73" s="47">
        <v>5442.7</v>
      </c>
      <c r="DS73" s="38">
        <v>522.07</v>
      </c>
      <c r="DT73" s="38">
        <v>1043.08</v>
      </c>
      <c r="DU73" s="38">
        <v>0</v>
      </c>
      <c r="DV73" s="38">
        <v>204.91</v>
      </c>
      <c r="DW73" s="38">
        <v>1905.84</v>
      </c>
      <c r="DX73" s="38">
        <v>2403.55</v>
      </c>
      <c r="DY73" s="38">
        <v>1072.13</v>
      </c>
    </row>
    <row r="74" s="38" customFormat="1" spans="1:129">
      <c r="A74" s="46"/>
      <c r="B74" s="47" t="s">
        <v>146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/>
      <c r="R74" s="47"/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38">
        <v>0</v>
      </c>
      <c r="DT74" s="38">
        <v>0</v>
      </c>
      <c r="DU74" s="38">
        <v>0</v>
      </c>
      <c r="DV74" s="38">
        <v>0</v>
      </c>
      <c r="DW74" s="38">
        <v>0</v>
      </c>
      <c r="DX74" s="38">
        <v>0</v>
      </c>
      <c r="DY74" s="38">
        <v>0</v>
      </c>
    </row>
    <row r="75" s="40" customFormat="1" spans="1:129">
      <c r="A75" s="46"/>
      <c r="B75" s="48" t="s">
        <v>95</v>
      </c>
      <c r="C75" s="47">
        <v>6621816.61</v>
      </c>
      <c r="D75" s="47">
        <v>2653542.11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143471.7</v>
      </c>
      <c r="K75" s="47">
        <v>0</v>
      </c>
      <c r="L75" s="47">
        <v>112185.46</v>
      </c>
      <c r="M75" s="47">
        <v>0</v>
      </c>
      <c r="N75" s="47">
        <v>0</v>
      </c>
      <c r="O75" s="47">
        <v>0</v>
      </c>
      <c r="P75" s="47">
        <v>0</v>
      </c>
      <c r="Q75" s="47"/>
      <c r="R75" s="47"/>
      <c r="S75" s="47">
        <v>0</v>
      </c>
      <c r="T75" s="47">
        <v>0</v>
      </c>
      <c r="U75" s="47">
        <v>3379917.9</v>
      </c>
      <c r="V75" s="47">
        <v>236653.5</v>
      </c>
      <c r="W75" s="47">
        <v>94111.11</v>
      </c>
      <c r="X75" s="47">
        <v>1934.83</v>
      </c>
      <c r="Y75" s="47">
        <v>223446.08</v>
      </c>
      <c r="Z75" s="47">
        <v>13207.42</v>
      </c>
      <c r="AA75" s="47">
        <v>0</v>
      </c>
      <c r="AB75" s="47">
        <v>0</v>
      </c>
      <c r="AC75" s="47">
        <v>0</v>
      </c>
      <c r="AD75" s="47">
        <v>3542.11</v>
      </c>
      <c r="AE75" s="47">
        <v>2358</v>
      </c>
      <c r="AF75" s="47">
        <v>33055.09</v>
      </c>
      <c r="AG75" s="47">
        <v>25952.78</v>
      </c>
      <c r="AH75" s="47">
        <v>0</v>
      </c>
      <c r="AI75" s="47">
        <v>29203.13</v>
      </c>
      <c r="AJ75" s="47">
        <v>0</v>
      </c>
      <c r="AK75" s="47">
        <v>0</v>
      </c>
      <c r="AL75" s="47">
        <v>1934.83</v>
      </c>
      <c r="AM75" s="47">
        <v>28050.01</v>
      </c>
      <c r="AN75" s="47">
        <v>-39600</v>
      </c>
      <c r="AO75" s="47">
        <v>20428.94</v>
      </c>
      <c r="AP75" s="47">
        <v>0</v>
      </c>
      <c r="AQ75" s="47">
        <v>183220.17</v>
      </c>
      <c r="AR75" s="47">
        <v>2088.45</v>
      </c>
      <c r="AS75" s="47">
        <v>54931.38</v>
      </c>
      <c r="AT75" s="47">
        <v>185327.63</v>
      </c>
      <c r="AU75" s="47">
        <v>2945471.32</v>
      </c>
      <c r="AV75" s="47">
        <v>93526.87</v>
      </c>
      <c r="AW75" s="47">
        <v>88403.74</v>
      </c>
      <c r="AX75" s="47">
        <v>78687.31</v>
      </c>
      <c r="AY75" s="47">
        <v>62551.39</v>
      </c>
      <c r="AZ75" s="47">
        <v>102932.8</v>
      </c>
      <c r="BA75" s="47">
        <v>89544.9</v>
      </c>
      <c r="BB75" s="47">
        <v>33989.13</v>
      </c>
      <c r="BC75" s="47">
        <v>104450.25</v>
      </c>
      <c r="BD75" s="47">
        <v>97921.69</v>
      </c>
      <c r="BE75" s="47">
        <v>137220.21</v>
      </c>
      <c r="BF75" s="47">
        <v>86503.64</v>
      </c>
      <c r="BG75" s="47">
        <v>201944.7</v>
      </c>
      <c r="BH75" s="47">
        <v>3693.56</v>
      </c>
      <c r="BI75" s="47">
        <v>37137.37</v>
      </c>
      <c r="BJ75" s="47">
        <v>25372.97</v>
      </c>
      <c r="BK75" s="47">
        <v>25157.06</v>
      </c>
      <c r="BL75" s="47">
        <v>52435.67</v>
      </c>
      <c r="BM75" s="47">
        <v>29677.24</v>
      </c>
      <c r="BN75" s="47">
        <v>27437.09</v>
      </c>
      <c r="BO75" s="47">
        <v>34641.67</v>
      </c>
      <c r="BP75" s="47">
        <v>59674.84</v>
      </c>
      <c r="BQ75" s="47">
        <v>37295.3</v>
      </c>
      <c r="BR75" s="47">
        <v>18841.43</v>
      </c>
      <c r="BS75" s="47">
        <v>15217.38</v>
      </c>
      <c r="BT75" s="47">
        <v>18466.11</v>
      </c>
      <c r="BU75" s="47">
        <v>12255</v>
      </c>
      <c r="BV75" s="47">
        <v>24659.1</v>
      </c>
      <c r="BW75" s="47">
        <v>15393.34</v>
      </c>
      <c r="BX75" s="47">
        <v>29819.52</v>
      </c>
      <c r="BY75" s="47">
        <v>9776.23</v>
      </c>
      <c r="BZ75" s="47">
        <v>31745.84</v>
      </c>
      <c r="CA75" s="47">
        <v>4477.02</v>
      </c>
      <c r="CB75" s="47">
        <v>12723.18</v>
      </c>
      <c r="CC75" s="47">
        <v>12027.92</v>
      </c>
      <c r="CD75" s="47">
        <v>120584.02</v>
      </c>
      <c r="CE75" s="47">
        <v>4418.53</v>
      </c>
      <c r="CF75" s="47">
        <v>29071.31</v>
      </c>
      <c r="CG75" s="47">
        <v>49684.94</v>
      </c>
      <c r="CH75" s="47">
        <v>26665.64</v>
      </c>
      <c r="CI75" s="47">
        <v>28556.85</v>
      </c>
      <c r="CJ75" s="47">
        <v>14697.92</v>
      </c>
      <c r="CK75" s="47">
        <v>9662.69</v>
      </c>
      <c r="CL75" s="47">
        <v>30440.8</v>
      </c>
      <c r="CM75" s="47">
        <v>34595.92</v>
      </c>
      <c r="CN75" s="47">
        <v>11198.27</v>
      </c>
      <c r="CO75" s="47">
        <v>19863.11</v>
      </c>
      <c r="CP75" s="47">
        <v>22252.86</v>
      </c>
      <c r="CQ75" s="47">
        <v>17389.37</v>
      </c>
      <c r="CR75" s="47">
        <v>11503.54</v>
      </c>
      <c r="CS75" s="47">
        <v>9344.77</v>
      </c>
      <c r="CT75" s="47">
        <v>22306.25</v>
      </c>
      <c r="CU75" s="47">
        <v>19909.7</v>
      </c>
      <c r="CV75" s="47">
        <v>12745.86</v>
      </c>
      <c r="CW75" s="47">
        <v>14228.19</v>
      </c>
      <c r="CX75" s="47">
        <v>17678.84</v>
      </c>
      <c r="CY75" s="47">
        <v>20325.8</v>
      </c>
      <c r="CZ75" s="47">
        <v>12749.68</v>
      </c>
      <c r="DA75" s="47">
        <v>22751.21</v>
      </c>
      <c r="DB75" s="47">
        <v>28266.19</v>
      </c>
      <c r="DC75" s="47">
        <v>64806.04</v>
      </c>
      <c r="DD75" s="47">
        <v>25474.88</v>
      </c>
      <c r="DE75" s="47">
        <v>15653.53</v>
      </c>
      <c r="DF75" s="47">
        <v>11930.18</v>
      </c>
      <c r="DG75" s="47">
        <v>75381.74</v>
      </c>
      <c r="DH75" s="47">
        <v>19282.7</v>
      </c>
      <c r="DI75" s="47">
        <v>27682.25</v>
      </c>
      <c r="DJ75" s="47">
        <v>15077.57</v>
      </c>
      <c r="DK75" s="47">
        <v>49679.03</v>
      </c>
      <c r="DL75" s="47">
        <v>46601.91</v>
      </c>
      <c r="DM75" s="47">
        <v>35345.65</v>
      </c>
      <c r="DN75" s="47">
        <v>908.48</v>
      </c>
      <c r="DO75" s="47">
        <v>45895.6</v>
      </c>
      <c r="DP75" s="47">
        <v>44197.07</v>
      </c>
      <c r="DQ75" s="47">
        <v>37141.25</v>
      </c>
      <c r="DR75" s="47">
        <v>20249.67</v>
      </c>
      <c r="DS75" s="38">
        <v>23652.58</v>
      </c>
      <c r="DT75" s="38">
        <v>17793.52</v>
      </c>
      <c r="DU75" s="38">
        <v>8394.29</v>
      </c>
      <c r="DV75" s="38">
        <v>5839.99</v>
      </c>
      <c r="DW75" s="38">
        <v>12427.24</v>
      </c>
      <c r="DX75" s="38">
        <v>8801.45</v>
      </c>
      <c r="DY75" s="38">
        <v>6760.97</v>
      </c>
    </row>
    <row r="76" s="38" customFormat="1" spans="1:129">
      <c r="A76" s="46" t="s">
        <v>147</v>
      </c>
      <c r="B76" s="47" t="s">
        <v>148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/>
      <c r="R76" s="47"/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38">
        <v>0</v>
      </c>
      <c r="DT76" s="38">
        <v>0</v>
      </c>
      <c r="DU76" s="38">
        <v>0</v>
      </c>
      <c r="DV76" s="38">
        <v>0</v>
      </c>
      <c r="DW76" s="38">
        <v>0</v>
      </c>
      <c r="DX76" s="38">
        <v>0</v>
      </c>
      <c r="DY76" s="38">
        <v>0</v>
      </c>
    </row>
    <row r="77" s="38" customFormat="1" spans="1:129">
      <c r="A77" s="46"/>
      <c r="B77" s="47" t="s">
        <v>149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/>
      <c r="R77" s="47"/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38">
        <v>0</v>
      </c>
      <c r="DT77" s="38">
        <v>0</v>
      </c>
      <c r="DU77" s="38">
        <v>0</v>
      </c>
      <c r="DV77" s="38">
        <v>0</v>
      </c>
      <c r="DW77" s="38">
        <v>0</v>
      </c>
      <c r="DX77" s="38">
        <v>0</v>
      </c>
      <c r="DY77" s="38">
        <v>0</v>
      </c>
    </row>
    <row r="78" s="38" customFormat="1" spans="1:129">
      <c r="A78" s="46"/>
      <c r="B78" s="47" t="s">
        <v>150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/>
      <c r="R78" s="47"/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38">
        <v>0</v>
      </c>
      <c r="DT78" s="38">
        <v>0</v>
      </c>
      <c r="DU78" s="38">
        <v>0</v>
      </c>
      <c r="DV78" s="38">
        <v>0</v>
      </c>
      <c r="DW78" s="38">
        <v>0</v>
      </c>
      <c r="DX78" s="38">
        <v>0</v>
      </c>
      <c r="DY78" s="38">
        <v>0</v>
      </c>
    </row>
    <row r="79" s="38" customFormat="1" spans="1:129">
      <c r="A79" s="46"/>
      <c r="B79" s="47" t="s">
        <v>151</v>
      </c>
      <c r="C79" s="47">
        <v>29817.5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/>
      <c r="R79" s="47"/>
      <c r="S79" s="47">
        <v>0</v>
      </c>
      <c r="T79" s="47">
        <v>0</v>
      </c>
      <c r="U79" s="47">
        <v>29817.5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29817.5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38">
        <v>29817.5</v>
      </c>
      <c r="DT79" s="38">
        <v>0</v>
      </c>
      <c r="DU79" s="38">
        <v>0</v>
      </c>
      <c r="DV79" s="38">
        <v>0</v>
      </c>
      <c r="DW79" s="38">
        <v>0</v>
      </c>
      <c r="DX79" s="38">
        <v>0</v>
      </c>
      <c r="DY79" s="38">
        <v>0</v>
      </c>
    </row>
    <row r="80" s="40" customFormat="1" spans="1:129">
      <c r="A80" s="46"/>
      <c r="B80" s="48" t="s">
        <v>95</v>
      </c>
      <c r="C80" s="47">
        <v>29817.5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/>
      <c r="R80" s="47"/>
      <c r="S80" s="47">
        <v>0</v>
      </c>
      <c r="T80" s="47">
        <v>0</v>
      </c>
      <c r="U80" s="47">
        <v>29817.5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29817.5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38">
        <v>29817.5</v>
      </c>
      <c r="DT80" s="38">
        <v>0</v>
      </c>
      <c r="DU80" s="38">
        <v>0</v>
      </c>
      <c r="DV80" s="38">
        <v>0</v>
      </c>
      <c r="DW80" s="38">
        <v>0</v>
      </c>
      <c r="DX80" s="38">
        <v>0</v>
      </c>
      <c r="DY80" s="38">
        <v>0</v>
      </c>
    </row>
    <row r="81" s="40" customFormat="1" ht="14.25" spans="1:129">
      <c r="A81" s="53" t="s">
        <v>2</v>
      </c>
      <c r="B81" s="54" t="s">
        <v>2</v>
      </c>
      <c r="C81" s="47">
        <v>44724025.48</v>
      </c>
      <c r="D81" s="47">
        <v>-18324824.48</v>
      </c>
      <c r="E81" s="47">
        <v>3449788.67</v>
      </c>
      <c r="F81" s="47">
        <v>194567.74</v>
      </c>
      <c r="G81" s="47">
        <v>91549.52</v>
      </c>
      <c r="H81" s="47">
        <v>689994.22</v>
      </c>
      <c r="I81" s="47">
        <v>1570477.3</v>
      </c>
      <c r="J81" s="47">
        <v>1718450.57</v>
      </c>
      <c r="K81" s="47">
        <v>1393866.71</v>
      </c>
      <c r="L81" s="47">
        <v>3236892.47</v>
      </c>
      <c r="M81" s="47">
        <v>821229.7</v>
      </c>
      <c r="N81" s="47">
        <v>1242050.54</v>
      </c>
      <c r="O81" s="47">
        <v>899624.05</v>
      </c>
      <c r="P81" s="47">
        <v>933817.45</v>
      </c>
      <c r="Q81" s="47"/>
      <c r="R81" s="47"/>
      <c r="S81" s="47">
        <v>890429.69</v>
      </c>
      <c r="T81" s="47">
        <v>468414.12</v>
      </c>
      <c r="U81" s="47">
        <v>32808520.91</v>
      </c>
      <c r="V81" s="47">
        <v>3527892.21</v>
      </c>
      <c r="W81" s="47">
        <v>7035788.52</v>
      </c>
      <c r="X81" s="47">
        <v>2075495.57</v>
      </c>
      <c r="Y81" s="47">
        <v>1081271.25</v>
      </c>
      <c r="Z81" s="47">
        <v>836024.22</v>
      </c>
      <c r="AA81" s="47">
        <v>208047.38</v>
      </c>
      <c r="AB81" s="47">
        <v>998883.15</v>
      </c>
      <c r="AC81" s="47">
        <v>403666.21</v>
      </c>
      <c r="AD81" s="47">
        <v>557959.48</v>
      </c>
      <c r="AE81" s="47">
        <v>289070.17</v>
      </c>
      <c r="AF81" s="47">
        <v>1870256.47</v>
      </c>
      <c r="AG81" s="47">
        <v>2695870.89</v>
      </c>
      <c r="AH81" s="47">
        <v>729222.55</v>
      </c>
      <c r="AI81" s="47">
        <v>893408.96</v>
      </c>
      <c r="AJ81" s="47">
        <v>769832.31</v>
      </c>
      <c r="AK81" s="47">
        <v>651928.38</v>
      </c>
      <c r="AL81" s="47">
        <v>653734.88</v>
      </c>
      <c r="AM81" s="47">
        <v>782197.03</v>
      </c>
      <c r="AN81" s="47">
        <v>1645554.7</v>
      </c>
      <c r="AO81" s="47">
        <v>791207.84</v>
      </c>
      <c r="AP81" s="47">
        <v>794715.21</v>
      </c>
      <c r="AQ81" s="47">
        <v>4916793.28</v>
      </c>
      <c r="AR81" s="47">
        <v>211056.99</v>
      </c>
      <c r="AS81" s="47">
        <v>390988.47</v>
      </c>
      <c r="AT81" s="47">
        <v>1037032.3</v>
      </c>
      <c r="AU81" s="47">
        <v>22238975.09</v>
      </c>
      <c r="AV81" s="47">
        <v>859206.17</v>
      </c>
      <c r="AW81" s="47">
        <v>1028459</v>
      </c>
      <c r="AX81" s="47">
        <v>961701.79</v>
      </c>
      <c r="AY81" s="47">
        <v>816259.11</v>
      </c>
      <c r="AZ81" s="47">
        <v>877634.69</v>
      </c>
      <c r="BA81" s="47">
        <v>760280.8</v>
      </c>
      <c r="BB81" s="47">
        <v>280473.63</v>
      </c>
      <c r="BC81" s="47">
        <v>808287.48</v>
      </c>
      <c r="BD81" s="47">
        <v>627115.17</v>
      </c>
      <c r="BE81" s="47">
        <v>618601.41</v>
      </c>
      <c r="BF81" s="47">
        <v>684165.24</v>
      </c>
      <c r="BG81" s="47">
        <v>771160.82</v>
      </c>
      <c r="BH81" s="47">
        <v>366687.1</v>
      </c>
      <c r="BI81" s="47">
        <v>383997.3</v>
      </c>
      <c r="BJ81" s="47">
        <v>431297.14</v>
      </c>
      <c r="BK81" s="47">
        <v>391161.32</v>
      </c>
      <c r="BL81" s="47">
        <v>416314.21</v>
      </c>
      <c r="BM81" s="47">
        <v>218406.21</v>
      </c>
      <c r="BN81" s="47">
        <v>258211.79</v>
      </c>
      <c r="BO81" s="47">
        <v>336424.63</v>
      </c>
      <c r="BP81" s="47">
        <v>487345.98</v>
      </c>
      <c r="BQ81" s="47">
        <v>275678.76</v>
      </c>
      <c r="BR81" s="47">
        <v>187171.81</v>
      </c>
      <c r="BS81" s="47">
        <v>211222.07</v>
      </c>
      <c r="BT81" s="47">
        <v>272457.54</v>
      </c>
      <c r="BU81" s="47">
        <v>211969.2</v>
      </c>
      <c r="BV81" s="47">
        <v>259525.54</v>
      </c>
      <c r="BW81" s="47">
        <v>170321.75</v>
      </c>
      <c r="BX81" s="47">
        <v>332194.51</v>
      </c>
      <c r="BY81" s="47">
        <v>144058.57</v>
      </c>
      <c r="BZ81" s="47">
        <v>156083.99</v>
      </c>
      <c r="CA81" s="47">
        <v>73142.62</v>
      </c>
      <c r="CB81" s="47">
        <v>158456.27</v>
      </c>
      <c r="CC81" s="47">
        <v>206115.85</v>
      </c>
      <c r="CD81" s="47">
        <v>730433.15</v>
      </c>
      <c r="CE81" s="47">
        <v>371786.15</v>
      </c>
      <c r="CF81" s="47">
        <v>129885</v>
      </c>
      <c r="CG81" s="47">
        <v>148160.69</v>
      </c>
      <c r="CH81" s="47">
        <v>101128.1</v>
      </c>
      <c r="CI81" s="47">
        <v>137850.37</v>
      </c>
      <c r="CJ81" s="47">
        <v>68675.69</v>
      </c>
      <c r="CK81" s="47">
        <v>171450.17</v>
      </c>
      <c r="CL81" s="47">
        <v>190995.97</v>
      </c>
      <c r="CM81" s="47">
        <v>141245.6</v>
      </c>
      <c r="CN81" s="47">
        <v>124252.88</v>
      </c>
      <c r="CO81" s="47">
        <v>122254.48</v>
      </c>
      <c r="CP81" s="47">
        <v>188004.6</v>
      </c>
      <c r="CQ81" s="47">
        <v>112632.1</v>
      </c>
      <c r="CR81" s="47">
        <v>113325.59</v>
      </c>
      <c r="CS81" s="47">
        <v>194167.83</v>
      </c>
      <c r="CT81" s="47">
        <v>117104.93</v>
      </c>
      <c r="CU81" s="47">
        <v>149682.5</v>
      </c>
      <c r="CV81" s="47">
        <v>105497.76</v>
      </c>
      <c r="CW81" s="47">
        <v>143627.67</v>
      </c>
      <c r="CX81" s="47">
        <v>47797.74</v>
      </c>
      <c r="CY81" s="47">
        <v>150802.8</v>
      </c>
      <c r="CZ81" s="47">
        <v>80100.36</v>
      </c>
      <c r="DA81" s="47">
        <v>152699.42</v>
      </c>
      <c r="DB81" s="47">
        <v>191985.36</v>
      </c>
      <c r="DC81" s="47">
        <v>272143.46</v>
      </c>
      <c r="DD81" s="47">
        <v>160632.15</v>
      </c>
      <c r="DE81" s="47">
        <v>129752.61</v>
      </c>
      <c r="DF81" s="47">
        <v>125234.3</v>
      </c>
      <c r="DG81" s="47">
        <v>353044.19</v>
      </c>
      <c r="DH81" s="47">
        <v>155877.86</v>
      </c>
      <c r="DI81" s="47">
        <v>171367.14</v>
      </c>
      <c r="DJ81" s="47">
        <v>163863.39</v>
      </c>
      <c r="DK81" s="47">
        <v>137380.71</v>
      </c>
      <c r="DL81" s="47">
        <v>140793.11</v>
      </c>
      <c r="DM81" s="47">
        <v>130794.11</v>
      </c>
      <c r="DN81" s="47">
        <v>55344.12</v>
      </c>
      <c r="DO81" s="47">
        <v>175976.67</v>
      </c>
      <c r="DP81" s="47">
        <v>128230.71</v>
      </c>
      <c r="DQ81" s="47">
        <v>178374.58</v>
      </c>
      <c r="DR81" s="47">
        <v>100882.1</v>
      </c>
      <c r="DS81" s="38">
        <v>79679.97</v>
      </c>
      <c r="DT81" s="38">
        <v>71355.61</v>
      </c>
      <c r="DU81" s="38">
        <v>52092.66</v>
      </c>
      <c r="DV81" s="38">
        <v>53533.78</v>
      </c>
      <c r="DW81" s="38">
        <v>54604.58</v>
      </c>
      <c r="DX81" s="38">
        <v>68658.66</v>
      </c>
      <c r="DY81" s="38">
        <v>52222.24</v>
      </c>
    </row>
    <row r="82" s="38" customFormat="1" spans="1:3">
      <c r="A82" s="42"/>
      <c r="C82" s="47"/>
    </row>
    <row r="83" s="38" customFormat="1" ht="14.25" spans="1:1">
      <c r="A83" s="55" t="s">
        <v>364</v>
      </c>
    </row>
    <row r="84" s="39" customFormat="1" spans="1:129">
      <c r="A84" s="43" t="s">
        <v>72</v>
      </c>
      <c r="B84" s="44" t="s">
        <v>73</v>
      </c>
      <c r="C84" s="44" t="s">
        <v>2</v>
      </c>
      <c r="D84" s="45" t="s">
        <v>352</v>
      </c>
      <c r="E84" s="45" t="s">
        <v>353</v>
      </c>
      <c r="F84" s="45" t="s">
        <v>354</v>
      </c>
      <c r="G84" s="45" t="s">
        <v>355</v>
      </c>
      <c r="H84" s="45" t="s">
        <v>356</v>
      </c>
      <c r="I84" s="45" t="s">
        <v>357</v>
      </c>
      <c r="J84" s="45" t="s">
        <v>358</v>
      </c>
      <c r="K84" s="45" t="s">
        <v>359</v>
      </c>
      <c r="L84" s="45" t="s">
        <v>360</v>
      </c>
      <c r="M84" s="45" t="s">
        <v>361</v>
      </c>
      <c r="N84" s="45" t="s">
        <v>362</v>
      </c>
      <c r="O84" s="45" t="s">
        <v>363</v>
      </c>
      <c r="P84" s="45" t="s">
        <v>200</v>
      </c>
      <c r="Q84" s="45" t="s">
        <v>201</v>
      </c>
      <c r="R84" s="45" t="s">
        <v>202</v>
      </c>
      <c r="S84" s="45" t="s">
        <v>203</v>
      </c>
      <c r="T84" s="45" t="s">
        <v>5</v>
      </c>
      <c r="U84" s="51" t="s">
        <v>7</v>
      </c>
      <c r="V84" s="51" t="s">
        <v>204</v>
      </c>
      <c r="W84" s="51" t="s">
        <v>205</v>
      </c>
      <c r="X84" s="51" t="s">
        <v>206</v>
      </c>
      <c r="Y84" s="51" t="s">
        <v>6</v>
      </c>
      <c r="Z84" s="51" t="s">
        <v>13</v>
      </c>
      <c r="AA84" s="51" t="s">
        <v>14</v>
      </c>
      <c r="AB84" s="51" t="s">
        <v>16</v>
      </c>
      <c r="AC84" s="51" t="s">
        <v>17</v>
      </c>
      <c r="AD84" s="51" t="s">
        <v>24</v>
      </c>
      <c r="AE84" s="51" t="s">
        <v>23</v>
      </c>
      <c r="AF84" s="51" t="s">
        <v>19</v>
      </c>
      <c r="AG84" s="45" t="s">
        <v>20</v>
      </c>
      <c r="AH84" s="45" t="s">
        <v>21</v>
      </c>
      <c r="AI84" s="45" t="s">
        <v>22</v>
      </c>
      <c r="AJ84" s="45" t="s">
        <v>11</v>
      </c>
      <c r="AK84" s="45" t="s">
        <v>9</v>
      </c>
      <c r="AL84" s="45" t="s">
        <v>10</v>
      </c>
      <c r="AM84" s="45" t="s">
        <v>207</v>
      </c>
      <c r="AN84" s="45" t="s">
        <v>208</v>
      </c>
      <c r="AO84" s="45" t="s">
        <v>209</v>
      </c>
      <c r="AP84" s="45" t="s">
        <v>210</v>
      </c>
      <c r="AQ84" s="45" t="s">
        <v>211</v>
      </c>
      <c r="AR84" s="45" t="s">
        <v>212</v>
      </c>
      <c r="AS84" s="45" t="s">
        <v>213</v>
      </c>
      <c r="AT84" s="45" t="s">
        <v>214</v>
      </c>
      <c r="AU84" s="45" t="s">
        <v>215</v>
      </c>
      <c r="AV84" s="45" t="s">
        <v>216</v>
      </c>
      <c r="AW84" s="45" t="s">
        <v>217</v>
      </c>
      <c r="AX84" s="45" t="s">
        <v>218</v>
      </c>
      <c r="AY84" s="45" t="s">
        <v>219</v>
      </c>
      <c r="AZ84" s="45" t="s">
        <v>220</v>
      </c>
      <c r="BA84" s="45" t="s">
        <v>221</v>
      </c>
      <c r="BB84" s="45" t="s">
        <v>222</v>
      </c>
      <c r="BC84" s="45" t="s">
        <v>223</v>
      </c>
      <c r="BD84" s="45" t="s">
        <v>224</v>
      </c>
      <c r="BE84" s="45" t="s">
        <v>225</v>
      </c>
      <c r="BF84" s="45" t="s">
        <v>226</v>
      </c>
      <c r="BG84" s="45" t="s">
        <v>227</v>
      </c>
      <c r="BH84" s="45" t="s">
        <v>228</v>
      </c>
      <c r="BI84" s="45" t="s">
        <v>229</v>
      </c>
      <c r="BJ84" s="45" t="s">
        <v>230</v>
      </c>
      <c r="BK84" s="45" t="s">
        <v>231</v>
      </c>
      <c r="BL84" s="45" t="s">
        <v>232</v>
      </c>
      <c r="BM84" s="45" t="s">
        <v>233</v>
      </c>
      <c r="BN84" s="45" t="s">
        <v>234</v>
      </c>
      <c r="BO84" s="45" t="s">
        <v>235</v>
      </c>
      <c r="BP84" s="45" t="s">
        <v>236</v>
      </c>
      <c r="BQ84" s="45" t="s">
        <v>237</v>
      </c>
      <c r="BR84" s="45" t="s">
        <v>238</v>
      </c>
      <c r="BS84" s="45" t="s">
        <v>239</v>
      </c>
      <c r="BT84" s="45" t="s">
        <v>240</v>
      </c>
      <c r="BU84" s="45" t="s">
        <v>241</v>
      </c>
      <c r="BV84" s="45" t="s">
        <v>242</v>
      </c>
      <c r="BW84" s="45" t="s">
        <v>243</v>
      </c>
      <c r="BX84" s="45" t="s">
        <v>244</v>
      </c>
      <c r="BY84" s="45" t="s">
        <v>245</v>
      </c>
      <c r="BZ84" s="45" t="s">
        <v>246</v>
      </c>
      <c r="CA84" s="45" t="s">
        <v>247</v>
      </c>
      <c r="CB84" s="45" t="s">
        <v>248</v>
      </c>
      <c r="CC84" s="45" t="s">
        <v>249</v>
      </c>
      <c r="CD84" s="45" t="s">
        <v>250</v>
      </c>
      <c r="CE84" s="45" t="s">
        <v>251</v>
      </c>
      <c r="CF84" s="45" t="s">
        <v>252</v>
      </c>
      <c r="CG84" s="45" t="s">
        <v>253</v>
      </c>
      <c r="CH84" s="45" t="s">
        <v>254</v>
      </c>
      <c r="CI84" s="45" t="s">
        <v>255</v>
      </c>
      <c r="CJ84" s="45" t="s">
        <v>256</v>
      </c>
      <c r="CK84" s="45" t="s">
        <v>257</v>
      </c>
      <c r="CL84" s="45" t="s">
        <v>258</v>
      </c>
      <c r="CM84" s="45" t="s">
        <v>259</v>
      </c>
      <c r="CN84" s="45" t="s">
        <v>260</v>
      </c>
      <c r="CO84" s="45" t="s">
        <v>261</v>
      </c>
      <c r="CP84" s="45" t="s">
        <v>262</v>
      </c>
      <c r="CQ84" s="45" t="s">
        <v>263</v>
      </c>
      <c r="CR84" s="45" t="s">
        <v>264</v>
      </c>
      <c r="CS84" s="45" t="s">
        <v>265</v>
      </c>
      <c r="CT84" s="45" t="s">
        <v>266</v>
      </c>
      <c r="CU84" s="45" t="s">
        <v>267</v>
      </c>
      <c r="CV84" s="45" t="s">
        <v>268</v>
      </c>
      <c r="CW84" s="45" t="s">
        <v>269</v>
      </c>
      <c r="CX84" s="45" t="s">
        <v>270</v>
      </c>
      <c r="CY84" s="45" t="s">
        <v>271</v>
      </c>
      <c r="CZ84" s="45" t="s">
        <v>272</v>
      </c>
      <c r="DA84" s="45" t="s">
        <v>273</v>
      </c>
      <c r="DB84" s="45" t="s">
        <v>274</v>
      </c>
      <c r="DC84" s="45" t="s">
        <v>275</v>
      </c>
      <c r="DD84" s="45" t="s">
        <v>276</v>
      </c>
      <c r="DE84" s="45" t="s">
        <v>277</v>
      </c>
      <c r="DF84" s="45" t="s">
        <v>278</v>
      </c>
      <c r="DG84" s="45" t="s">
        <v>279</v>
      </c>
      <c r="DH84" s="45" t="s">
        <v>280</v>
      </c>
      <c r="DI84" s="45" t="s">
        <v>281</v>
      </c>
      <c r="DJ84" s="45" t="s">
        <v>282</v>
      </c>
      <c r="DK84" s="45" t="s">
        <v>283</v>
      </c>
      <c r="DL84" s="52" t="s">
        <v>284</v>
      </c>
      <c r="DM84" s="39" t="s">
        <v>285</v>
      </c>
      <c r="DN84" s="39" t="s">
        <v>286</v>
      </c>
      <c r="DO84" s="39" t="s">
        <v>287</v>
      </c>
      <c r="DP84" s="39" t="s">
        <v>288</v>
      </c>
      <c r="DQ84" s="39" t="s">
        <v>289</v>
      </c>
      <c r="DR84" s="39" t="s">
        <v>290</v>
      </c>
      <c r="DS84" s="39" t="s">
        <v>291</v>
      </c>
      <c r="DT84" s="39" t="s">
        <v>292</v>
      </c>
      <c r="DU84" s="39" t="s">
        <v>293</v>
      </c>
      <c r="DV84" s="39" t="s">
        <v>294</v>
      </c>
      <c r="DW84" s="39" t="s">
        <v>295</v>
      </c>
      <c r="DX84" s="39" t="s">
        <v>296</v>
      </c>
      <c r="DY84" s="39" t="s">
        <v>297</v>
      </c>
    </row>
    <row r="85" s="38" customFormat="1" spans="1:129">
      <c r="A85" s="46" t="s">
        <v>74</v>
      </c>
      <c r="B85" s="47" t="s">
        <v>75</v>
      </c>
      <c r="C85" s="47">
        <v>1858475.98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/>
      <c r="R85" s="47"/>
      <c r="S85" s="47">
        <v>0</v>
      </c>
      <c r="T85" s="47">
        <v>0</v>
      </c>
      <c r="U85" s="47">
        <v>1858475.98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9051.02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52740.4</v>
      </c>
      <c r="AU85" s="47">
        <v>1796684.56</v>
      </c>
      <c r="AV85" s="47">
        <v>85078.33</v>
      </c>
      <c r="AW85" s="47">
        <v>90310.31</v>
      </c>
      <c r="AX85" s="47">
        <v>111571.6</v>
      </c>
      <c r="AY85" s="47">
        <v>81130.31</v>
      </c>
      <c r="AZ85" s="47">
        <v>145035.17</v>
      </c>
      <c r="BA85" s="47">
        <v>98159.83</v>
      </c>
      <c r="BB85" s="47">
        <v>33282.45</v>
      </c>
      <c r="BC85" s="47">
        <v>99702.4</v>
      </c>
      <c r="BD85" s="47">
        <v>42087.4</v>
      </c>
      <c r="BE85" s="47">
        <v>19883.97</v>
      </c>
      <c r="BF85" s="47">
        <v>73483.75</v>
      </c>
      <c r="BG85" s="47">
        <v>50684.15</v>
      </c>
      <c r="BH85" s="47">
        <v>10697.65</v>
      </c>
      <c r="BI85" s="47">
        <v>23590.77</v>
      </c>
      <c r="BJ85" s="47">
        <v>51795.93</v>
      </c>
      <c r="BK85" s="47">
        <v>37514.3</v>
      </c>
      <c r="BL85" s="47">
        <v>58534.23</v>
      </c>
      <c r="BM85" s="47">
        <v>18740.35</v>
      </c>
      <c r="BN85" s="47">
        <v>21502.96</v>
      </c>
      <c r="BO85" s="47">
        <v>38646.01</v>
      </c>
      <c r="BP85" s="47">
        <v>43064.4</v>
      </c>
      <c r="BQ85" s="47">
        <v>12118.98</v>
      </c>
      <c r="BR85" s="47">
        <v>13917.57</v>
      </c>
      <c r="BS85" s="47">
        <v>8050.2</v>
      </c>
      <c r="BT85" s="47">
        <v>24870.9</v>
      </c>
      <c r="BU85" s="47">
        <v>25133.22</v>
      </c>
      <c r="BV85" s="47">
        <v>28994.29</v>
      </c>
      <c r="BW85" s="47">
        <v>20393.42</v>
      </c>
      <c r="BX85" s="47">
        <v>25217.04</v>
      </c>
      <c r="BY85" s="47">
        <v>6311.51</v>
      </c>
      <c r="BZ85" s="47">
        <v>5922.12</v>
      </c>
      <c r="CA85" s="47">
        <v>6111.16</v>
      </c>
      <c r="CB85" s="47">
        <v>19871.93</v>
      </c>
      <c r="CC85" s="47">
        <v>7983.52</v>
      </c>
      <c r="CD85" s="47">
        <v>36212.14</v>
      </c>
      <c r="CE85" s="47">
        <v>27573.3</v>
      </c>
      <c r="CF85" s="47">
        <v>1245.23</v>
      </c>
      <c r="CG85" s="47">
        <v>2208.36</v>
      </c>
      <c r="CH85" s="47">
        <v>0.44</v>
      </c>
      <c r="CI85" s="47">
        <v>11848.17</v>
      </c>
      <c r="CJ85" s="47">
        <v>1850.1</v>
      </c>
      <c r="CK85" s="47">
        <v>1438.29</v>
      </c>
      <c r="CL85" s="47">
        <v>25585.04</v>
      </c>
      <c r="CM85" s="47">
        <v>3394.52</v>
      </c>
      <c r="CN85" s="47">
        <v>2444.04</v>
      </c>
      <c r="CO85" s="47">
        <v>5218.17</v>
      </c>
      <c r="CP85" s="47">
        <v>12160.91</v>
      </c>
      <c r="CQ85" s="47">
        <v>3862.35</v>
      </c>
      <c r="CR85" s="47">
        <v>8549.06</v>
      </c>
      <c r="CS85" s="47">
        <v>13282.7</v>
      </c>
      <c r="CT85" s="47">
        <v>313.06</v>
      </c>
      <c r="CU85" s="47">
        <v>5383.93</v>
      </c>
      <c r="CV85" s="47">
        <v>1942.76</v>
      </c>
      <c r="CW85" s="47">
        <v>22714.16</v>
      </c>
      <c r="CX85" s="47">
        <v>1615.45</v>
      </c>
      <c r="CY85" s="47">
        <v>414.82</v>
      </c>
      <c r="CZ85" s="47">
        <v>1949.18</v>
      </c>
      <c r="DA85" s="47">
        <v>7704.78</v>
      </c>
      <c r="DB85" s="47">
        <v>4343.39</v>
      </c>
      <c r="DC85" s="47">
        <v>11897.4</v>
      </c>
      <c r="DD85" s="47">
        <v>4243.26</v>
      </c>
      <c r="DE85" s="47">
        <v>13015.94</v>
      </c>
      <c r="DF85" s="47">
        <v>2924.56</v>
      </c>
      <c r="DG85" s="47">
        <v>37727.87</v>
      </c>
      <c r="DH85" s="47">
        <v>7874.32</v>
      </c>
      <c r="DI85" s="47">
        <v>5225.12</v>
      </c>
      <c r="DJ85" s="47">
        <v>10945.81</v>
      </c>
      <c r="DK85" s="47">
        <v>6408.07</v>
      </c>
      <c r="DL85" s="57">
        <v>2649.71</v>
      </c>
      <c r="DM85" s="38">
        <v>4814.01</v>
      </c>
      <c r="DN85" s="38">
        <v>0</v>
      </c>
      <c r="DO85" s="38">
        <v>8164.74</v>
      </c>
      <c r="DP85" s="38">
        <v>453.19</v>
      </c>
      <c r="DQ85" s="38">
        <v>15851.24</v>
      </c>
      <c r="DR85" s="38">
        <v>11490.21</v>
      </c>
      <c r="DS85" s="38">
        <v>0</v>
      </c>
      <c r="DT85" s="38">
        <v>0</v>
      </c>
      <c r="DU85" s="38">
        <v>0</v>
      </c>
      <c r="DV85" s="38">
        <v>4747.74</v>
      </c>
      <c r="DW85" s="38">
        <v>1057.65</v>
      </c>
      <c r="DX85" s="38">
        <v>1808.11</v>
      </c>
      <c r="DY85" s="38">
        <v>2739.13</v>
      </c>
    </row>
    <row r="86" s="38" customFormat="1" spans="1:129">
      <c r="A86" s="46"/>
      <c r="B86" s="47" t="s">
        <v>76</v>
      </c>
      <c r="C86" s="47">
        <v>3773584.91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/>
      <c r="R86" s="47"/>
      <c r="S86" s="47">
        <v>0</v>
      </c>
      <c r="T86" s="47">
        <v>0</v>
      </c>
      <c r="U86" s="47">
        <v>3773584.91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3773584.91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57">
        <v>0</v>
      </c>
      <c r="DM86" s="38">
        <v>0</v>
      </c>
      <c r="DN86" s="38">
        <v>0</v>
      </c>
      <c r="DO86" s="38">
        <v>0</v>
      </c>
      <c r="DP86" s="38">
        <v>0</v>
      </c>
      <c r="DQ86" s="38">
        <v>0</v>
      </c>
      <c r="DR86" s="38">
        <v>0</v>
      </c>
      <c r="DS86" s="38">
        <v>0</v>
      </c>
      <c r="DT86" s="38">
        <v>0</v>
      </c>
      <c r="DU86" s="38">
        <v>0</v>
      </c>
      <c r="DV86" s="38">
        <v>0</v>
      </c>
      <c r="DW86" s="38">
        <v>0</v>
      </c>
      <c r="DX86" s="38">
        <v>0</v>
      </c>
      <c r="DY86" s="38">
        <v>0</v>
      </c>
    </row>
    <row r="87" s="38" customFormat="1" spans="1:129">
      <c r="A87" s="46"/>
      <c r="B87" s="47" t="s">
        <v>77</v>
      </c>
      <c r="C87" s="47">
        <v>26834.95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/>
      <c r="R87" s="47"/>
      <c r="S87" s="47">
        <v>0</v>
      </c>
      <c r="T87" s="47">
        <v>0</v>
      </c>
      <c r="U87" s="47">
        <v>0</v>
      </c>
      <c r="V87" s="47">
        <v>0</v>
      </c>
      <c r="W87" s="47">
        <v>26834.95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26834.95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0</v>
      </c>
      <c r="CO87" s="47">
        <v>0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57">
        <v>0</v>
      </c>
      <c r="DM87" s="38">
        <v>0</v>
      </c>
      <c r="DN87" s="38">
        <v>0</v>
      </c>
      <c r="DO87" s="38">
        <v>0</v>
      </c>
      <c r="DP87" s="38">
        <v>0</v>
      </c>
      <c r="DQ87" s="38">
        <v>0</v>
      </c>
      <c r="DR87" s="38">
        <v>0</v>
      </c>
      <c r="DS87" s="38">
        <v>0</v>
      </c>
      <c r="DT87" s="38">
        <v>0</v>
      </c>
      <c r="DU87" s="38">
        <v>0</v>
      </c>
      <c r="DV87" s="38">
        <v>0</v>
      </c>
      <c r="DW87" s="38">
        <v>0</v>
      </c>
      <c r="DX87" s="38">
        <v>0</v>
      </c>
      <c r="DY87" s="38">
        <v>0</v>
      </c>
    </row>
    <row r="88" s="38" customFormat="1" spans="1:129">
      <c r="A88" s="46"/>
      <c r="B88" s="47" t="s">
        <v>78</v>
      </c>
      <c r="C88" s="47">
        <v>606432.58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/>
      <c r="R88" s="47"/>
      <c r="S88" s="47">
        <v>0</v>
      </c>
      <c r="T88" s="47">
        <v>0</v>
      </c>
      <c r="U88" s="47">
        <v>570887.28</v>
      </c>
      <c r="V88" s="47">
        <v>0</v>
      </c>
      <c r="W88" s="47">
        <v>35545.3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18406</v>
      </c>
      <c r="AG88" s="47">
        <v>10918.58</v>
      </c>
      <c r="AH88" s="47">
        <v>3243</v>
      </c>
      <c r="AI88" s="47">
        <v>2977.72</v>
      </c>
      <c r="AJ88" s="47">
        <v>0</v>
      </c>
      <c r="AK88" s="47">
        <v>0</v>
      </c>
      <c r="AL88" s="47">
        <v>0</v>
      </c>
      <c r="AM88" s="47">
        <v>2649.4</v>
      </c>
      <c r="AN88" s="47">
        <v>0</v>
      </c>
      <c r="AO88" s="47">
        <v>0</v>
      </c>
      <c r="AP88" s="47">
        <v>0</v>
      </c>
      <c r="AQ88" s="47">
        <v>4596</v>
      </c>
      <c r="AR88" s="47">
        <v>0</v>
      </c>
      <c r="AS88" s="47">
        <v>4663.5</v>
      </c>
      <c r="AT88" s="47">
        <v>13601.29</v>
      </c>
      <c r="AU88" s="47">
        <v>545377.09</v>
      </c>
      <c r="AV88" s="47">
        <v>16025.94</v>
      </c>
      <c r="AW88" s="47">
        <v>60389.49</v>
      </c>
      <c r="AX88" s="47">
        <v>23890.8</v>
      </c>
      <c r="AY88" s="47">
        <v>61791.6</v>
      </c>
      <c r="AZ88" s="47">
        <v>2153</v>
      </c>
      <c r="BA88" s="47">
        <v>8554.21</v>
      </c>
      <c r="BB88" s="47">
        <v>7061</v>
      </c>
      <c r="BC88" s="47">
        <v>14581.6</v>
      </c>
      <c r="BD88" s="47">
        <v>2380.6</v>
      </c>
      <c r="BE88" s="47">
        <v>2762.94</v>
      </c>
      <c r="BF88" s="47">
        <v>14258</v>
      </c>
      <c r="BG88" s="47">
        <v>33645.92</v>
      </c>
      <c r="BH88" s="47">
        <v>448</v>
      </c>
      <c r="BI88" s="47">
        <v>11939</v>
      </c>
      <c r="BJ88" s="47">
        <v>39099.7</v>
      </c>
      <c r="BK88" s="47">
        <v>5085</v>
      </c>
      <c r="BL88" s="47">
        <v>4493</v>
      </c>
      <c r="BM88" s="47">
        <v>1554</v>
      </c>
      <c r="BN88" s="47">
        <v>4243</v>
      </c>
      <c r="BO88" s="47">
        <v>14740</v>
      </c>
      <c r="BP88" s="47">
        <v>20884</v>
      </c>
      <c r="BQ88" s="47">
        <v>16533</v>
      </c>
      <c r="BR88" s="47">
        <v>2617.8</v>
      </c>
      <c r="BS88" s="47">
        <v>670</v>
      </c>
      <c r="BT88" s="47">
        <v>6816</v>
      </c>
      <c r="BU88" s="47">
        <v>2888.8</v>
      </c>
      <c r="BV88" s="47">
        <v>5808</v>
      </c>
      <c r="BW88" s="47">
        <v>2657</v>
      </c>
      <c r="BX88" s="47">
        <v>4368.5</v>
      </c>
      <c r="BY88" s="47">
        <v>2848</v>
      </c>
      <c r="BZ88" s="47">
        <v>5010.51</v>
      </c>
      <c r="CA88" s="47">
        <v>1094</v>
      </c>
      <c r="CB88" s="47">
        <v>11923</v>
      </c>
      <c r="CC88" s="47">
        <v>1600</v>
      </c>
      <c r="CD88" s="47">
        <v>7485</v>
      </c>
      <c r="CE88" s="47">
        <v>0</v>
      </c>
      <c r="CF88" s="47">
        <v>8</v>
      </c>
      <c r="CG88" s="47">
        <v>7332.42</v>
      </c>
      <c r="CH88" s="47">
        <v>5818</v>
      </c>
      <c r="CI88" s="47">
        <v>0</v>
      </c>
      <c r="CJ88" s="47">
        <v>2068</v>
      </c>
      <c r="CK88" s="47">
        <v>614</v>
      </c>
      <c r="CL88" s="47">
        <v>7471.97</v>
      </c>
      <c r="CM88" s="47">
        <v>1689.8</v>
      </c>
      <c r="CN88" s="47">
        <v>5243</v>
      </c>
      <c r="CO88" s="47">
        <v>1430</v>
      </c>
      <c r="CP88" s="47">
        <v>7370</v>
      </c>
      <c r="CQ88" s="47">
        <v>3013.31</v>
      </c>
      <c r="CR88" s="47">
        <v>1943.2</v>
      </c>
      <c r="CS88" s="47">
        <v>4610</v>
      </c>
      <c r="CT88" s="47">
        <v>1080</v>
      </c>
      <c r="CU88" s="47">
        <v>1712</v>
      </c>
      <c r="CV88" s="47">
        <v>488</v>
      </c>
      <c r="CW88" s="47">
        <v>11482.32</v>
      </c>
      <c r="CX88" s="47">
        <v>0</v>
      </c>
      <c r="CY88" s="47">
        <v>0</v>
      </c>
      <c r="CZ88" s="47">
        <v>0</v>
      </c>
      <c r="DA88" s="47">
        <v>3514</v>
      </c>
      <c r="DB88" s="47">
        <v>936</v>
      </c>
      <c r="DC88" s="47">
        <v>336</v>
      </c>
      <c r="DD88" s="47">
        <v>4048</v>
      </c>
      <c r="DE88" s="47">
        <v>5373</v>
      </c>
      <c r="DF88" s="47">
        <v>1096.2</v>
      </c>
      <c r="DG88" s="47">
        <v>2277.1</v>
      </c>
      <c r="DH88" s="47">
        <v>4625.39</v>
      </c>
      <c r="DI88" s="47">
        <v>4129</v>
      </c>
      <c r="DJ88" s="47">
        <v>1190</v>
      </c>
      <c r="DK88" s="47">
        <v>1934</v>
      </c>
      <c r="DL88" s="57">
        <v>3730</v>
      </c>
      <c r="DM88" s="38">
        <v>966</v>
      </c>
      <c r="DN88" s="38">
        <v>0</v>
      </c>
      <c r="DO88" s="38">
        <v>2768</v>
      </c>
      <c r="DP88" s="38">
        <v>4015.32</v>
      </c>
      <c r="DQ88" s="38">
        <v>4170</v>
      </c>
      <c r="DR88" s="38">
        <v>0</v>
      </c>
      <c r="DS88" s="38">
        <v>5200</v>
      </c>
      <c r="DT88" s="38">
        <v>5227.94</v>
      </c>
      <c r="DU88" s="38">
        <v>0</v>
      </c>
      <c r="DV88" s="38">
        <v>172.31</v>
      </c>
      <c r="DW88" s="38">
        <v>3994.4</v>
      </c>
      <c r="DX88" s="38">
        <v>0</v>
      </c>
      <c r="DY88" s="38">
        <v>0</v>
      </c>
    </row>
    <row r="89" s="38" customFormat="1" spans="1:129">
      <c r="A89" s="46"/>
      <c r="B89" s="47" t="s">
        <v>79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/>
      <c r="R89" s="47"/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57">
        <v>0</v>
      </c>
      <c r="DM89" s="38">
        <v>0</v>
      </c>
      <c r="DN89" s="38">
        <v>0</v>
      </c>
      <c r="DO89" s="38">
        <v>0</v>
      </c>
      <c r="DP89" s="38">
        <v>0</v>
      </c>
      <c r="DQ89" s="38">
        <v>0</v>
      </c>
      <c r="DR89" s="38">
        <v>0</v>
      </c>
      <c r="DS89" s="38">
        <v>0</v>
      </c>
      <c r="DT89" s="38">
        <v>0</v>
      </c>
      <c r="DU89" s="38">
        <v>0</v>
      </c>
      <c r="DV89" s="38">
        <v>0</v>
      </c>
      <c r="DW89" s="38">
        <v>0</v>
      </c>
      <c r="DX89" s="38">
        <v>0</v>
      </c>
      <c r="DY89" s="38">
        <v>0</v>
      </c>
    </row>
    <row r="90" s="38" customFormat="1" spans="1:129">
      <c r="A90" s="46"/>
      <c r="B90" s="47" t="s">
        <v>80</v>
      </c>
      <c r="C90" s="47">
        <v>651518.83</v>
      </c>
      <c r="D90" s="47">
        <v>-134284.32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/>
      <c r="R90" s="47"/>
      <c r="S90" s="47">
        <v>0</v>
      </c>
      <c r="T90" s="47">
        <v>6.68</v>
      </c>
      <c r="U90" s="47">
        <v>429413.14</v>
      </c>
      <c r="V90" s="47">
        <v>172241.43</v>
      </c>
      <c r="W90" s="47">
        <v>101092.47</v>
      </c>
      <c r="X90" s="47">
        <v>83049.43</v>
      </c>
      <c r="Y90" s="47">
        <v>2.61</v>
      </c>
      <c r="Z90" s="47">
        <v>122833.49</v>
      </c>
      <c r="AA90" s="47">
        <v>0</v>
      </c>
      <c r="AB90" s="47">
        <v>22129.42</v>
      </c>
      <c r="AC90" s="47">
        <v>27275.91</v>
      </c>
      <c r="AD90" s="47">
        <v>0</v>
      </c>
      <c r="AE90" s="47">
        <v>0</v>
      </c>
      <c r="AF90" s="47">
        <v>29036.13</v>
      </c>
      <c r="AG90" s="47">
        <v>2002.49</v>
      </c>
      <c r="AH90" s="47">
        <v>36678.98</v>
      </c>
      <c r="AI90" s="47">
        <v>33374.87</v>
      </c>
      <c r="AJ90" s="47">
        <v>446.63</v>
      </c>
      <c r="AK90" s="47">
        <v>14503.92</v>
      </c>
      <c r="AL90" s="47">
        <v>68098.88</v>
      </c>
      <c r="AM90" s="47">
        <v>1395.48</v>
      </c>
      <c r="AN90" s="47">
        <v>175535.72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8473.89</v>
      </c>
      <c r="AU90" s="47">
        <v>244008.05</v>
      </c>
      <c r="AV90" s="47">
        <v>8237.21</v>
      </c>
      <c r="AW90" s="47">
        <v>10192.91</v>
      </c>
      <c r="AX90" s="47">
        <v>9135.38</v>
      </c>
      <c r="AY90" s="47">
        <v>10472.51</v>
      </c>
      <c r="AZ90" s="47">
        <v>11297.29</v>
      </c>
      <c r="BA90" s="47">
        <v>9906.52</v>
      </c>
      <c r="BB90" s="47">
        <v>3176.09</v>
      </c>
      <c r="BC90" s="47">
        <v>11386.73</v>
      </c>
      <c r="BD90" s="47">
        <v>3255.05</v>
      </c>
      <c r="BE90" s="47">
        <v>2670.85</v>
      </c>
      <c r="BF90" s="47">
        <v>31425.23</v>
      </c>
      <c r="BG90" s="47">
        <v>5280.88</v>
      </c>
      <c r="BH90" s="47">
        <v>2277.97</v>
      </c>
      <c r="BI90" s="47">
        <v>2713.11</v>
      </c>
      <c r="BJ90" s="47">
        <v>3675.1</v>
      </c>
      <c r="BK90" s="47">
        <v>3476.65</v>
      </c>
      <c r="BL90" s="47">
        <v>3662.58</v>
      </c>
      <c r="BM90" s="47">
        <v>2380.21</v>
      </c>
      <c r="BN90" s="47">
        <v>1912.65</v>
      </c>
      <c r="BO90" s="47">
        <v>2545.5</v>
      </c>
      <c r="BP90" s="47">
        <v>3570.81</v>
      </c>
      <c r="BQ90" s="47">
        <v>631.78</v>
      </c>
      <c r="BR90" s="47">
        <v>1143.61</v>
      </c>
      <c r="BS90" s="47">
        <v>993.34</v>
      </c>
      <c r="BT90" s="47">
        <v>948.39</v>
      </c>
      <c r="BU90" s="47">
        <v>791.28</v>
      </c>
      <c r="BV90" s="47">
        <v>1549.54</v>
      </c>
      <c r="BW90" s="47">
        <v>924.92</v>
      </c>
      <c r="BX90" s="47">
        <v>-160.45</v>
      </c>
      <c r="BY90" s="47">
        <v>500.9</v>
      </c>
      <c r="BZ90" s="47">
        <v>767.92</v>
      </c>
      <c r="CA90" s="47">
        <v>255.21</v>
      </c>
      <c r="CB90" s="47">
        <v>732.29</v>
      </c>
      <c r="CC90" s="47">
        <v>1192.52</v>
      </c>
      <c r="CD90" s="47">
        <v>866.85</v>
      </c>
      <c r="CE90" s="47">
        <v>62016.41</v>
      </c>
      <c r="CF90" s="47">
        <v>242.65</v>
      </c>
      <c r="CG90" s="47">
        <v>131.69</v>
      </c>
      <c r="CH90" s="47">
        <v>644.44</v>
      </c>
      <c r="CI90" s="47">
        <v>704.59</v>
      </c>
      <c r="CJ90" s="47">
        <v>24.06</v>
      </c>
      <c r="CK90" s="47">
        <v>432.14</v>
      </c>
      <c r="CL90" s="47">
        <v>852.87</v>
      </c>
      <c r="CM90" s="47">
        <v>454.78</v>
      </c>
      <c r="CN90" s="47">
        <v>-1141.77</v>
      </c>
      <c r="CO90" s="47">
        <v>252.41</v>
      </c>
      <c r="CP90" s="47">
        <v>442.28</v>
      </c>
      <c r="CQ90" s="47">
        <v>440.04</v>
      </c>
      <c r="CR90" s="47">
        <v>727.47</v>
      </c>
      <c r="CS90" s="47">
        <v>450.22</v>
      </c>
      <c r="CT90" s="47">
        <v>131.11</v>
      </c>
      <c r="CU90" s="47">
        <v>127.31</v>
      </c>
      <c r="CV90" s="47">
        <v>323.13</v>
      </c>
      <c r="CW90" s="47">
        <v>323.47</v>
      </c>
      <c r="CX90" s="47">
        <v>83.98</v>
      </c>
      <c r="CY90" s="47">
        <v>82.85</v>
      </c>
      <c r="CZ90" s="47">
        <v>287.4</v>
      </c>
      <c r="DA90" s="47">
        <v>626.61</v>
      </c>
      <c r="DB90" s="47">
        <v>507.75</v>
      </c>
      <c r="DC90" s="47">
        <v>9702.43</v>
      </c>
      <c r="DD90" s="47">
        <v>906.92</v>
      </c>
      <c r="DE90" s="47">
        <v>23.73</v>
      </c>
      <c r="DF90" s="47">
        <v>334.67</v>
      </c>
      <c r="DG90" s="47">
        <v>1974.34</v>
      </c>
      <c r="DH90" s="47">
        <v>330.17</v>
      </c>
      <c r="DI90" s="47">
        <v>189.16</v>
      </c>
      <c r="DJ90" s="47">
        <v>84.72</v>
      </c>
      <c r="DK90" s="47">
        <v>167.99</v>
      </c>
      <c r="DL90" s="57">
        <v>3557.34</v>
      </c>
      <c r="DM90" s="38">
        <v>262.57</v>
      </c>
      <c r="DN90" s="38">
        <v>38.19</v>
      </c>
      <c r="DO90" s="38">
        <v>2703.02</v>
      </c>
      <c r="DP90" s="38">
        <v>97.56</v>
      </c>
      <c r="DQ90" s="38">
        <v>393.72</v>
      </c>
      <c r="DR90" s="38">
        <v>70.53</v>
      </c>
      <c r="DS90" s="38">
        <v>22.96</v>
      </c>
      <c r="DT90" s="38">
        <v>164.91</v>
      </c>
      <c r="DU90" s="38">
        <v>17.75</v>
      </c>
      <c r="DV90" s="38">
        <v>0.41</v>
      </c>
      <c r="DW90" s="38">
        <v>0.14</v>
      </c>
      <c r="DX90" s="38">
        <v>3.52</v>
      </c>
      <c r="DY90" s="38">
        <v>4.08</v>
      </c>
    </row>
    <row r="91" s="38" customFormat="1" spans="1:129">
      <c r="A91" s="46"/>
      <c r="B91" s="47" t="s">
        <v>81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/>
      <c r="R91" s="47"/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57">
        <v>0</v>
      </c>
      <c r="DM91" s="38">
        <v>0</v>
      </c>
      <c r="DN91" s="38">
        <v>0</v>
      </c>
      <c r="DO91" s="38">
        <v>0</v>
      </c>
      <c r="DP91" s="38">
        <v>0</v>
      </c>
      <c r="DQ91" s="38">
        <v>0</v>
      </c>
      <c r="DR91" s="38">
        <v>0</v>
      </c>
      <c r="DS91" s="38">
        <v>0</v>
      </c>
      <c r="DT91" s="38">
        <v>0</v>
      </c>
      <c r="DU91" s="38">
        <v>0</v>
      </c>
      <c r="DV91" s="38">
        <v>0</v>
      </c>
      <c r="DW91" s="38">
        <v>0</v>
      </c>
      <c r="DX91" s="38">
        <v>0</v>
      </c>
      <c r="DY91" s="38">
        <v>0</v>
      </c>
    </row>
    <row r="92" s="38" customFormat="1" spans="1:129">
      <c r="A92" s="46"/>
      <c r="B92" s="47" t="s">
        <v>82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/>
      <c r="R92" s="47"/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57">
        <v>0</v>
      </c>
      <c r="DM92" s="38">
        <v>0</v>
      </c>
      <c r="DN92" s="38">
        <v>0</v>
      </c>
      <c r="DO92" s="38">
        <v>0</v>
      </c>
      <c r="DP92" s="38">
        <v>0</v>
      </c>
      <c r="DQ92" s="38">
        <v>0</v>
      </c>
      <c r="DR92" s="38">
        <v>0</v>
      </c>
      <c r="DS92" s="38">
        <v>0</v>
      </c>
      <c r="DT92" s="38">
        <v>0</v>
      </c>
      <c r="DU92" s="38">
        <v>0</v>
      </c>
      <c r="DV92" s="38">
        <v>0</v>
      </c>
      <c r="DW92" s="38">
        <v>0</v>
      </c>
      <c r="DX92" s="38">
        <v>0</v>
      </c>
      <c r="DY92" s="38">
        <v>0</v>
      </c>
    </row>
    <row r="93" s="38" customFormat="1" spans="1:129">
      <c r="A93" s="46"/>
      <c r="B93" s="47" t="s">
        <v>83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/>
      <c r="R93" s="47"/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57">
        <v>0</v>
      </c>
      <c r="DM93" s="38">
        <v>0</v>
      </c>
      <c r="DN93" s="38">
        <v>0</v>
      </c>
      <c r="DO93" s="38">
        <v>0</v>
      </c>
      <c r="DP93" s="38">
        <v>0</v>
      </c>
      <c r="DQ93" s="38">
        <v>0</v>
      </c>
      <c r="DR93" s="38">
        <v>0</v>
      </c>
      <c r="DS93" s="38">
        <v>0</v>
      </c>
      <c r="DT93" s="38">
        <v>0</v>
      </c>
      <c r="DU93" s="38">
        <v>0</v>
      </c>
      <c r="DV93" s="38">
        <v>0</v>
      </c>
      <c r="DW93" s="38">
        <v>0</v>
      </c>
      <c r="DX93" s="38">
        <v>0</v>
      </c>
      <c r="DY93" s="38">
        <v>0</v>
      </c>
    </row>
    <row r="94" s="38" customFormat="1" spans="1:129">
      <c r="A94" s="46"/>
      <c r="B94" s="47" t="s">
        <v>84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/>
      <c r="R94" s="47"/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57">
        <v>0</v>
      </c>
      <c r="DM94" s="38">
        <v>0</v>
      </c>
      <c r="DN94" s="38">
        <v>0</v>
      </c>
      <c r="DO94" s="38">
        <v>0</v>
      </c>
      <c r="DP94" s="38">
        <v>0</v>
      </c>
      <c r="DQ94" s="38">
        <v>0</v>
      </c>
      <c r="DR94" s="38">
        <v>0</v>
      </c>
      <c r="DS94" s="38">
        <v>0</v>
      </c>
      <c r="DT94" s="38">
        <v>0</v>
      </c>
      <c r="DU94" s="38">
        <v>0</v>
      </c>
      <c r="DV94" s="38">
        <v>0</v>
      </c>
      <c r="DW94" s="38">
        <v>0</v>
      </c>
      <c r="DX94" s="38">
        <v>0</v>
      </c>
      <c r="DY94" s="38">
        <v>0</v>
      </c>
    </row>
    <row r="95" s="38" customFormat="1" spans="1:129">
      <c r="A95" s="46"/>
      <c r="B95" s="47" t="s">
        <v>85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/>
      <c r="R95" s="47"/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57">
        <v>0</v>
      </c>
      <c r="DM95" s="38">
        <v>0</v>
      </c>
      <c r="DN95" s="38">
        <v>0</v>
      </c>
      <c r="DO95" s="38">
        <v>0</v>
      </c>
      <c r="DP95" s="38">
        <v>0</v>
      </c>
      <c r="DQ95" s="38">
        <v>0</v>
      </c>
      <c r="DR95" s="38">
        <v>0</v>
      </c>
      <c r="DS95" s="38">
        <v>0</v>
      </c>
      <c r="DT95" s="38">
        <v>0</v>
      </c>
      <c r="DU95" s="38">
        <v>0</v>
      </c>
      <c r="DV95" s="38">
        <v>0</v>
      </c>
      <c r="DW95" s="38">
        <v>0</v>
      </c>
      <c r="DX95" s="38">
        <v>0</v>
      </c>
      <c r="DY95" s="38">
        <v>0</v>
      </c>
    </row>
    <row r="96" s="38" customFormat="1" spans="1:129">
      <c r="A96" s="46"/>
      <c r="B96" s="47" t="s">
        <v>86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/>
      <c r="R96" s="47"/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57">
        <v>0</v>
      </c>
      <c r="DM96" s="38">
        <v>0</v>
      </c>
      <c r="DN96" s="38">
        <v>0</v>
      </c>
      <c r="DO96" s="38">
        <v>0</v>
      </c>
      <c r="DP96" s="38">
        <v>0</v>
      </c>
      <c r="DQ96" s="38">
        <v>0</v>
      </c>
      <c r="DR96" s="38">
        <v>0</v>
      </c>
      <c r="DS96" s="38">
        <v>0</v>
      </c>
      <c r="DT96" s="38">
        <v>0</v>
      </c>
      <c r="DU96" s="38">
        <v>0</v>
      </c>
      <c r="DV96" s="38">
        <v>0</v>
      </c>
      <c r="DW96" s="38">
        <v>0</v>
      </c>
      <c r="DX96" s="38">
        <v>0</v>
      </c>
      <c r="DY96" s="38">
        <v>0</v>
      </c>
    </row>
    <row r="97" s="38" customFormat="1" spans="1:129">
      <c r="A97" s="46"/>
      <c r="B97" s="47" t="s">
        <v>87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/>
      <c r="R97" s="47"/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57">
        <v>0</v>
      </c>
      <c r="DM97" s="38">
        <v>0</v>
      </c>
      <c r="DN97" s="38">
        <v>0</v>
      </c>
      <c r="DO97" s="38">
        <v>0</v>
      </c>
      <c r="DP97" s="38">
        <v>0</v>
      </c>
      <c r="DQ97" s="38">
        <v>0</v>
      </c>
      <c r="DR97" s="38">
        <v>0</v>
      </c>
      <c r="DS97" s="38">
        <v>0</v>
      </c>
      <c r="DT97" s="38">
        <v>0</v>
      </c>
      <c r="DU97" s="38">
        <v>0</v>
      </c>
      <c r="DV97" s="38">
        <v>0</v>
      </c>
      <c r="DW97" s="38">
        <v>0</v>
      </c>
      <c r="DX97" s="38">
        <v>0</v>
      </c>
      <c r="DY97" s="38">
        <v>0</v>
      </c>
    </row>
    <row r="98" s="38" customFormat="1" spans="1:129">
      <c r="A98" s="46"/>
      <c r="B98" s="47" t="s">
        <v>88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/>
      <c r="R98" s="47"/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57">
        <v>0</v>
      </c>
      <c r="DM98" s="38">
        <v>0</v>
      </c>
      <c r="DN98" s="38">
        <v>0</v>
      </c>
      <c r="DO98" s="38">
        <v>0</v>
      </c>
      <c r="DP98" s="38">
        <v>0</v>
      </c>
      <c r="DQ98" s="38">
        <v>0</v>
      </c>
      <c r="DR98" s="38">
        <v>0</v>
      </c>
      <c r="DS98" s="38">
        <v>0</v>
      </c>
      <c r="DT98" s="38">
        <v>0</v>
      </c>
      <c r="DU98" s="38">
        <v>0</v>
      </c>
      <c r="DV98" s="38">
        <v>0</v>
      </c>
      <c r="DW98" s="38">
        <v>0</v>
      </c>
      <c r="DX98" s="38">
        <v>0</v>
      </c>
      <c r="DY98" s="38">
        <v>0</v>
      </c>
    </row>
    <row r="99" s="38" customFormat="1" spans="1:129">
      <c r="A99" s="46"/>
      <c r="B99" s="47" t="s">
        <v>89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/>
      <c r="R99" s="47"/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57">
        <v>0</v>
      </c>
      <c r="DM99" s="38">
        <v>0</v>
      </c>
      <c r="DN99" s="38">
        <v>0</v>
      </c>
      <c r="DO99" s="38">
        <v>0</v>
      </c>
      <c r="DP99" s="38">
        <v>0</v>
      </c>
      <c r="DQ99" s="38">
        <v>0</v>
      </c>
      <c r="DR99" s="38">
        <v>0</v>
      </c>
      <c r="DS99" s="38">
        <v>0</v>
      </c>
      <c r="DT99" s="38">
        <v>0</v>
      </c>
      <c r="DU99" s="38">
        <v>0</v>
      </c>
      <c r="DV99" s="38">
        <v>0</v>
      </c>
      <c r="DW99" s="38">
        <v>0</v>
      </c>
      <c r="DX99" s="38">
        <v>0</v>
      </c>
      <c r="DY99" s="38">
        <v>0</v>
      </c>
    </row>
    <row r="100" s="38" customFormat="1" spans="1:129">
      <c r="A100" s="46"/>
      <c r="B100" s="47" t="s">
        <v>90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/>
      <c r="R100" s="47"/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57">
        <v>0</v>
      </c>
      <c r="DM100" s="38">
        <v>0</v>
      </c>
      <c r="DN100" s="38">
        <v>0</v>
      </c>
      <c r="DO100" s="38">
        <v>0</v>
      </c>
      <c r="DP100" s="38">
        <v>0</v>
      </c>
      <c r="DQ100" s="38">
        <v>0</v>
      </c>
      <c r="DR100" s="38">
        <v>0</v>
      </c>
      <c r="DS100" s="38">
        <v>0</v>
      </c>
      <c r="DT100" s="38">
        <v>0</v>
      </c>
      <c r="DU100" s="38">
        <v>0</v>
      </c>
      <c r="DV100" s="38">
        <v>0</v>
      </c>
      <c r="DW100" s="38">
        <v>0</v>
      </c>
      <c r="DX100" s="38">
        <v>0</v>
      </c>
      <c r="DY100" s="38">
        <v>0</v>
      </c>
    </row>
    <row r="101" s="38" customFormat="1" spans="1:129">
      <c r="A101" s="46"/>
      <c r="B101" s="47" t="s">
        <v>91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/>
      <c r="R101" s="47"/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57">
        <v>0</v>
      </c>
      <c r="DM101" s="38">
        <v>0</v>
      </c>
      <c r="DN101" s="38">
        <v>0</v>
      </c>
      <c r="DO101" s="38">
        <v>0</v>
      </c>
      <c r="DP101" s="38">
        <v>0</v>
      </c>
      <c r="DQ101" s="38">
        <v>0</v>
      </c>
      <c r="DR101" s="38">
        <v>0</v>
      </c>
      <c r="DS101" s="38">
        <v>0</v>
      </c>
      <c r="DT101" s="38">
        <v>0</v>
      </c>
      <c r="DU101" s="38">
        <v>0</v>
      </c>
      <c r="DV101" s="38">
        <v>0</v>
      </c>
      <c r="DW101" s="38">
        <v>0</v>
      </c>
      <c r="DX101" s="38">
        <v>0</v>
      </c>
      <c r="DY101" s="38">
        <v>0</v>
      </c>
    </row>
    <row r="102" s="38" customFormat="1" spans="1:129">
      <c r="A102" s="46"/>
      <c r="B102" s="47" t="s">
        <v>92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/>
      <c r="R102" s="47"/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57">
        <v>0</v>
      </c>
      <c r="DM102" s="38">
        <v>0</v>
      </c>
      <c r="DN102" s="38">
        <v>0</v>
      </c>
      <c r="DO102" s="38">
        <v>0</v>
      </c>
      <c r="DP102" s="38">
        <v>0</v>
      </c>
      <c r="DQ102" s="38">
        <v>0</v>
      </c>
      <c r="DR102" s="38">
        <v>0</v>
      </c>
      <c r="DS102" s="38">
        <v>0</v>
      </c>
      <c r="DT102" s="38">
        <v>0</v>
      </c>
      <c r="DU102" s="38">
        <v>0</v>
      </c>
      <c r="DV102" s="38">
        <v>0</v>
      </c>
      <c r="DW102" s="38">
        <v>0</v>
      </c>
      <c r="DX102" s="38">
        <v>0</v>
      </c>
      <c r="DY102" s="38">
        <v>0</v>
      </c>
    </row>
    <row r="103" s="38" customFormat="1" spans="1:129">
      <c r="A103" s="46"/>
      <c r="B103" s="47" t="s">
        <v>93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/>
      <c r="R103" s="47"/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57">
        <v>0</v>
      </c>
      <c r="DM103" s="38">
        <v>0</v>
      </c>
      <c r="DN103" s="38">
        <v>0</v>
      </c>
      <c r="DO103" s="38">
        <v>0</v>
      </c>
      <c r="DP103" s="38">
        <v>0</v>
      </c>
      <c r="DQ103" s="38">
        <v>0</v>
      </c>
      <c r="DR103" s="38">
        <v>0</v>
      </c>
      <c r="DS103" s="38">
        <v>0</v>
      </c>
      <c r="DT103" s="38">
        <v>0</v>
      </c>
      <c r="DU103" s="38">
        <v>0</v>
      </c>
      <c r="DV103" s="38">
        <v>0</v>
      </c>
      <c r="DW103" s="38">
        <v>0</v>
      </c>
      <c r="DX103" s="38">
        <v>0</v>
      </c>
      <c r="DY103" s="38">
        <v>0</v>
      </c>
    </row>
    <row r="104" s="38" customFormat="1" spans="1:129">
      <c r="A104" s="46"/>
      <c r="B104" s="47" t="s">
        <v>94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/>
      <c r="R104" s="47"/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57">
        <v>0</v>
      </c>
      <c r="DM104" s="38">
        <v>0</v>
      </c>
      <c r="DN104" s="38">
        <v>0</v>
      </c>
      <c r="DO104" s="38">
        <v>0</v>
      </c>
      <c r="DP104" s="38">
        <v>0</v>
      </c>
      <c r="DQ104" s="38">
        <v>0</v>
      </c>
      <c r="DR104" s="38">
        <v>0</v>
      </c>
      <c r="DS104" s="38">
        <v>0</v>
      </c>
      <c r="DT104" s="38">
        <v>0</v>
      </c>
      <c r="DU104" s="38">
        <v>0</v>
      </c>
      <c r="DV104" s="38">
        <v>0</v>
      </c>
      <c r="DW104" s="38">
        <v>0</v>
      </c>
      <c r="DX104" s="38">
        <v>0</v>
      </c>
      <c r="DY104" s="38">
        <v>0</v>
      </c>
    </row>
    <row r="105" s="40" customFormat="1" spans="1:129">
      <c r="A105" s="46"/>
      <c r="B105" s="48" t="s">
        <v>95</v>
      </c>
      <c r="C105" s="56">
        <v>6916847.25</v>
      </c>
      <c r="D105" s="56">
        <v>-134284.32</v>
      </c>
      <c r="E105" s="56">
        <v>0</v>
      </c>
      <c r="F105" s="56">
        <v>0</v>
      </c>
      <c r="G105" s="56">
        <v>0</v>
      </c>
      <c r="H105" s="56">
        <v>0</v>
      </c>
      <c r="I105" s="47">
        <v>0</v>
      </c>
      <c r="J105" s="56">
        <v>0</v>
      </c>
      <c r="K105" s="56">
        <v>0</v>
      </c>
      <c r="L105" s="56">
        <v>0</v>
      </c>
      <c r="M105" s="56">
        <v>0</v>
      </c>
      <c r="N105" s="56">
        <v>0</v>
      </c>
      <c r="O105" s="56">
        <v>0</v>
      </c>
      <c r="P105" s="56">
        <v>0</v>
      </c>
      <c r="Q105" s="56"/>
      <c r="R105" s="56"/>
      <c r="S105" s="56">
        <v>0</v>
      </c>
      <c r="T105" s="56">
        <v>6.68</v>
      </c>
      <c r="U105" s="47">
        <v>6632361.31</v>
      </c>
      <c r="V105" s="47">
        <v>172241.43</v>
      </c>
      <c r="W105" s="47">
        <v>163472.72</v>
      </c>
      <c r="X105" s="47">
        <v>83049.43</v>
      </c>
      <c r="Y105" s="47">
        <v>2.61</v>
      </c>
      <c r="Z105" s="56">
        <v>122833.49</v>
      </c>
      <c r="AA105" s="47">
        <v>0</v>
      </c>
      <c r="AB105" s="56">
        <v>22129.42</v>
      </c>
      <c r="AC105" s="56">
        <v>27275.91</v>
      </c>
      <c r="AD105" s="56">
        <v>0</v>
      </c>
      <c r="AE105" s="56">
        <v>0</v>
      </c>
      <c r="AF105" s="56">
        <v>74277.08</v>
      </c>
      <c r="AG105" s="56">
        <v>12921.07</v>
      </c>
      <c r="AH105" s="56">
        <v>39921.98</v>
      </c>
      <c r="AI105" s="56">
        <v>36352.59</v>
      </c>
      <c r="AJ105" s="56">
        <v>446.63</v>
      </c>
      <c r="AK105" s="56">
        <v>14503.92</v>
      </c>
      <c r="AL105" s="56">
        <v>68098.88</v>
      </c>
      <c r="AM105" s="56">
        <v>4044.88</v>
      </c>
      <c r="AN105" s="56">
        <v>184586.74</v>
      </c>
      <c r="AO105" s="56">
        <v>0</v>
      </c>
      <c r="AP105" s="56">
        <v>0</v>
      </c>
      <c r="AQ105" s="56">
        <v>3778180.91</v>
      </c>
      <c r="AR105" s="56">
        <v>0</v>
      </c>
      <c r="AS105" s="56">
        <v>4663.5</v>
      </c>
      <c r="AT105" s="56">
        <v>74815.58</v>
      </c>
      <c r="AU105" s="47">
        <v>2586069.7</v>
      </c>
      <c r="AV105" s="56">
        <v>109341.48</v>
      </c>
      <c r="AW105" s="56">
        <v>160892.71</v>
      </c>
      <c r="AX105" s="56">
        <v>144597.78</v>
      </c>
      <c r="AY105" s="56">
        <v>153394.42</v>
      </c>
      <c r="AZ105" s="56">
        <v>158485.46</v>
      </c>
      <c r="BA105" s="56">
        <v>116620.56</v>
      </c>
      <c r="BB105" s="56">
        <v>43519.54</v>
      </c>
      <c r="BC105" s="56">
        <v>125670.73</v>
      </c>
      <c r="BD105" s="56">
        <v>47723.05</v>
      </c>
      <c r="BE105" s="56">
        <v>25317.76</v>
      </c>
      <c r="BF105" s="56">
        <v>119166.98</v>
      </c>
      <c r="BG105" s="56">
        <v>89610.95</v>
      </c>
      <c r="BH105" s="56">
        <v>13423.62</v>
      </c>
      <c r="BI105" s="56">
        <v>38242.88</v>
      </c>
      <c r="BJ105" s="56">
        <v>94570.73</v>
      </c>
      <c r="BK105" s="56">
        <v>46075.95</v>
      </c>
      <c r="BL105" s="56">
        <v>66689.81</v>
      </c>
      <c r="BM105" s="56">
        <v>22674.56</v>
      </c>
      <c r="BN105" s="56">
        <v>27658.61</v>
      </c>
      <c r="BO105" s="56">
        <v>55931.51</v>
      </c>
      <c r="BP105" s="56">
        <v>67519.21</v>
      </c>
      <c r="BQ105" s="56">
        <v>29283.76</v>
      </c>
      <c r="BR105" s="56">
        <v>17678.98</v>
      </c>
      <c r="BS105" s="56">
        <v>9713.54</v>
      </c>
      <c r="BT105" s="56">
        <v>32635.29</v>
      </c>
      <c r="BU105" s="56">
        <v>28813.3</v>
      </c>
      <c r="BV105" s="56">
        <v>36351.83</v>
      </c>
      <c r="BW105" s="56">
        <v>23975.34</v>
      </c>
      <c r="BX105" s="56">
        <v>29425.09</v>
      </c>
      <c r="BY105" s="56">
        <v>9660.41</v>
      </c>
      <c r="BZ105" s="56">
        <v>11700.55</v>
      </c>
      <c r="CA105" s="56">
        <v>7460.37</v>
      </c>
      <c r="CB105" s="56">
        <v>32527.22</v>
      </c>
      <c r="CC105" s="56">
        <v>10776.04</v>
      </c>
      <c r="CD105" s="56">
        <v>44563.99</v>
      </c>
      <c r="CE105" s="56">
        <v>89589.71</v>
      </c>
      <c r="CF105" s="56">
        <v>1495.88</v>
      </c>
      <c r="CG105" s="56">
        <v>9672.47</v>
      </c>
      <c r="CH105" s="56">
        <v>6462.88</v>
      </c>
      <c r="CI105" s="56">
        <v>12552.76</v>
      </c>
      <c r="CJ105" s="56">
        <v>3942.16</v>
      </c>
      <c r="CK105" s="56">
        <v>2484.43</v>
      </c>
      <c r="CL105" s="56">
        <v>33909.88</v>
      </c>
      <c r="CM105" s="56">
        <v>5539.1</v>
      </c>
      <c r="CN105" s="56">
        <v>6545.27</v>
      </c>
      <c r="CO105" s="56">
        <v>6900.58</v>
      </c>
      <c r="CP105" s="56">
        <v>19973.19</v>
      </c>
      <c r="CQ105" s="56">
        <v>7315.7</v>
      </c>
      <c r="CR105" s="56">
        <v>11219.73</v>
      </c>
      <c r="CS105" s="56">
        <v>18342.92</v>
      </c>
      <c r="CT105" s="56">
        <v>1524.17</v>
      </c>
      <c r="CU105" s="56">
        <v>7223.24</v>
      </c>
      <c r="CV105" s="56">
        <v>2753.89</v>
      </c>
      <c r="CW105" s="56">
        <v>34519.95</v>
      </c>
      <c r="CX105" s="56">
        <v>1699.43</v>
      </c>
      <c r="CY105" s="56">
        <v>497.67</v>
      </c>
      <c r="CZ105" s="56">
        <v>2236.58</v>
      </c>
      <c r="DA105" s="56">
        <v>11845.39</v>
      </c>
      <c r="DB105" s="56">
        <v>5787.14</v>
      </c>
      <c r="DC105" s="56">
        <v>21935.83</v>
      </c>
      <c r="DD105" s="56">
        <v>9198.18</v>
      </c>
      <c r="DE105" s="56">
        <v>18412.67</v>
      </c>
      <c r="DF105" s="56">
        <v>4355.43</v>
      </c>
      <c r="DG105" s="56">
        <v>41979.31</v>
      </c>
      <c r="DH105" s="56">
        <v>12829.88</v>
      </c>
      <c r="DI105" s="56">
        <v>9543.28</v>
      </c>
      <c r="DJ105" s="56">
        <v>12220.53</v>
      </c>
      <c r="DK105" s="56">
        <v>8510.06</v>
      </c>
      <c r="DL105" s="58">
        <v>9937.05</v>
      </c>
      <c r="DM105" s="59">
        <v>6042.58</v>
      </c>
      <c r="DN105" s="59">
        <v>38.19</v>
      </c>
      <c r="DO105" s="59">
        <v>13635.76</v>
      </c>
      <c r="DP105" s="59">
        <v>4566.07</v>
      </c>
      <c r="DQ105" s="59">
        <v>20414.96</v>
      </c>
      <c r="DR105" s="59">
        <v>11560.74</v>
      </c>
      <c r="DS105" s="59">
        <v>5222.96</v>
      </c>
      <c r="DT105" s="59">
        <v>5392.85</v>
      </c>
      <c r="DU105" s="59">
        <v>17.75</v>
      </c>
      <c r="DV105" s="59">
        <v>4920.46</v>
      </c>
      <c r="DW105" s="59">
        <v>5052.19</v>
      </c>
      <c r="DX105" s="59">
        <v>1811.63</v>
      </c>
      <c r="DY105" s="59">
        <v>2743.21</v>
      </c>
    </row>
    <row r="106" s="38" customFormat="1" spans="1:129">
      <c r="A106" s="46" t="s">
        <v>96</v>
      </c>
      <c r="B106" s="47" t="s">
        <v>97</v>
      </c>
      <c r="C106" s="47">
        <v>23645032.12</v>
      </c>
      <c r="D106" s="47">
        <v>-12770000</v>
      </c>
      <c r="E106" s="47">
        <v>1119104.58</v>
      </c>
      <c r="F106" s="47">
        <v>80649.28</v>
      </c>
      <c r="G106" s="47">
        <v>55400.33</v>
      </c>
      <c r="H106" s="47">
        <v>335999.67</v>
      </c>
      <c r="I106" s="47">
        <v>856378.63</v>
      </c>
      <c r="J106" s="47">
        <v>679062.08</v>
      </c>
      <c r="K106" s="47">
        <v>696812.97</v>
      </c>
      <c r="L106" s="47">
        <v>1237205.18</v>
      </c>
      <c r="M106" s="47">
        <v>371955.54</v>
      </c>
      <c r="N106" s="47">
        <v>599427.2</v>
      </c>
      <c r="O106" s="47">
        <v>409493.33</v>
      </c>
      <c r="P106" s="47">
        <v>419331.35</v>
      </c>
      <c r="Q106" s="47"/>
      <c r="R106" s="47"/>
      <c r="S106" s="47">
        <v>820437.5</v>
      </c>
      <c r="T106" s="47">
        <v>420522.64</v>
      </c>
      <c r="U106" s="47">
        <v>18666856.46</v>
      </c>
      <c r="V106" s="47">
        <v>2487246.72</v>
      </c>
      <c r="W106" s="47">
        <v>5454515.65</v>
      </c>
      <c r="X106" s="47">
        <v>1704633.01</v>
      </c>
      <c r="Y106" s="47">
        <v>345097.96</v>
      </c>
      <c r="Z106" s="47">
        <v>668648.34</v>
      </c>
      <c r="AA106" s="47">
        <v>197252.33</v>
      </c>
      <c r="AB106" s="47">
        <v>923170.08</v>
      </c>
      <c r="AC106" s="47">
        <v>353078.01</v>
      </c>
      <c r="AD106" s="47">
        <v>480263.67</v>
      </c>
      <c r="AE106" s="47">
        <v>247580.66</v>
      </c>
      <c r="AF106" s="47">
        <v>1485102.3</v>
      </c>
      <c r="AG106" s="47">
        <v>1991766.83</v>
      </c>
      <c r="AH106" s="47">
        <v>591859.33</v>
      </c>
      <c r="AI106" s="47">
        <v>657942.86</v>
      </c>
      <c r="AJ106" s="47">
        <v>656597.91</v>
      </c>
      <c r="AK106" s="47">
        <v>493728.67</v>
      </c>
      <c r="AL106" s="47">
        <v>554306.43</v>
      </c>
      <c r="AM106" s="47">
        <v>734441.29</v>
      </c>
      <c r="AN106" s="47">
        <v>1167580.79</v>
      </c>
      <c r="AO106" s="47">
        <v>655446</v>
      </c>
      <c r="AP106" s="47">
        <v>636533.19</v>
      </c>
      <c r="AQ106" s="47">
        <v>763839.77</v>
      </c>
      <c r="AR106" s="47">
        <v>195560.01</v>
      </c>
      <c r="AS106" s="47">
        <v>273384.99</v>
      </c>
      <c r="AT106" s="47">
        <v>602499.9</v>
      </c>
      <c r="AU106" s="47">
        <v>13637570.52</v>
      </c>
      <c r="AV106" s="47">
        <v>551264.99</v>
      </c>
      <c r="AW106" s="47">
        <v>562746.97</v>
      </c>
      <c r="AX106" s="47">
        <v>615439.44</v>
      </c>
      <c r="AY106" s="47">
        <v>507422</v>
      </c>
      <c r="AZ106" s="47">
        <v>544632.53</v>
      </c>
      <c r="BA106" s="47">
        <v>521538.04</v>
      </c>
      <c r="BB106" s="47">
        <v>186996.77</v>
      </c>
      <c r="BC106" s="47">
        <v>549270.02</v>
      </c>
      <c r="BD106" s="47">
        <v>359078.22</v>
      </c>
      <c r="BE106" s="47">
        <v>344796.2</v>
      </c>
      <c r="BF106" s="47">
        <v>411786.44</v>
      </c>
      <c r="BG106" s="47">
        <v>406438.46</v>
      </c>
      <c r="BH106" s="47">
        <v>296790.3</v>
      </c>
      <c r="BI106" s="47">
        <v>225096.5</v>
      </c>
      <c r="BJ106" s="47">
        <v>290885.7</v>
      </c>
      <c r="BK106" s="47">
        <v>282796.11</v>
      </c>
      <c r="BL106" s="47">
        <v>243342.1</v>
      </c>
      <c r="BM106" s="47">
        <v>148762.41</v>
      </c>
      <c r="BN106" s="47">
        <v>170650.39</v>
      </c>
      <c r="BO106" s="47">
        <v>204734.1</v>
      </c>
      <c r="BP106" s="47">
        <v>337718.71</v>
      </c>
      <c r="BQ106" s="47">
        <v>176736.15</v>
      </c>
      <c r="BR106" s="47">
        <v>129634.99</v>
      </c>
      <c r="BS106" s="47">
        <v>158139</v>
      </c>
      <c r="BT106" s="47">
        <v>185989.09</v>
      </c>
      <c r="BU106" s="47">
        <v>160771.99</v>
      </c>
      <c r="BV106" s="47">
        <v>187087.1</v>
      </c>
      <c r="BW106" s="47">
        <v>121981.9</v>
      </c>
      <c r="BX106" s="47">
        <v>223051.27</v>
      </c>
      <c r="BY106" s="47">
        <v>88010.9</v>
      </c>
      <c r="BZ106" s="47">
        <v>90081.9</v>
      </c>
      <c r="CA106" s="47">
        <v>56315.9</v>
      </c>
      <c r="CB106" s="47">
        <v>102857.5</v>
      </c>
      <c r="CC106" s="47">
        <v>156435.8</v>
      </c>
      <c r="CD106" s="47">
        <v>197385.31</v>
      </c>
      <c r="CE106" s="47">
        <v>224341.25</v>
      </c>
      <c r="CF106" s="47">
        <v>75052.34</v>
      </c>
      <c r="CG106" s="47">
        <v>65539</v>
      </c>
      <c r="CH106" s="47">
        <v>54376.66</v>
      </c>
      <c r="CI106" s="47">
        <v>78322.01</v>
      </c>
      <c r="CJ106" s="47">
        <v>40049.05</v>
      </c>
      <c r="CK106" s="47">
        <v>133266</v>
      </c>
      <c r="CL106" s="47">
        <v>95832.14</v>
      </c>
      <c r="CM106" s="47">
        <v>73486.8</v>
      </c>
      <c r="CN106" s="47">
        <v>93759.5</v>
      </c>
      <c r="CO106" s="47">
        <v>69023.91</v>
      </c>
      <c r="CP106" s="47">
        <v>114958</v>
      </c>
      <c r="CQ106" s="47">
        <v>72717.5</v>
      </c>
      <c r="CR106" s="47">
        <v>73330</v>
      </c>
      <c r="CS106" s="47">
        <v>123457.92</v>
      </c>
      <c r="CT106" s="47">
        <v>74023.02</v>
      </c>
      <c r="CU106" s="47">
        <v>93138.96</v>
      </c>
      <c r="CV106" s="47">
        <v>75093.6</v>
      </c>
      <c r="CW106" s="47">
        <v>71679.16</v>
      </c>
      <c r="CX106" s="47">
        <v>17070.14</v>
      </c>
      <c r="CY106" s="47">
        <v>104768.5</v>
      </c>
      <c r="CZ106" s="47">
        <v>59094.2</v>
      </c>
      <c r="DA106" s="47">
        <v>105905.49</v>
      </c>
      <c r="DB106" s="47">
        <v>138414.4</v>
      </c>
      <c r="DC106" s="47">
        <v>153676.46</v>
      </c>
      <c r="DD106" s="47">
        <v>105910.3</v>
      </c>
      <c r="DE106" s="47">
        <v>71980.52</v>
      </c>
      <c r="DF106" s="47">
        <v>89237.5</v>
      </c>
      <c r="DG106" s="47">
        <v>187229.92</v>
      </c>
      <c r="DH106" s="47">
        <v>100792</v>
      </c>
      <c r="DI106" s="47">
        <v>101912.39</v>
      </c>
      <c r="DJ106" s="47">
        <v>100254.92</v>
      </c>
      <c r="DK106" s="47">
        <v>62345.75</v>
      </c>
      <c r="DL106" s="57">
        <v>73898.5</v>
      </c>
      <c r="DM106" s="38">
        <v>72145.4</v>
      </c>
      <c r="DN106" s="38">
        <v>44085</v>
      </c>
      <c r="DO106" s="38">
        <v>92452.5</v>
      </c>
      <c r="DP106" s="38">
        <v>60859</v>
      </c>
      <c r="DQ106" s="38">
        <v>90489</v>
      </c>
      <c r="DR106" s="38">
        <v>63817.2</v>
      </c>
      <c r="DS106" s="38">
        <v>15546.2</v>
      </c>
      <c r="DT106" s="38">
        <v>36251</v>
      </c>
      <c r="DU106" s="38">
        <v>33826.21</v>
      </c>
      <c r="DV106" s="38">
        <v>38562</v>
      </c>
      <c r="DW106" s="38">
        <v>34350</v>
      </c>
      <c r="DX106" s="38">
        <v>46420</v>
      </c>
      <c r="DY106" s="38">
        <v>38164</v>
      </c>
    </row>
    <row r="107" s="38" customFormat="1" spans="1:129">
      <c r="A107" s="46"/>
      <c r="B107" s="47" t="s">
        <v>98</v>
      </c>
      <c r="C107" s="47">
        <v>-337880</v>
      </c>
      <c r="D107" s="47">
        <v>-7374333</v>
      </c>
      <c r="E107" s="47">
        <v>2164291</v>
      </c>
      <c r="F107" s="47">
        <v>87992</v>
      </c>
      <c r="G107" s="47">
        <v>24682</v>
      </c>
      <c r="H107" s="47">
        <v>223030</v>
      </c>
      <c r="I107" s="47">
        <v>534738</v>
      </c>
      <c r="J107" s="47">
        <v>423862</v>
      </c>
      <c r="K107" s="47">
        <v>547521</v>
      </c>
      <c r="L107" s="47">
        <v>1376026</v>
      </c>
      <c r="M107" s="47">
        <v>363300</v>
      </c>
      <c r="N107" s="47">
        <v>493233</v>
      </c>
      <c r="O107" s="47">
        <v>385256</v>
      </c>
      <c r="P107" s="47">
        <v>412522</v>
      </c>
      <c r="Q107" s="47"/>
      <c r="R107" s="47"/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57">
        <v>0</v>
      </c>
      <c r="DM107" s="38">
        <v>0</v>
      </c>
      <c r="DN107" s="38">
        <v>0</v>
      </c>
      <c r="DO107" s="38">
        <v>0</v>
      </c>
      <c r="DP107" s="38">
        <v>0</v>
      </c>
      <c r="DQ107" s="38">
        <v>0</v>
      </c>
      <c r="DR107" s="38">
        <v>0</v>
      </c>
      <c r="DS107" s="38">
        <v>0</v>
      </c>
      <c r="DT107" s="38">
        <v>0</v>
      </c>
      <c r="DU107" s="38">
        <v>0</v>
      </c>
      <c r="DV107" s="38">
        <v>0</v>
      </c>
      <c r="DW107" s="38">
        <v>0</v>
      </c>
      <c r="DX107" s="38">
        <v>0</v>
      </c>
      <c r="DY107" s="38">
        <v>0</v>
      </c>
    </row>
    <row r="108" s="38" customFormat="1" spans="1:129">
      <c r="A108" s="46"/>
      <c r="B108" s="47" t="s">
        <v>99</v>
      </c>
      <c r="C108" s="47">
        <v>1515618.26</v>
      </c>
      <c r="D108" s="47">
        <v>0</v>
      </c>
      <c r="E108" s="47">
        <v>20800</v>
      </c>
      <c r="F108" s="47">
        <v>5500</v>
      </c>
      <c r="G108" s="47">
        <v>1400</v>
      </c>
      <c r="H108" s="47">
        <v>9500</v>
      </c>
      <c r="I108" s="47">
        <v>29700</v>
      </c>
      <c r="J108" s="47">
        <v>25884.7</v>
      </c>
      <c r="K108" s="47">
        <v>30900</v>
      </c>
      <c r="L108" s="47">
        <v>59859.77</v>
      </c>
      <c r="M108" s="47">
        <v>14200</v>
      </c>
      <c r="N108" s="47">
        <v>40900</v>
      </c>
      <c r="O108" s="47">
        <v>14156.6</v>
      </c>
      <c r="P108" s="47">
        <v>19761.26</v>
      </c>
      <c r="Q108" s="47"/>
      <c r="R108" s="47"/>
      <c r="S108" s="47">
        <v>13700</v>
      </c>
      <c r="T108" s="47">
        <v>14400</v>
      </c>
      <c r="U108" s="47">
        <v>615795.61</v>
      </c>
      <c r="V108" s="47">
        <v>69296.55</v>
      </c>
      <c r="W108" s="47">
        <v>473794.8</v>
      </c>
      <c r="X108" s="47">
        <v>56068.97</v>
      </c>
      <c r="Y108" s="47">
        <v>12200</v>
      </c>
      <c r="Z108" s="47">
        <v>17800</v>
      </c>
      <c r="AA108" s="47">
        <v>6800</v>
      </c>
      <c r="AB108" s="47">
        <v>22896.55</v>
      </c>
      <c r="AC108" s="47">
        <v>9600</v>
      </c>
      <c r="AD108" s="47">
        <v>9800</v>
      </c>
      <c r="AE108" s="47">
        <v>5500</v>
      </c>
      <c r="AF108" s="47">
        <v>48588.84</v>
      </c>
      <c r="AG108" s="47">
        <v>369525.65</v>
      </c>
      <c r="AH108" s="47">
        <v>19300</v>
      </c>
      <c r="AI108" s="47">
        <v>21080.31</v>
      </c>
      <c r="AJ108" s="47">
        <v>26968.97</v>
      </c>
      <c r="AK108" s="47">
        <v>13300</v>
      </c>
      <c r="AL108" s="47">
        <v>15800</v>
      </c>
      <c r="AM108" s="47">
        <v>18900</v>
      </c>
      <c r="AN108" s="47">
        <v>36800</v>
      </c>
      <c r="AO108" s="47">
        <v>24900</v>
      </c>
      <c r="AP108" s="47">
        <v>38895.4</v>
      </c>
      <c r="AQ108" s="47">
        <v>22300</v>
      </c>
      <c r="AR108" s="47">
        <v>6200</v>
      </c>
      <c r="AS108" s="47">
        <v>9095.98</v>
      </c>
      <c r="AT108" s="47">
        <v>9300</v>
      </c>
      <c r="AU108" s="47">
        <v>449404.23</v>
      </c>
      <c r="AV108" s="47">
        <v>8500</v>
      </c>
      <c r="AW108" s="47">
        <v>11300</v>
      </c>
      <c r="AX108" s="47">
        <v>19650</v>
      </c>
      <c r="AY108" s="47">
        <v>10569.83</v>
      </c>
      <c r="AZ108" s="47">
        <v>8855.86</v>
      </c>
      <c r="BA108" s="47">
        <v>9100</v>
      </c>
      <c r="BB108" s="47">
        <v>6300</v>
      </c>
      <c r="BC108" s="47">
        <v>8000</v>
      </c>
      <c r="BD108" s="47">
        <v>8956</v>
      </c>
      <c r="BE108" s="47">
        <v>12014</v>
      </c>
      <c r="BF108" s="47">
        <v>7500</v>
      </c>
      <c r="BG108" s="47">
        <v>9200</v>
      </c>
      <c r="BH108" s="47">
        <v>6500</v>
      </c>
      <c r="BI108" s="47">
        <v>5270</v>
      </c>
      <c r="BJ108" s="47">
        <v>6100</v>
      </c>
      <c r="BK108" s="47">
        <v>7962</v>
      </c>
      <c r="BL108" s="47">
        <v>5700</v>
      </c>
      <c r="BM108" s="47">
        <v>4900</v>
      </c>
      <c r="BN108" s="47">
        <v>4700</v>
      </c>
      <c r="BO108" s="47">
        <v>3900</v>
      </c>
      <c r="BP108" s="47">
        <v>9485</v>
      </c>
      <c r="BQ108" s="47">
        <v>5200</v>
      </c>
      <c r="BR108" s="47">
        <v>4900</v>
      </c>
      <c r="BS108" s="47">
        <v>4643.95</v>
      </c>
      <c r="BT108" s="47">
        <v>5500</v>
      </c>
      <c r="BU108" s="47">
        <v>3700</v>
      </c>
      <c r="BV108" s="47">
        <v>5050</v>
      </c>
      <c r="BW108" s="47">
        <v>5500</v>
      </c>
      <c r="BX108" s="47">
        <v>6556.32</v>
      </c>
      <c r="BY108" s="47">
        <v>3700</v>
      </c>
      <c r="BZ108" s="47">
        <v>4900</v>
      </c>
      <c r="CA108" s="47">
        <v>3255.5</v>
      </c>
      <c r="CB108" s="47">
        <v>6098.2</v>
      </c>
      <c r="CC108" s="47">
        <v>5500</v>
      </c>
      <c r="CD108" s="47">
        <v>6700</v>
      </c>
      <c r="CE108" s="47">
        <v>6983.17</v>
      </c>
      <c r="CF108" s="47">
        <v>6500</v>
      </c>
      <c r="CG108" s="47">
        <v>4200</v>
      </c>
      <c r="CH108" s="47">
        <v>5200</v>
      </c>
      <c r="CI108" s="47">
        <v>3700</v>
      </c>
      <c r="CJ108" s="47">
        <v>3700</v>
      </c>
      <c r="CK108" s="47">
        <v>6500</v>
      </c>
      <c r="CL108" s="47">
        <v>5650</v>
      </c>
      <c r="CM108" s="47">
        <v>4200</v>
      </c>
      <c r="CN108" s="47">
        <v>4500</v>
      </c>
      <c r="CO108" s="47">
        <v>3700</v>
      </c>
      <c r="CP108" s="47">
        <v>3700</v>
      </c>
      <c r="CQ108" s="47">
        <v>6300</v>
      </c>
      <c r="CR108" s="47">
        <v>4700</v>
      </c>
      <c r="CS108" s="47">
        <v>5500</v>
      </c>
      <c r="CT108" s="47">
        <v>6437.97</v>
      </c>
      <c r="CU108" s="47">
        <v>5500</v>
      </c>
      <c r="CV108" s="47">
        <v>5500</v>
      </c>
      <c r="CW108" s="47">
        <v>3777.2</v>
      </c>
      <c r="CX108" s="47">
        <v>3400</v>
      </c>
      <c r="CY108" s="47">
        <v>4700</v>
      </c>
      <c r="CZ108" s="47">
        <v>4700</v>
      </c>
      <c r="DA108" s="47">
        <v>3700</v>
      </c>
      <c r="DB108" s="47">
        <v>3700</v>
      </c>
      <c r="DC108" s="47">
        <v>4700</v>
      </c>
      <c r="DD108" s="47">
        <v>2600</v>
      </c>
      <c r="DE108" s="47">
        <v>5980.46</v>
      </c>
      <c r="DF108" s="47">
        <v>3700</v>
      </c>
      <c r="DG108" s="47">
        <v>5500</v>
      </c>
      <c r="DH108" s="47">
        <v>5047.77</v>
      </c>
      <c r="DI108" s="47">
        <v>3700</v>
      </c>
      <c r="DJ108" s="47">
        <v>3700</v>
      </c>
      <c r="DK108" s="47">
        <v>3400</v>
      </c>
      <c r="DL108" s="57">
        <v>3700</v>
      </c>
      <c r="DM108" s="38">
        <v>5500</v>
      </c>
      <c r="DN108" s="38">
        <v>2900</v>
      </c>
      <c r="DO108" s="38">
        <v>4200</v>
      </c>
      <c r="DP108" s="38">
        <v>4700</v>
      </c>
      <c r="DQ108" s="38">
        <v>4700</v>
      </c>
      <c r="DR108" s="38">
        <v>3700</v>
      </c>
      <c r="DS108" s="38">
        <v>1000</v>
      </c>
      <c r="DT108" s="38">
        <v>2900</v>
      </c>
      <c r="DU108" s="38">
        <v>3314</v>
      </c>
      <c r="DV108" s="38">
        <v>2900</v>
      </c>
      <c r="DW108" s="38">
        <v>2047</v>
      </c>
      <c r="DX108" s="38">
        <v>3700</v>
      </c>
      <c r="DY108" s="38">
        <v>3700</v>
      </c>
    </row>
    <row r="109" s="38" customFormat="1" spans="1:129">
      <c r="A109" s="46"/>
      <c r="B109" s="47" t="s">
        <v>100</v>
      </c>
      <c r="C109" s="47">
        <v>14764.08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8718</v>
      </c>
      <c r="J109" s="47">
        <v>1760</v>
      </c>
      <c r="K109" s="47">
        <v>0</v>
      </c>
      <c r="L109" s="47">
        <v>-20</v>
      </c>
      <c r="M109" s="47">
        <v>0</v>
      </c>
      <c r="N109" s="47">
        <v>0</v>
      </c>
      <c r="O109" s="47">
        <v>4100.08</v>
      </c>
      <c r="P109" s="47">
        <v>206</v>
      </c>
      <c r="Q109" s="47"/>
      <c r="R109" s="47"/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57">
        <v>0</v>
      </c>
      <c r="DM109" s="38">
        <v>0</v>
      </c>
      <c r="DN109" s="38">
        <v>0</v>
      </c>
      <c r="DO109" s="38">
        <v>0</v>
      </c>
      <c r="DP109" s="38">
        <v>0</v>
      </c>
      <c r="DQ109" s="38">
        <v>0</v>
      </c>
      <c r="DR109" s="38">
        <v>0</v>
      </c>
      <c r="DS109" s="38">
        <v>0</v>
      </c>
      <c r="DT109" s="38">
        <v>0</v>
      </c>
      <c r="DU109" s="38">
        <v>0</v>
      </c>
      <c r="DV109" s="38">
        <v>0</v>
      </c>
      <c r="DW109" s="38">
        <v>0</v>
      </c>
      <c r="DX109" s="38">
        <v>0</v>
      </c>
      <c r="DY109" s="38">
        <v>0</v>
      </c>
    </row>
    <row r="110" s="38" customFormat="1" spans="1:129">
      <c r="A110" s="46"/>
      <c r="B110" s="47" t="s">
        <v>101</v>
      </c>
      <c r="C110" s="47">
        <v>435639.74</v>
      </c>
      <c r="D110" s="47">
        <v>2727.39</v>
      </c>
      <c r="E110" s="47">
        <v>0</v>
      </c>
      <c r="F110" s="47">
        <v>0</v>
      </c>
      <c r="G110" s="47">
        <v>0</v>
      </c>
      <c r="H110" s="47">
        <v>72416.19</v>
      </c>
      <c r="I110" s="47">
        <v>0</v>
      </c>
      <c r="J110" s="47">
        <v>126974.84</v>
      </c>
      <c r="K110" s="47">
        <v>0</v>
      </c>
      <c r="L110" s="47">
        <v>168333.45</v>
      </c>
      <c r="M110" s="47">
        <v>0</v>
      </c>
      <c r="N110" s="47">
        <v>0</v>
      </c>
      <c r="O110" s="47">
        <v>0</v>
      </c>
      <c r="P110" s="47">
        <v>0</v>
      </c>
      <c r="Q110" s="47"/>
      <c r="R110" s="47"/>
      <c r="S110" s="47">
        <v>0</v>
      </c>
      <c r="T110" s="47">
        <v>0</v>
      </c>
      <c r="U110" s="47">
        <v>49875.39</v>
      </c>
      <c r="V110" s="47">
        <v>10453.79</v>
      </c>
      <c r="W110" s="47">
        <v>4858.69</v>
      </c>
      <c r="X110" s="47">
        <v>0</v>
      </c>
      <c r="Y110" s="47">
        <v>10453.79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4858.69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21288.6</v>
      </c>
      <c r="AQ110" s="47">
        <v>0</v>
      </c>
      <c r="AR110" s="47">
        <v>0</v>
      </c>
      <c r="AS110" s="47">
        <v>0</v>
      </c>
      <c r="AT110" s="47">
        <v>5952.38</v>
      </c>
      <c r="AU110" s="47">
        <v>22634.41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272.73</v>
      </c>
      <c r="BR110" s="47">
        <v>1554.54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1200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750</v>
      </c>
      <c r="CS110" s="47">
        <v>5952.38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5952.38</v>
      </c>
      <c r="CZ110" s="47">
        <v>0</v>
      </c>
      <c r="DA110" s="47">
        <v>5952.38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57">
        <v>0</v>
      </c>
      <c r="DM110" s="38">
        <v>0</v>
      </c>
      <c r="DN110" s="38">
        <v>0</v>
      </c>
      <c r="DO110" s="38">
        <v>0</v>
      </c>
      <c r="DP110" s="38">
        <v>0</v>
      </c>
      <c r="DQ110" s="38">
        <v>0</v>
      </c>
      <c r="DR110" s="38">
        <v>0</v>
      </c>
      <c r="DS110" s="38">
        <v>0</v>
      </c>
      <c r="DT110" s="38">
        <v>1000</v>
      </c>
      <c r="DU110" s="38">
        <v>0</v>
      </c>
      <c r="DV110" s="38">
        <v>0</v>
      </c>
      <c r="DW110" s="38">
        <v>0</v>
      </c>
      <c r="DX110" s="38">
        <v>0</v>
      </c>
      <c r="DY110" s="38">
        <v>0</v>
      </c>
    </row>
    <row r="111" s="38" customFormat="1" spans="1:129">
      <c r="A111" s="46"/>
      <c r="B111" s="47" t="s">
        <v>102</v>
      </c>
      <c r="C111" s="47">
        <v>-298716.43</v>
      </c>
      <c r="D111" s="47">
        <v>-303890</v>
      </c>
      <c r="E111" s="47">
        <v>0</v>
      </c>
      <c r="F111" s="47">
        <v>0</v>
      </c>
      <c r="G111" s="47">
        <v>0</v>
      </c>
      <c r="H111" s="47">
        <v>-232.09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/>
      <c r="R111" s="47"/>
      <c r="S111" s="47">
        <v>0</v>
      </c>
      <c r="T111" s="47">
        <v>0</v>
      </c>
      <c r="U111" s="47">
        <v>5405.66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5405.66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1168.64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325.68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836.32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837.5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1272.38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540</v>
      </c>
      <c r="DI111" s="47">
        <v>0</v>
      </c>
      <c r="DJ111" s="47">
        <v>0</v>
      </c>
      <c r="DK111" s="47">
        <v>0</v>
      </c>
      <c r="DL111" s="57">
        <v>0</v>
      </c>
      <c r="DM111" s="38">
        <v>0</v>
      </c>
      <c r="DN111" s="38">
        <v>0</v>
      </c>
      <c r="DO111" s="38">
        <v>0</v>
      </c>
      <c r="DP111" s="38">
        <v>0</v>
      </c>
      <c r="DQ111" s="38">
        <v>0</v>
      </c>
      <c r="DR111" s="38">
        <v>0</v>
      </c>
      <c r="DS111" s="38">
        <v>0</v>
      </c>
      <c r="DT111" s="38">
        <v>0</v>
      </c>
      <c r="DU111" s="38">
        <v>0</v>
      </c>
      <c r="DV111" s="38">
        <v>425.14</v>
      </c>
      <c r="DW111" s="38">
        <v>0</v>
      </c>
      <c r="DX111" s="38">
        <v>0</v>
      </c>
      <c r="DY111" s="38">
        <v>0</v>
      </c>
    </row>
    <row r="112" s="38" customFormat="1" spans="1:129">
      <c r="A112" s="46"/>
      <c r="B112" s="47" t="s">
        <v>103</v>
      </c>
      <c r="C112" s="47">
        <v>3068983.63</v>
      </c>
      <c r="D112" s="47">
        <v>840</v>
      </c>
      <c r="E112" s="47">
        <v>57526.18</v>
      </c>
      <c r="F112" s="47">
        <v>11702.63</v>
      </c>
      <c r="G112" s="47">
        <v>5921.54</v>
      </c>
      <c r="H112" s="47">
        <v>25325.86</v>
      </c>
      <c r="I112" s="47">
        <v>76974.55</v>
      </c>
      <c r="J112" s="47">
        <v>60235.85</v>
      </c>
      <c r="K112" s="47">
        <v>63685.08</v>
      </c>
      <c r="L112" s="47">
        <v>151297.93</v>
      </c>
      <c r="M112" s="47">
        <v>37432.05</v>
      </c>
      <c r="N112" s="47">
        <v>60199.14</v>
      </c>
      <c r="O112" s="47">
        <v>44524.05</v>
      </c>
      <c r="P112" s="47">
        <v>44612.77</v>
      </c>
      <c r="Q112" s="47"/>
      <c r="R112" s="47"/>
      <c r="S112" s="47">
        <v>26688.44</v>
      </c>
      <c r="T112" s="47">
        <v>17445.63</v>
      </c>
      <c r="U112" s="47">
        <v>1532552.13</v>
      </c>
      <c r="V112" s="47">
        <v>276243.72</v>
      </c>
      <c r="W112" s="47">
        <v>478884.41</v>
      </c>
      <c r="X112" s="47">
        <v>96891.67</v>
      </c>
      <c r="Y112" s="47">
        <v>263686.75</v>
      </c>
      <c r="Z112" s="47">
        <v>0</v>
      </c>
      <c r="AA112" s="47">
        <v>0</v>
      </c>
      <c r="AB112" s="47">
        <v>8152.24</v>
      </c>
      <c r="AC112" s="47">
        <v>4404.73</v>
      </c>
      <c r="AD112" s="47">
        <v>37529.43</v>
      </c>
      <c r="AE112" s="47">
        <v>20229.9</v>
      </c>
      <c r="AF112" s="47">
        <v>134236.89</v>
      </c>
      <c r="AG112" s="47">
        <v>162320.93</v>
      </c>
      <c r="AH112" s="47">
        <v>46402.05</v>
      </c>
      <c r="AI112" s="47">
        <v>78165.21</v>
      </c>
      <c r="AJ112" s="47">
        <v>50811.84</v>
      </c>
      <c r="AK112" s="47">
        <v>44577.22</v>
      </c>
      <c r="AL112" s="47">
        <v>1502.61</v>
      </c>
      <c r="AM112" s="47">
        <v>54738.51</v>
      </c>
      <c r="AN112" s="47">
        <v>91192.53</v>
      </c>
      <c r="AO112" s="47">
        <v>52673.98</v>
      </c>
      <c r="AP112" s="47">
        <v>59137.4</v>
      </c>
      <c r="AQ112" s="47">
        <v>91308.38</v>
      </c>
      <c r="AR112" s="47">
        <v>2164.05</v>
      </c>
      <c r="AS112" s="47">
        <v>25301.52</v>
      </c>
      <c r="AT112" s="47">
        <v>93785.76</v>
      </c>
      <c r="AU112" s="47">
        <v>1062250</v>
      </c>
      <c r="AV112" s="47">
        <v>51405.42</v>
      </c>
      <c r="AW112" s="47">
        <v>49213.66</v>
      </c>
      <c r="AX112" s="47">
        <v>60786.29</v>
      </c>
      <c r="AY112" s="47">
        <v>46167.98</v>
      </c>
      <c r="AZ112" s="47">
        <v>2744.93</v>
      </c>
      <c r="BA112" s="47">
        <v>3431.81</v>
      </c>
      <c r="BB112" s="47">
        <v>3983.01</v>
      </c>
      <c r="BC112" s="47">
        <v>0</v>
      </c>
      <c r="BD112" s="47">
        <v>54984.11</v>
      </c>
      <c r="BE112" s="47">
        <v>47370.18</v>
      </c>
      <c r="BF112" s="47">
        <v>28648.31</v>
      </c>
      <c r="BG112" s="47">
        <v>30932.78</v>
      </c>
      <c r="BH112" s="47">
        <v>19183.16</v>
      </c>
      <c r="BI112" s="47">
        <v>20098.78</v>
      </c>
      <c r="BJ112" s="47">
        <v>2056.1</v>
      </c>
      <c r="BK112" s="47">
        <v>10829.63</v>
      </c>
      <c r="BL112" s="47">
        <v>27871.05</v>
      </c>
      <c r="BM112" s="47">
        <v>3666.66</v>
      </c>
      <c r="BN112" s="47">
        <v>16949.9</v>
      </c>
      <c r="BO112" s="47">
        <v>23443.65</v>
      </c>
      <c r="BP112" s="47">
        <v>1713.5</v>
      </c>
      <c r="BQ112" s="47">
        <v>17595.95</v>
      </c>
      <c r="BR112" s="47">
        <v>9606.76</v>
      </c>
      <c r="BS112" s="47">
        <v>10798.3</v>
      </c>
      <c r="BT112" s="47">
        <v>18271.05</v>
      </c>
      <c r="BU112" s="47">
        <v>953.6</v>
      </c>
      <c r="BV112" s="47">
        <v>0</v>
      </c>
      <c r="BW112" s="47">
        <v>0</v>
      </c>
      <c r="BX112" s="47">
        <v>23513.44</v>
      </c>
      <c r="BY112" s="47">
        <v>10381.01</v>
      </c>
      <c r="BZ112" s="47">
        <v>10044.73</v>
      </c>
      <c r="CA112" s="47">
        <v>0</v>
      </c>
      <c r="CB112" s="47">
        <v>0</v>
      </c>
      <c r="CC112" s="47">
        <v>17026.47</v>
      </c>
      <c r="CD112" s="47">
        <v>30967.9</v>
      </c>
      <c r="CE112" s="47">
        <v>21071.8</v>
      </c>
      <c r="CF112" s="47">
        <v>9246.67</v>
      </c>
      <c r="CG112" s="47">
        <v>10598.82</v>
      </c>
      <c r="CH112" s="47">
        <v>3706.3</v>
      </c>
      <c r="CI112" s="47">
        <v>8835.88</v>
      </c>
      <c r="CJ112" s="47">
        <v>5309.23</v>
      </c>
      <c r="CK112" s="47">
        <v>12126.24</v>
      </c>
      <c r="CL112" s="47">
        <v>14780.33</v>
      </c>
      <c r="CM112" s="47">
        <v>14213.08</v>
      </c>
      <c r="CN112" s="47">
        <v>0</v>
      </c>
      <c r="CO112" s="47">
        <v>14333.55</v>
      </c>
      <c r="CP112" s="47">
        <v>0</v>
      </c>
      <c r="CQ112" s="47">
        <v>4854.07</v>
      </c>
      <c r="CR112" s="47">
        <v>9996.6</v>
      </c>
      <c r="CS112" s="47">
        <v>20029.68</v>
      </c>
      <c r="CT112" s="47">
        <v>7109.61</v>
      </c>
      <c r="CU112" s="47">
        <v>14111.04</v>
      </c>
      <c r="CV112" s="47">
        <v>6712.73</v>
      </c>
      <c r="CW112" s="47">
        <v>11896.16</v>
      </c>
      <c r="CX112" s="47">
        <v>5387.82</v>
      </c>
      <c r="CY112" s="47">
        <v>12363.49</v>
      </c>
      <c r="CZ112" s="47">
        <v>0</v>
      </c>
      <c r="DA112" s="47">
        <v>0</v>
      </c>
      <c r="DB112" s="47">
        <v>7847.26</v>
      </c>
      <c r="DC112" s="47">
        <v>11193.87</v>
      </c>
      <c r="DD112" s="47">
        <v>8695.92</v>
      </c>
      <c r="DE112" s="47">
        <v>7841.49</v>
      </c>
      <c r="DF112" s="47">
        <v>10480.24</v>
      </c>
      <c r="DG112" s="47">
        <v>25235.24</v>
      </c>
      <c r="DH112" s="47">
        <v>8951.07</v>
      </c>
      <c r="DI112" s="47">
        <v>20966.66</v>
      </c>
      <c r="DJ112" s="47">
        <v>20704.98</v>
      </c>
      <c r="DK112" s="47">
        <v>4399.5</v>
      </c>
      <c r="DL112" s="57">
        <v>4905.4</v>
      </c>
      <c r="DM112" s="38">
        <v>10053.22</v>
      </c>
      <c r="DN112" s="38">
        <v>4559.21</v>
      </c>
      <c r="DO112" s="38">
        <v>11059.82</v>
      </c>
      <c r="DP112" s="38">
        <v>7868.53</v>
      </c>
      <c r="DQ112" s="38">
        <v>15826.71</v>
      </c>
      <c r="DR112" s="38">
        <v>0</v>
      </c>
      <c r="DS112" s="38">
        <v>4109.81</v>
      </c>
      <c r="DT112" s="38">
        <v>6073.22</v>
      </c>
      <c r="DU112" s="38">
        <v>4765.61</v>
      </c>
      <c r="DV112" s="38">
        <v>0</v>
      </c>
      <c r="DW112" s="38">
        <v>0</v>
      </c>
      <c r="DX112" s="38">
        <v>5389.02</v>
      </c>
      <c r="DY112" s="38">
        <v>0</v>
      </c>
    </row>
    <row r="113" s="38" customFormat="1" spans="1:129">
      <c r="A113" s="46"/>
      <c r="B113" s="47" t="s">
        <v>104</v>
      </c>
      <c r="C113" s="47">
        <v>1492298.02</v>
      </c>
      <c r="D113" s="47">
        <v>0</v>
      </c>
      <c r="E113" s="47">
        <v>22379</v>
      </c>
      <c r="F113" s="47">
        <v>5321</v>
      </c>
      <c r="G113" s="47">
        <v>2544</v>
      </c>
      <c r="H113" s="47">
        <v>12754</v>
      </c>
      <c r="I113" s="47">
        <v>32469</v>
      </c>
      <c r="J113" s="47">
        <v>29009</v>
      </c>
      <c r="K113" s="47">
        <v>25906</v>
      </c>
      <c r="L113" s="47">
        <v>76964</v>
      </c>
      <c r="M113" s="47">
        <v>16714</v>
      </c>
      <c r="N113" s="47">
        <v>25898</v>
      </c>
      <c r="O113" s="47">
        <v>22217</v>
      </c>
      <c r="P113" s="47">
        <v>20301</v>
      </c>
      <c r="Q113" s="47"/>
      <c r="R113" s="47"/>
      <c r="S113" s="47">
        <v>10996</v>
      </c>
      <c r="T113" s="47">
        <v>7309</v>
      </c>
      <c r="U113" s="47">
        <v>741271.88</v>
      </c>
      <c r="V113" s="47">
        <v>186031.14</v>
      </c>
      <c r="W113" s="47">
        <v>213951</v>
      </c>
      <c r="X113" s="47">
        <v>40263</v>
      </c>
      <c r="Y113" s="47">
        <v>179924.14</v>
      </c>
      <c r="Z113" s="47">
        <v>0</v>
      </c>
      <c r="AA113" s="47">
        <v>0</v>
      </c>
      <c r="AB113" s="47">
        <v>3925</v>
      </c>
      <c r="AC113" s="47">
        <v>2182</v>
      </c>
      <c r="AD113" s="47">
        <v>17189</v>
      </c>
      <c r="AE113" s="47">
        <v>8420</v>
      </c>
      <c r="AF113" s="47">
        <v>59211</v>
      </c>
      <c r="AG113" s="47">
        <v>73483</v>
      </c>
      <c r="AH113" s="47">
        <v>19722</v>
      </c>
      <c r="AI113" s="47">
        <v>35926</v>
      </c>
      <c r="AJ113" s="47">
        <v>21655</v>
      </c>
      <c r="AK113" s="47">
        <v>17744</v>
      </c>
      <c r="AL113" s="47">
        <v>864</v>
      </c>
      <c r="AM113" s="47">
        <v>24958</v>
      </c>
      <c r="AN113" s="47">
        <v>40562</v>
      </c>
      <c r="AO113" s="47">
        <v>24450</v>
      </c>
      <c r="AP113" s="47">
        <v>25750</v>
      </c>
      <c r="AQ113" s="47">
        <v>44336</v>
      </c>
      <c r="AR113" s="47">
        <v>888</v>
      </c>
      <c r="AS113" s="47">
        <v>15743</v>
      </c>
      <c r="AT113" s="47">
        <v>48432</v>
      </c>
      <c r="AU113" s="47">
        <v>516152.88</v>
      </c>
      <c r="AV113" s="47">
        <v>23326</v>
      </c>
      <c r="AW113" s="47">
        <v>22758</v>
      </c>
      <c r="AX113" s="47">
        <v>23406</v>
      </c>
      <c r="AY113" s="47">
        <v>21331</v>
      </c>
      <c r="AZ113" s="47">
        <v>38864</v>
      </c>
      <c r="BA113" s="47">
        <v>1440</v>
      </c>
      <c r="BB113" s="47">
        <v>0</v>
      </c>
      <c r="BC113" s="47">
        <v>0</v>
      </c>
      <c r="BD113" s="47">
        <v>22984</v>
      </c>
      <c r="BE113" s="47">
        <v>20266</v>
      </c>
      <c r="BF113" s="47">
        <v>15810</v>
      </c>
      <c r="BG113" s="47">
        <v>19027.84</v>
      </c>
      <c r="BH113" s="47">
        <v>18639.24</v>
      </c>
      <c r="BI113" s="47">
        <v>9732</v>
      </c>
      <c r="BJ113" s="47">
        <v>0</v>
      </c>
      <c r="BK113" s="47">
        <v>8701</v>
      </c>
      <c r="BL113" s="47">
        <v>9216</v>
      </c>
      <c r="BM113" s="47">
        <v>1320</v>
      </c>
      <c r="BN113" s="47">
        <v>5249</v>
      </c>
      <c r="BO113" s="47">
        <v>7277</v>
      </c>
      <c r="BP113" s="47">
        <v>0</v>
      </c>
      <c r="BQ113" s="47">
        <v>4819</v>
      </c>
      <c r="BR113" s="47">
        <v>1320</v>
      </c>
      <c r="BS113" s="47">
        <v>6549</v>
      </c>
      <c r="BT113" s="47">
        <v>6962</v>
      </c>
      <c r="BU113" s="47">
        <v>294</v>
      </c>
      <c r="BV113" s="47">
        <v>0</v>
      </c>
      <c r="BW113" s="47">
        <v>0</v>
      </c>
      <c r="BX113" s="47">
        <v>14471</v>
      </c>
      <c r="BY113" s="47">
        <v>3436</v>
      </c>
      <c r="BZ113" s="47">
        <v>5326</v>
      </c>
      <c r="CA113" s="47">
        <v>0</v>
      </c>
      <c r="CB113" s="47">
        <v>0</v>
      </c>
      <c r="CC113" s="47">
        <v>756</v>
      </c>
      <c r="CD113" s="47">
        <v>12743</v>
      </c>
      <c r="CE113" s="47">
        <v>19913</v>
      </c>
      <c r="CF113" s="47">
        <v>2101</v>
      </c>
      <c r="CG113" s="47">
        <v>5489</v>
      </c>
      <c r="CH113" s="47">
        <v>2629</v>
      </c>
      <c r="CI113" s="47">
        <v>4001</v>
      </c>
      <c r="CJ113" s="47">
        <v>0</v>
      </c>
      <c r="CK113" s="47">
        <v>4525.8</v>
      </c>
      <c r="CL113" s="47">
        <v>7051</v>
      </c>
      <c r="CM113" s="47">
        <v>5694</v>
      </c>
      <c r="CN113" s="47">
        <v>4968</v>
      </c>
      <c r="CO113" s="47">
        <v>6522.12</v>
      </c>
      <c r="CP113" s="47">
        <v>4380</v>
      </c>
      <c r="CQ113" s="47">
        <v>2264</v>
      </c>
      <c r="CR113" s="47">
        <v>0</v>
      </c>
      <c r="CS113" s="47">
        <v>8489</v>
      </c>
      <c r="CT113" s="47">
        <v>3836</v>
      </c>
      <c r="CU113" s="47">
        <v>7489</v>
      </c>
      <c r="CV113" s="47">
        <v>960</v>
      </c>
      <c r="CW113" s="47">
        <v>4938</v>
      </c>
      <c r="CX113" s="47">
        <v>2068</v>
      </c>
      <c r="CY113" s="47">
        <v>0</v>
      </c>
      <c r="CZ113" s="47">
        <v>0</v>
      </c>
      <c r="DA113" s="47">
        <v>0</v>
      </c>
      <c r="DB113" s="47">
        <v>4897</v>
      </c>
      <c r="DC113" s="47">
        <v>11764.44</v>
      </c>
      <c r="DD113" s="47">
        <v>6138</v>
      </c>
      <c r="DE113" s="47">
        <v>7149.24</v>
      </c>
      <c r="DF113" s="47">
        <v>3500</v>
      </c>
      <c r="DG113" s="47">
        <v>13105</v>
      </c>
      <c r="DH113" s="47">
        <v>4833</v>
      </c>
      <c r="DI113" s="47">
        <v>4827</v>
      </c>
      <c r="DJ113" s="47">
        <v>9577</v>
      </c>
      <c r="DK113" s="47">
        <v>2521.2</v>
      </c>
      <c r="DL113" s="57">
        <v>0</v>
      </c>
      <c r="DM113" s="38">
        <v>0</v>
      </c>
      <c r="DN113" s="38">
        <v>1950</v>
      </c>
      <c r="DO113" s="38">
        <v>6496.8</v>
      </c>
      <c r="DP113" s="38">
        <v>4746</v>
      </c>
      <c r="DQ113" s="38">
        <v>7507.2</v>
      </c>
      <c r="DR113" s="38">
        <v>0</v>
      </c>
      <c r="DS113" s="38">
        <v>0</v>
      </c>
      <c r="DT113" s="38">
        <v>1200</v>
      </c>
      <c r="DU113" s="38">
        <v>1064</v>
      </c>
      <c r="DV113" s="38">
        <v>0</v>
      </c>
      <c r="DW113" s="38">
        <v>0</v>
      </c>
      <c r="DX113" s="38">
        <v>1536</v>
      </c>
      <c r="DY113" s="38">
        <v>0</v>
      </c>
    </row>
    <row r="114" s="38" customFormat="1" spans="1:129">
      <c r="A114" s="46"/>
      <c r="B114" s="47" t="s">
        <v>105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/>
      <c r="R114" s="47"/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57">
        <v>0</v>
      </c>
      <c r="DM114" s="38">
        <v>0</v>
      </c>
      <c r="DN114" s="38">
        <v>0</v>
      </c>
      <c r="DO114" s="38">
        <v>0</v>
      </c>
      <c r="DP114" s="38">
        <v>0</v>
      </c>
      <c r="DQ114" s="38">
        <v>0</v>
      </c>
      <c r="DR114" s="38">
        <v>0</v>
      </c>
      <c r="DS114" s="38">
        <v>0</v>
      </c>
      <c r="DT114" s="38">
        <v>0</v>
      </c>
      <c r="DU114" s="38">
        <v>0</v>
      </c>
      <c r="DV114" s="38">
        <v>0</v>
      </c>
      <c r="DW114" s="38">
        <v>0</v>
      </c>
      <c r="DX114" s="38">
        <v>0</v>
      </c>
      <c r="DY114" s="38">
        <v>0</v>
      </c>
    </row>
    <row r="115" s="38" customFormat="1" spans="1:129">
      <c r="A115" s="46"/>
      <c r="B115" s="47" t="s">
        <v>106</v>
      </c>
      <c r="C115" s="47">
        <v>100500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12000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/>
      <c r="R115" s="47"/>
      <c r="S115" s="47">
        <v>0</v>
      </c>
      <c r="T115" s="47">
        <v>0</v>
      </c>
      <c r="U115" s="47">
        <v>51000</v>
      </c>
      <c r="V115" s="47">
        <v>0</v>
      </c>
      <c r="W115" s="47">
        <v>37500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3000</v>
      </c>
      <c r="AG115" s="47">
        <v>13500</v>
      </c>
      <c r="AH115" s="47">
        <v>0</v>
      </c>
      <c r="AI115" s="47">
        <v>21000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51000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24000</v>
      </c>
      <c r="BE115" s="47">
        <v>22500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4500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57">
        <v>0</v>
      </c>
      <c r="DM115" s="38">
        <v>0</v>
      </c>
      <c r="DN115" s="38">
        <v>0</v>
      </c>
      <c r="DO115" s="38">
        <v>0</v>
      </c>
      <c r="DP115" s="38">
        <v>0</v>
      </c>
      <c r="DQ115" s="38">
        <v>0</v>
      </c>
      <c r="DR115" s="38">
        <v>0</v>
      </c>
      <c r="DS115" s="38">
        <v>0</v>
      </c>
      <c r="DT115" s="38">
        <v>0</v>
      </c>
      <c r="DU115" s="38">
        <v>0</v>
      </c>
      <c r="DV115" s="38">
        <v>0</v>
      </c>
      <c r="DW115" s="38">
        <v>0</v>
      </c>
      <c r="DX115" s="38">
        <v>0</v>
      </c>
      <c r="DY115" s="38">
        <v>0</v>
      </c>
    </row>
    <row r="116" s="38" customFormat="1" spans="1:129">
      <c r="A116" s="46"/>
      <c r="B116" s="47" t="s">
        <v>107</v>
      </c>
      <c r="C116" s="47">
        <v>524036.7</v>
      </c>
      <c r="D116" s="47">
        <v>-405186.66</v>
      </c>
      <c r="E116" s="47">
        <v>65687.91</v>
      </c>
      <c r="F116" s="47">
        <v>3402.83</v>
      </c>
      <c r="G116" s="47">
        <v>1601.65</v>
      </c>
      <c r="H116" s="47">
        <v>11200.59</v>
      </c>
      <c r="I116" s="47">
        <v>28022.33</v>
      </c>
      <c r="J116" s="47">
        <v>22188.48</v>
      </c>
      <c r="K116" s="47">
        <v>25166.68</v>
      </c>
      <c r="L116" s="47">
        <v>52864.62</v>
      </c>
      <c r="M116" s="47">
        <v>14795.11</v>
      </c>
      <c r="N116" s="47">
        <v>22393.2</v>
      </c>
      <c r="O116" s="47">
        <v>15954.99</v>
      </c>
      <c r="P116" s="47">
        <v>16805.07</v>
      </c>
      <c r="Q116" s="47"/>
      <c r="R116" s="47"/>
      <c r="S116" s="47">
        <v>16510.75</v>
      </c>
      <c r="T116" s="47">
        <v>8510.45</v>
      </c>
      <c r="U116" s="47">
        <v>422938.8</v>
      </c>
      <c r="V116" s="47">
        <v>50267.4</v>
      </c>
      <c r="W116" s="47">
        <v>116385.84</v>
      </c>
      <c r="X116" s="47">
        <v>34526.66</v>
      </c>
      <c r="Y116" s="47">
        <v>7001.96</v>
      </c>
      <c r="Z116" s="47">
        <v>13534.97</v>
      </c>
      <c r="AA116" s="47">
        <v>3995.05</v>
      </c>
      <c r="AB116" s="47">
        <v>18609.86</v>
      </c>
      <c r="AC116" s="47">
        <v>7125.56</v>
      </c>
      <c r="AD116" s="47">
        <v>9635.27</v>
      </c>
      <c r="AE116" s="47">
        <v>4981.61</v>
      </c>
      <c r="AF116" s="47">
        <v>30052.28</v>
      </c>
      <c r="AG116" s="47">
        <v>46400.63</v>
      </c>
      <c r="AH116" s="47">
        <v>12017.19</v>
      </c>
      <c r="AI116" s="47">
        <v>13298.86</v>
      </c>
      <c r="AJ116" s="47">
        <v>13351.96</v>
      </c>
      <c r="AK116" s="47">
        <v>9946.57</v>
      </c>
      <c r="AL116" s="47">
        <v>11228.13</v>
      </c>
      <c r="AM116" s="47">
        <v>14768.83</v>
      </c>
      <c r="AN116" s="47">
        <v>23732.64</v>
      </c>
      <c r="AO116" s="47">
        <v>13308.92</v>
      </c>
      <c r="AP116" s="47">
        <v>13110.62</v>
      </c>
      <c r="AQ116" s="47">
        <v>15476.8</v>
      </c>
      <c r="AR116" s="47">
        <v>3951.2</v>
      </c>
      <c r="AS116" s="47">
        <v>5527.7</v>
      </c>
      <c r="AT116" s="47">
        <v>13466.83</v>
      </c>
      <c r="AU116" s="47">
        <v>319595.26</v>
      </c>
      <c r="AV116" s="47">
        <v>13039.99</v>
      </c>
      <c r="AW116" s="47">
        <v>14269.45</v>
      </c>
      <c r="AX116" s="47">
        <v>14994.7</v>
      </c>
      <c r="AY116" s="47">
        <v>12772.82</v>
      </c>
      <c r="AZ116" s="47">
        <v>13915.86</v>
      </c>
      <c r="BA116" s="47">
        <v>12659.04</v>
      </c>
      <c r="BB116" s="47">
        <v>4471.58</v>
      </c>
      <c r="BC116" s="47">
        <v>13219.97</v>
      </c>
      <c r="BD116" s="47">
        <v>8166.04</v>
      </c>
      <c r="BE116" s="47">
        <v>7467.14</v>
      </c>
      <c r="BF116" s="47">
        <v>9840.2</v>
      </c>
      <c r="BG116" s="47">
        <v>9545.27</v>
      </c>
      <c r="BH116" s="47">
        <v>6218.72</v>
      </c>
      <c r="BI116" s="47">
        <v>5139.99</v>
      </c>
      <c r="BJ116" s="47">
        <v>7403.49</v>
      </c>
      <c r="BK116" s="47">
        <v>6597.15</v>
      </c>
      <c r="BL116" s="47">
        <v>6177.39</v>
      </c>
      <c r="BM116" s="47">
        <v>3435.14</v>
      </c>
      <c r="BN116" s="47">
        <v>3967.93</v>
      </c>
      <c r="BO116" s="47">
        <v>5192.4</v>
      </c>
      <c r="BP116" s="47">
        <v>7766.68</v>
      </c>
      <c r="BQ116" s="47">
        <v>4079.78</v>
      </c>
      <c r="BR116" s="47">
        <v>2977.41</v>
      </c>
      <c r="BS116" s="47">
        <v>3377.18</v>
      </c>
      <c r="BT116" s="47">
        <v>4267.2</v>
      </c>
      <c r="BU116" s="47">
        <v>3805.88</v>
      </c>
      <c r="BV116" s="47">
        <v>4491.79</v>
      </c>
      <c r="BW116" s="47">
        <v>2966.65</v>
      </c>
      <c r="BX116" s="47">
        <v>5092.74</v>
      </c>
      <c r="BY116" s="47">
        <v>1973.41</v>
      </c>
      <c r="BZ116" s="47">
        <v>1984.57</v>
      </c>
      <c r="CA116" s="47">
        <v>1284.06</v>
      </c>
      <c r="CB116" s="47">
        <v>2542.41</v>
      </c>
      <c r="CC116" s="47">
        <v>3370.39</v>
      </c>
      <c r="CD116" s="47">
        <v>4758.99</v>
      </c>
      <c r="CE116" s="47">
        <v>5108.29</v>
      </c>
      <c r="CF116" s="47">
        <v>1612.11</v>
      </c>
      <c r="CG116" s="47">
        <v>1431.75</v>
      </c>
      <c r="CH116" s="47">
        <v>1147.54</v>
      </c>
      <c r="CI116" s="47">
        <v>1833.4</v>
      </c>
      <c r="CJ116" s="47">
        <v>909.34</v>
      </c>
      <c r="CK116" s="47">
        <v>2782.37</v>
      </c>
      <c r="CL116" s="47">
        <v>2549.18</v>
      </c>
      <c r="CM116" s="47">
        <v>1611.42</v>
      </c>
      <c r="CN116" s="47">
        <v>1980.87</v>
      </c>
      <c r="CO116" s="47">
        <v>1543.44</v>
      </c>
      <c r="CP116" s="47">
        <v>2672.46</v>
      </c>
      <c r="CQ116" s="47">
        <v>1667.86</v>
      </c>
      <c r="CR116" s="47">
        <v>1716.45</v>
      </c>
      <c r="CS116" s="47">
        <v>2892.49</v>
      </c>
      <c r="CT116" s="47">
        <v>1571.78</v>
      </c>
      <c r="CU116" s="47">
        <v>2070.7</v>
      </c>
      <c r="CV116" s="47">
        <v>1616.49</v>
      </c>
      <c r="CW116" s="47">
        <v>1972.05</v>
      </c>
      <c r="CX116" s="47">
        <v>403.71</v>
      </c>
      <c r="CY116" s="47">
        <v>2143.67</v>
      </c>
      <c r="CZ116" s="47">
        <v>1260.87</v>
      </c>
      <c r="DA116" s="47">
        <v>2372.49</v>
      </c>
      <c r="DB116" s="47">
        <v>2903.88</v>
      </c>
      <c r="DC116" s="47">
        <v>3358.2</v>
      </c>
      <c r="DD116" s="47">
        <v>2243.07</v>
      </c>
      <c r="DE116" s="47">
        <v>1805</v>
      </c>
      <c r="DF116" s="47">
        <v>1895.17</v>
      </c>
      <c r="DG116" s="47">
        <v>4549.27</v>
      </c>
      <c r="DH116" s="47">
        <v>2253.33</v>
      </c>
      <c r="DI116" s="47">
        <v>2221.23</v>
      </c>
      <c r="DJ116" s="47">
        <v>2277.81</v>
      </c>
      <c r="DK116" s="47">
        <v>1408.12</v>
      </c>
      <c r="DL116" s="57">
        <v>1626.48</v>
      </c>
      <c r="DM116" s="38">
        <v>1608.51</v>
      </c>
      <c r="DN116" s="38">
        <v>901.7</v>
      </c>
      <c r="DO116" s="38">
        <v>2107.7</v>
      </c>
      <c r="DP116" s="38">
        <v>1283.6</v>
      </c>
      <c r="DQ116" s="38">
        <v>2250.2</v>
      </c>
      <c r="DR116" s="38">
        <v>1542.15</v>
      </c>
      <c r="DS116" s="38">
        <v>330.92</v>
      </c>
      <c r="DT116" s="38">
        <v>745.02</v>
      </c>
      <c r="DU116" s="38">
        <v>710.8</v>
      </c>
      <c r="DV116" s="38">
        <v>886.19</v>
      </c>
      <c r="DW116" s="38">
        <v>728.15</v>
      </c>
      <c r="DX116" s="38">
        <v>1000.56</v>
      </c>
      <c r="DY116" s="38">
        <v>854.06</v>
      </c>
    </row>
    <row r="117" s="38" customFormat="1" spans="1:129">
      <c r="A117" s="46"/>
      <c r="B117" s="47" t="s">
        <v>108</v>
      </c>
      <c r="C117" s="47">
        <v>527602.63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/>
      <c r="R117" s="47"/>
      <c r="S117" s="47">
        <v>0</v>
      </c>
      <c r="T117" s="47">
        <v>0</v>
      </c>
      <c r="U117" s="47">
        <v>469474.63</v>
      </c>
      <c r="V117" s="47">
        <v>0</v>
      </c>
      <c r="W117" s="47">
        <v>0</v>
      </c>
      <c r="X117" s="47">
        <v>58128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58128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469474.63</v>
      </c>
      <c r="AV117" s="47">
        <v>0</v>
      </c>
      <c r="AW117" s="47">
        <v>115168.39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41790.95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312515.29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57">
        <v>0</v>
      </c>
      <c r="DM117" s="38">
        <v>0</v>
      </c>
      <c r="DN117" s="38">
        <v>0</v>
      </c>
      <c r="DO117" s="38">
        <v>0</v>
      </c>
      <c r="DP117" s="38">
        <v>0</v>
      </c>
      <c r="DQ117" s="38">
        <v>0</v>
      </c>
      <c r="DR117" s="38">
        <v>0</v>
      </c>
      <c r="DS117" s="38">
        <v>0</v>
      </c>
      <c r="DT117" s="38">
        <v>0</v>
      </c>
      <c r="DU117" s="38">
        <v>0</v>
      </c>
      <c r="DV117" s="38">
        <v>0</v>
      </c>
      <c r="DW117" s="38">
        <v>0</v>
      </c>
      <c r="DX117" s="38">
        <v>0</v>
      </c>
      <c r="DY117" s="38">
        <v>0</v>
      </c>
    </row>
    <row r="118" s="38" customFormat="1" spans="1:129">
      <c r="A118" s="46"/>
      <c r="B118" s="47" t="s">
        <v>109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/>
      <c r="R118" s="47"/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57">
        <v>0</v>
      </c>
      <c r="DM118" s="38">
        <v>0</v>
      </c>
      <c r="DN118" s="38">
        <v>0</v>
      </c>
      <c r="DO118" s="38">
        <v>0</v>
      </c>
      <c r="DP118" s="38">
        <v>0</v>
      </c>
      <c r="DQ118" s="38">
        <v>0</v>
      </c>
      <c r="DR118" s="38">
        <v>0</v>
      </c>
      <c r="DS118" s="38">
        <v>0</v>
      </c>
      <c r="DT118" s="38">
        <v>0</v>
      </c>
      <c r="DU118" s="38">
        <v>0</v>
      </c>
      <c r="DV118" s="38">
        <v>0</v>
      </c>
      <c r="DW118" s="38">
        <v>0</v>
      </c>
      <c r="DX118" s="38">
        <v>0</v>
      </c>
      <c r="DY118" s="38">
        <v>0</v>
      </c>
    </row>
    <row r="119" s="40" customFormat="1" spans="1:129">
      <c r="A119" s="46"/>
      <c r="B119" s="48" t="s">
        <v>95</v>
      </c>
      <c r="C119" s="56">
        <v>30687878.75</v>
      </c>
      <c r="D119" s="56">
        <v>-20849842.27</v>
      </c>
      <c r="E119" s="56">
        <v>3449788.67</v>
      </c>
      <c r="F119" s="56">
        <v>194567.74</v>
      </c>
      <c r="G119" s="56">
        <v>91549.52</v>
      </c>
      <c r="H119" s="56">
        <v>689994.22</v>
      </c>
      <c r="I119" s="56">
        <v>1567000.51</v>
      </c>
      <c r="J119" s="56">
        <v>1380976.95</v>
      </c>
      <c r="K119" s="56">
        <v>1389991.73</v>
      </c>
      <c r="L119" s="56">
        <v>3122530.95</v>
      </c>
      <c r="M119" s="56">
        <v>818396.7</v>
      </c>
      <c r="N119" s="56">
        <v>1242050.54</v>
      </c>
      <c r="O119" s="56">
        <v>895702.05</v>
      </c>
      <c r="P119" s="56">
        <v>933539.45</v>
      </c>
      <c r="Q119" s="56"/>
      <c r="R119" s="56"/>
      <c r="S119" s="56">
        <v>888332.69</v>
      </c>
      <c r="T119" s="56">
        <v>468187.72</v>
      </c>
      <c r="U119" s="47">
        <v>22555170.56</v>
      </c>
      <c r="V119" s="47">
        <v>3079539.32</v>
      </c>
      <c r="W119" s="47">
        <v>6779890.39</v>
      </c>
      <c r="X119" s="47">
        <v>1990511.31</v>
      </c>
      <c r="Y119" s="47">
        <v>818364.6</v>
      </c>
      <c r="Z119" s="56">
        <v>699983.31</v>
      </c>
      <c r="AA119" s="47">
        <v>208047.38</v>
      </c>
      <c r="AB119" s="47">
        <v>976753.73</v>
      </c>
      <c r="AC119" s="56">
        <v>376390.3</v>
      </c>
      <c r="AD119" s="56">
        <v>554417.37</v>
      </c>
      <c r="AE119" s="56">
        <v>286712.17</v>
      </c>
      <c r="AF119" s="56">
        <v>1765050</v>
      </c>
      <c r="AG119" s="56">
        <v>2656997.04</v>
      </c>
      <c r="AH119" s="56">
        <v>689300.57</v>
      </c>
      <c r="AI119" s="56">
        <v>827413.24</v>
      </c>
      <c r="AJ119" s="56">
        <v>769385.68</v>
      </c>
      <c r="AK119" s="56">
        <v>637424.46</v>
      </c>
      <c r="AL119" s="56">
        <v>583701.17</v>
      </c>
      <c r="AM119" s="56">
        <v>847806.63</v>
      </c>
      <c r="AN119" s="56">
        <v>1359867.96</v>
      </c>
      <c r="AO119" s="56">
        <v>770778.9</v>
      </c>
      <c r="AP119" s="56">
        <v>794715.21</v>
      </c>
      <c r="AQ119" s="56">
        <v>937260.95</v>
      </c>
      <c r="AR119" s="56">
        <v>208763.26</v>
      </c>
      <c r="AS119" s="56">
        <v>329053.19</v>
      </c>
      <c r="AT119" s="56">
        <v>773436.87</v>
      </c>
      <c r="AU119" s="47">
        <v>16533487.59</v>
      </c>
      <c r="AV119" s="56">
        <v>647536.4</v>
      </c>
      <c r="AW119" s="56">
        <v>775456.47</v>
      </c>
      <c r="AX119" s="56">
        <v>734276.43</v>
      </c>
      <c r="AY119" s="56">
        <v>598263.63</v>
      </c>
      <c r="AZ119" s="56">
        <v>609013.18</v>
      </c>
      <c r="BA119" s="56">
        <v>548168.89</v>
      </c>
      <c r="BB119" s="56">
        <v>201751.36</v>
      </c>
      <c r="BC119" s="56">
        <v>571658.63</v>
      </c>
      <c r="BD119" s="56">
        <v>478168.37</v>
      </c>
      <c r="BE119" s="56">
        <v>454413.52</v>
      </c>
      <c r="BF119" s="56">
        <v>473584.95</v>
      </c>
      <c r="BG119" s="56">
        <v>475144.35</v>
      </c>
      <c r="BH119" s="56">
        <v>347331.42</v>
      </c>
      <c r="BI119" s="56">
        <v>307128.22</v>
      </c>
      <c r="BJ119" s="56">
        <v>306445.29</v>
      </c>
      <c r="BK119" s="56">
        <v>316885.89</v>
      </c>
      <c r="BL119" s="56">
        <v>292306.54</v>
      </c>
      <c r="BM119" s="56">
        <v>162084.21</v>
      </c>
      <c r="BN119" s="56">
        <v>201517.22</v>
      </c>
      <c r="BO119" s="56">
        <v>244547.15</v>
      </c>
      <c r="BP119" s="56">
        <v>356683.89</v>
      </c>
      <c r="BQ119" s="56">
        <v>208703.61</v>
      </c>
      <c r="BR119" s="56">
        <v>149993.7</v>
      </c>
      <c r="BS119" s="56">
        <v>183507.43</v>
      </c>
      <c r="BT119" s="56">
        <v>220989.34</v>
      </c>
      <c r="BU119" s="56">
        <v>169525.47</v>
      </c>
      <c r="BV119" s="56">
        <v>196954.57</v>
      </c>
      <c r="BW119" s="56">
        <v>130448.55</v>
      </c>
      <c r="BX119" s="56">
        <v>272684.77</v>
      </c>
      <c r="BY119" s="56">
        <v>107501.32</v>
      </c>
      <c r="BZ119" s="56">
        <v>112337.2</v>
      </c>
      <c r="CA119" s="56">
        <v>60855.46</v>
      </c>
      <c r="CB119" s="56">
        <v>112334.43</v>
      </c>
      <c r="CC119" s="56">
        <v>183088.66</v>
      </c>
      <c r="CD119" s="56">
        <v>565070.49</v>
      </c>
      <c r="CE119" s="56">
        <v>277417.51</v>
      </c>
      <c r="CF119" s="56">
        <v>99012.12</v>
      </c>
      <c r="CG119" s="56">
        <v>88458.57</v>
      </c>
      <c r="CH119" s="56">
        <v>67897</v>
      </c>
      <c r="CI119" s="56">
        <v>96692.29</v>
      </c>
      <c r="CJ119" s="56">
        <v>49967.62</v>
      </c>
      <c r="CK119" s="56">
        <v>159200.41</v>
      </c>
      <c r="CL119" s="56">
        <v>125862.65</v>
      </c>
      <c r="CM119" s="56">
        <v>99205.3</v>
      </c>
      <c r="CN119" s="56">
        <v>106480.75</v>
      </c>
      <c r="CO119" s="56">
        <v>95123.02</v>
      </c>
      <c r="CP119" s="56">
        <v>125710.46</v>
      </c>
      <c r="CQ119" s="56">
        <v>87803.43</v>
      </c>
      <c r="CR119" s="56">
        <v>90493.05</v>
      </c>
      <c r="CS119" s="56">
        <v>166321.47</v>
      </c>
      <c r="CT119" s="56">
        <v>92978.38</v>
      </c>
      <c r="CU119" s="56">
        <v>122309.7</v>
      </c>
      <c r="CV119" s="56">
        <v>89882.82</v>
      </c>
      <c r="CW119" s="56">
        <v>94262.57</v>
      </c>
      <c r="CX119" s="56">
        <v>28329.67</v>
      </c>
      <c r="CY119" s="56">
        <v>129928.04</v>
      </c>
      <c r="CZ119" s="56">
        <v>65055.07</v>
      </c>
      <c r="DA119" s="56">
        <v>117930.36</v>
      </c>
      <c r="DB119" s="56">
        <v>157762.54</v>
      </c>
      <c r="DC119" s="56">
        <v>184692.97</v>
      </c>
      <c r="DD119" s="56">
        <v>125587.29</v>
      </c>
      <c r="DE119" s="56">
        <v>94756.71</v>
      </c>
      <c r="DF119" s="56">
        <v>108812.91</v>
      </c>
      <c r="DG119" s="56">
        <v>235619.43</v>
      </c>
      <c r="DH119" s="56">
        <v>122417.17</v>
      </c>
      <c r="DI119" s="56">
        <v>133627.28</v>
      </c>
      <c r="DJ119" s="56">
        <v>136514.71</v>
      </c>
      <c r="DK119" s="56">
        <v>74074.57</v>
      </c>
      <c r="DL119" s="58">
        <v>84130.38</v>
      </c>
      <c r="DM119" s="59">
        <v>89307.13</v>
      </c>
      <c r="DN119" s="59">
        <v>54395.91</v>
      </c>
      <c r="DO119" s="59">
        <v>116316.82</v>
      </c>
      <c r="DP119" s="59">
        <v>79457.13</v>
      </c>
      <c r="DQ119" s="59">
        <v>120773.11</v>
      </c>
      <c r="DR119" s="59">
        <v>69059.35</v>
      </c>
      <c r="DS119" s="59">
        <v>20986.93</v>
      </c>
      <c r="DT119" s="59">
        <v>48169.24</v>
      </c>
      <c r="DU119" s="59">
        <v>43680.62</v>
      </c>
      <c r="DV119" s="59">
        <v>42773.33</v>
      </c>
      <c r="DW119" s="59">
        <v>37125.15</v>
      </c>
      <c r="DX119" s="59">
        <v>58045.58</v>
      </c>
      <c r="DY119" s="59">
        <v>42718.06</v>
      </c>
    </row>
    <row r="120" s="38" customFormat="1" spans="1:129">
      <c r="A120" s="46" t="s">
        <v>110</v>
      </c>
      <c r="B120" s="47" t="s">
        <v>111</v>
      </c>
      <c r="C120" s="47">
        <v>5920.11</v>
      </c>
      <c r="D120" s="47">
        <v>0</v>
      </c>
      <c r="E120" s="47">
        <v>0</v>
      </c>
      <c r="F120" s="47">
        <v>0</v>
      </c>
      <c r="G120" s="47">
        <v>0</v>
      </c>
      <c r="H120" s="47">
        <v>0</v>
      </c>
      <c r="I120" s="47">
        <v>0</v>
      </c>
      <c r="J120" s="47">
        <v>897.07</v>
      </c>
      <c r="K120" s="47">
        <v>2846.98</v>
      </c>
      <c r="L120" s="47">
        <v>2176.06</v>
      </c>
      <c r="M120" s="47">
        <v>0</v>
      </c>
      <c r="N120" s="47">
        <v>0</v>
      </c>
      <c r="O120" s="47">
        <v>0</v>
      </c>
      <c r="P120" s="47">
        <v>0</v>
      </c>
      <c r="Q120" s="47"/>
      <c r="R120" s="47"/>
      <c r="S120" s="47">
        <v>0</v>
      </c>
      <c r="T120" s="47">
        <v>0</v>
      </c>
      <c r="U120" s="47">
        <v>0</v>
      </c>
      <c r="V120" s="47">
        <v>0</v>
      </c>
      <c r="W120" s="47">
        <v>0</v>
      </c>
      <c r="X120" s="47">
        <v>0</v>
      </c>
      <c r="Y120" s="47">
        <v>0</v>
      </c>
      <c r="Z120" s="47">
        <v>0</v>
      </c>
      <c r="AA120" s="47">
        <v>0</v>
      </c>
      <c r="AB120" s="47">
        <v>0</v>
      </c>
      <c r="AC120" s="47">
        <v>0</v>
      </c>
      <c r="AD120" s="47">
        <v>0</v>
      </c>
      <c r="AE120" s="47">
        <v>0</v>
      </c>
      <c r="AF120" s="47">
        <v>0</v>
      </c>
      <c r="AG120" s="47">
        <v>0</v>
      </c>
      <c r="AH120" s="47">
        <v>0</v>
      </c>
      <c r="AI120" s="47">
        <v>0</v>
      </c>
      <c r="AJ120" s="47">
        <v>0</v>
      </c>
      <c r="AK120" s="47">
        <v>0</v>
      </c>
      <c r="AL120" s="47">
        <v>0</v>
      </c>
      <c r="AM120" s="47">
        <v>0</v>
      </c>
      <c r="AN120" s="47">
        <v>0</v>
      </c>
      <c r="AO120" s="47">
        <v>0</v>
      </c>
      <c r="AP120" s="47">
        <v>0</v>
      </c>
      <c r="AQ120" s="47">
        <v>0</v>
      </c>
      <c r="AR120" s="47">
        <v>0</v>
      </c>
      <c r="AS120" s="47">
        <v>0</v>
      </c>
      <c r="AT120" s="47">
        <v>0</v>
      </c>
      <c r="AU120" s="47">
        <v>0</v>
      </c>
      <c r="AV120" s="47">
        <v>0</v>
      </c>
      <c r="AW120" s="47">
        <v>0</v>
      </c>
      <c r="AX120" s="47">
        <v>0</v>
      </c>
      <c r="AY120" s="47">
        <v>0</v>
      </c>
      <c r="AZ120" s="47">
        <v>0</v>
      </c>
      <c r="BA120" s="47">
        <v>0</v>
      </c>
      <c r="BB120" s="47">
        <v>0</v>
      </c>
      <c r="BC120" s="47">
        <v>0</v>
      </c>
      <c r="BD120" s="47">
        <v>0</v>
      </c>
      <c r="BE120" s="47">
        <v>0</v>
      </c>
      <c r="BF120" s="47">
        <v>0</v>
      </c>
      <c r="BG120" s="47">
        <v>0</v>
      </c>
      <c r="BH120" s="47">
        <v>0</v>
      </c>
      <c r="BI120" s="47">
        <v>0</v>
      </c>
      <c r="BJ120" s="47">
        <v>0</v>
      </c>
      <c r="BK120" s="47">
        <v>0</v>
      </c>
      <c r="BL120" s="47">
        <v>0</v>
      </c>
      <c r="BM120" s="47">
        <v>0</v>
      </c>
      <c r="BN120" s="47">
        <v>0</v>
      </c>
      <c r="BO120" s="47">
        <v>0</v>
      </c>
      <c r="BP120" s="47">
        <v>0</v>
      </c>
      <c r="BQ120" s="47">
        <v>0</v>
      </c>
      <c r="BR120" s="47">
        <v>0</v>
      </c>
      <c r="BS120" s="47">
        <v>0</v>
      </c>
      <c r="BT120" s="47">
        <v>0</v>
      </c>
      <c r="BU120" s="47">
        <v>0</v>
      </c>
      <c r="BV120" s="47">
        <v>0</v>
      </c>
      <c r="BW120" s="47">
        <v>0</v>
      </c>
      <c r="BX120" s="47">
        <v>0</v>
      </c>
      <c r="BY120" s="47">
        <v>0</v>
      </c>
      <c r="BZ120" s="47">
        <v>0</v>
      </c>
      <c r="CA120" s="47">
        <v>0</v>
      </c>
      <c r="CB120" s="47">
        <v>0</v>
      </c>
      <c r="CC120" s="47">
        <v>0</v>
      </c>
      <c r="CD120" s="47">
        <v>0</v>
      </c>
      <c r="CE120" s="47">
        <v>0</v>
      </c>
      <c r="CF120" s="47">
        <v>0</v>
      </c>
      <c r="CG120" s="47">
        <v>0</v>
      </c>
      <c r="CH120" s="47">
        <v>0</v>
      </c>
      <c r="CI120" s="47">
        <v>0</v>
      </c>
      <c r="CJ120" s="47">
        <v>0</v>
      </c>
      <c r="CK120" s="47">
        <v>0</v>
      </c>
      <c r="CL120" s="47">
        <v>0</v>
      </c>
      <c r="CM120" s="47">
        <v>0</v>
      </c>
      <c r="CN120" s="47">
        <v>0</v>
      </c>
      <c r="CO120" s="47">
        <v>0</v>
      </c>
      <c r="CP120" s="47">
        <v>0</v>
      </c>
      <c r="CQ120" s="47">
        <v>0</v>
      </c>
      <c r="CR120" s="47">
        <v>0</v>
      </c>
      <c r="CS120" s="47">
        <v>0</v>
      </c>
      <c r="CT120" s="47">
        <v>0</v>
      </c>
      <c r="CU120" s="47">
        <v>0</v>
      </c>
      <c r="CV120" s="47">
        <v>0</v>
      </c>
      <c r="CW120" s="47">
        <v>0</v>
      </c>
      <c r="CX120" s="47">
        <v>0</v>
      </c>
      <c r="CY120" s="47">
        <v>0</v>
      </c>
      <c r="CZ120" s="47">
        <v>0</v>
      </c>
      <c r="DA120" s="47">
        <v>0</v>
      </c>
      <c r="DB120" s="47">
        <v>0</v>
      </c>
      <c r="DC120" s="47">
        <v>0</v>
      </c>
      <c r="DD120" s="47">
        <v>0</v>
      </c>
      <c r="DE120" s="47">
        <v>0</v>
      </c>
      <c r="DF120" s="47">
        <v>0</v>
      </c>
      <c r="DG120" s="47">
        <v>0</v>
      </c>
      <c r="DH120" s="47">
        <v>0</v>
      </c>
      <c r="DI120" s="47">
        <v>0</v>
      </c>
      <c r="DJ120" s="47">
        <v>0</v>
      </c>
      <c r="DK120" s="47">
        <v>0</v>
      </c>
      <c r="DL120" s="57">
        <v>0</v>
      </c>
      <c r="DM120" s="38">
        <v>0</v>
      </c>
      <c r="DN120" s="38">
        <v>0</v>
      </c>
      <c r="DO120" s="38">
        <v>0</v>
      </c>
      <c r="DP120" s="38">
        <v>0</v>
      </c>
      <c r="DQ120" s="38">
        <v>0</v>
      </c>
      <c r="DR120" s="38">
        <v>0</v>
      </c>
      <c r="DS120" s="38">
        <v>0</v>
      </c>
      <c r="DT120" s="38">
        <v>0</v>
      </c>
      <c r="DU120" s="38">
        <v>0</v>
      </c>
      <c r="DV120" s="38">
        <v>0</v>
      </c>
      <c r="DW120" s="38">
        <v>0</v>
      </c>
      <c r="DX120" s="38">
        <v>0</v>
      </c>
      <c r="DY120" s="38">
        <v>0</v>
      </c>
    </row>
    <row r="121" s="38" customFormat="1" spans="1:129">
      <c r="A121" s="46"/>
      <c r="B121" s="47" t="s">
        <v>112</v>
      </c>
      <c r="C121" s="47">
        <v>1256.79</v>
      </c>
      <c r="D121" s="47">
        <v>0</v>
      </c>
      <c r="E121" s="47">
        <v>0</v>
      </c>
      <c r="F121" s="47">
        <v>0</v>
      </c>
      <c r="G121" s="47">
        <v>0</v>
      </c>
      <c r="H121" s="47">
        <v>0</v>
      </c>
      <c r="I121" s="47">
        <v>1051.79</v>
      </c>
      <c r="J121" s="47">
        <v>0</v>
      </c>
      <c r="K121" s="47">
        <v>0</v>
      </c>
      <c r="L121" s="47">
        <v>0</v>
      </c>
      <c r="M121" s="47">
        <v>0</v>
      </c>
      <c r="N121" s="47">
        <v>0</v>
      </c>
      <c r="O121" s="47">
        <v>205</v>
      </c>
      <c r="P121" s="47">
        <v>0</v>
      </c>
      <c r="Q121" s="47"/>
      <c r="R121" s="47"/>
      <c r="S121" s="47">
        <v>0</v>
      </c>
      <c r="T121" s="47">
        <v>0</v>
      </c>
      <c r="U121" s="47">
        <v>0</v>
      </c>
      <c r="V121" s="47">
        <v>0</v>
      </c>
      <c r="W121" s="47">
        <v>0</v>
      </c>
      <c r="X121" s="47">
        <v>0</v>
      </c>
      <c r="Y121" s="47">
        <v>0</v>
      </c>
      <c r="Z121" s="47">
        <v>0</v>
      </c>
      <c r="AA121" s="47">
        <v>0</v>
      </c>
      <c r="AB121" s="47">
        <v>0</v>
      </c>
      <c r="AC121" s="47">
        <v>0</v>
      </c>
      <c r="AD121" s="47">
        <v>0</v>
      </c>
      <c r="AE121" s="47">
        <v>0</v>
      </c>
      <c r="AF121" s="47">
        <v>0</v>
      </c>
      <c r="AG121" s="47">
        <v>0</v>
      </c>
      <c r="AH121" s="47">
        <v>0</v>
      </c>
      <c r="AI121" s="47">
        <v>0</v>
      </c>
      <c r="AJ121" s="47">
        <v>0</v>
      </c>
      <c r="AK121" s="47">
        <v>0</v>
      </c>
      <c r="AL121" s="47">
        <v>0</v>
      </c>
      <c r="AM121" s="47">
        <v>0</v>
      </c>
      <c r="AN121" s="47">
        <v>0</v>
      </c>
      <c r="AO121" s="47">
        <v>0</v>
      </c>
      <c r="AP121" s="47">
        <v>0</v>
      </c>
      <c r="AQ121" s="47">
        <v>0</v>
      </c>
      <c r="AR121" s="47">
        <v>0</v>
      </c>
      <c r="AS121" s="47">
        <v>0</v>
      </c>
      <c r="AT121" s="47">
        <v>0</v>
      </c>
      <c r="AU121" s="47">
        <v>0</v>
      </c>
      <c r="AV121" s="47">
        <v>0</v>
      </c>
      <c r="AW121" s="47">
        <v>0</v>
      </c>
      <c r="AX121" s="47">
        <v>0</v>
      </c>
      <c r="AY121" s="47">
        <v>0</v>
      </c>
      <c r="AZ121" s="47">
        <v>0</v>
      </c>
      <c r="BA121" s="47">
        <v>0</v>
      </c>
      <c r="BB121" s="47">
        <v>0</v>
      </c>
      <c r="BC121" s="47">
        <v>0</v>
      </c>
      <c r="BD121" s="47">
        <v>0</v>
      </c>
      <c r="BE121" s="47">
        <v>0</v>
      </c>
      <c r="BF121" s="47">
        <v>0</v>
      </c>
      <c r="BG121" s="47">
        <v>0</v>
      </c>
      <c r="BH121" s="47">
        <v>0</v>
      </c>
      <c r="BI121" s="47">
        <v>0</v>
      </c>
      <c r="BJ121" s="47">
        <v>0</v>
      </c>
      <c r="BK121" s="47">
        <v>0</v>
      </c>
      <c r="BL121" s="47">
        <v>0</v>
      </c>
      <c r="BM121" s="47">
        <v>0</v>
      </c>
      <c r="BN121" s="47">
        <v>0</v>
      </c>
      <c r="BO121" s="47">
        <v>0</v>
      </c>
      <c r="BP121" s="47">
        <v>0</v>
      </c>
      <c r="BQ121" s="47">
        <v>0</v>
      </c>
      <c r="BR121" s="47">
        <v>0</v>
      </c>
      <c r="BS121" s="47">
        <v>0</v>
      </c>
      <c r="BT121" s="47">
        <v>0</v>
      </c>
      <c r="BU121" s="47">
        <v>0</v>
      </c>
      <c r="BV121" s="47">
        <v>0</v>
      </c>
      <c r="BW121" s="47">
        <v>0</v>
      </c>
      <c r="BX121" s="47">
        <v>0</v>
      </c>
      <c r="BY121" s="47">
        <v>0</v>
      </c>
      <c r="BZ121" s="47">
        <v>0</v>
      </c>
      <c r="CA121" s="47">
        <v>0</v>
      </c>
      <c r="CB121" s="47">
        <v>0</v>
      </c>
      <c r="CC121" s="47">
        <v>0</v>
      </c>
      <c r="CD121" s="47">
        <v>0</v>
      </c>
      <c r="CE121" s="47">
        <v>0</v>
      </c>
      <c r="CF121" s="47">
        <v>0</v>
      </c>
      <c r="CG121" s="47">
        <v>0</v>
      </c>
      <c r="CH121" s="47">
        <v>0</v>
      </c>
      <c r="CI121" s="47">
        <v>0</v>
      </c>
      <c r="CJ121" s="47">
        <v>0</v>
      </c>
      <c r="CK121" s="47">
        <v>0</v>
      </c>
      <c r="CL121" s="47">
        <v>0</v>
      </c>
      <c r="CM121" s="47">
        <v>0</v>
      </c>
      <c r="CN121" s="47">
        <v>0</v>
      </c>
      <c r="CO121" s="47">
        <v>0</v>
      </c>
      <c r="CP121" s="47">
        <v>0</v>
      </c>
      <c r="CQ121" s="47">
        <v>0</v>
      </c>
      <c r="CR121" s="47">
        <v>0</v>
      </c>
      <c r="CS121" s="47">
        <v>0</v>
      </c>
      <c r="CT121" s="47">
        <v>0</v>
      </c>
      <c r="CU121" s="47">
        <v>0</v>
      </c>
      <c r="CV121" s="47">
        <v>0</v>
      </c>
      <c r="CW121" s="47">
        <v>0</v>
      </c>
      <c r="CX121" s="47">
        <v>0</v>
      </c>
      <c r="CY121" s="47">
        <v>0</v>
      </c>
      <c r="CZ121" s="47">
        <v>0</v>
      </c>
      <c r="DA121" s="47">
        <v>0</v>
      </c>
      <c r="DB121" s="47">
        <v>0</v>
      </c>
      <c r="DC121" s="47">
        <v>0</v>
      </c>
      <c r="DD121" s="47">
        <v>0</v>
      </c>
      <c r="DE121" s="47">
        <v>0</v>
      </c>
      <c r="DF121" s="47">
        <v>0</v>
      </c>
      <c r="DG121" s="47">
        <v>0</v>
      </c>
      <c r="DH121" s="47">
        <v>0</v>
      </c>
      <c r="DI121" s="47">
        <v>0</v>
      </c>
      <c r="DJ121" s="47">
        <v>0</v>
      </c>
      <c r="DK121" s="47">
        <v>0</v>
      </c>
      <c r="DL121" s="57">
        <v>0</v>
      </c>
      <c r="DM121" s="38">
        <v>0</v>
      </c>
      <c r="DN121" s="38">
        <v>0</v>
      </c>
      <c r="DO121" s="38">
        <v>0</v>
      </c>
      <c r="DP121" s="38">
        <v>0</v>
      </c>
      <c r="DQ121" s="38">
        <v>0</v>
      </c>
      <c r="DR121" s="38">
        <v>0</v>
      </c>
      <c r="DS121" s="38">
        <v>0</v>
      </c>
      <c r="DT121" s="38">
        <v>0</v>
      </c>
      <c r="DU121" s="38">
        <v>0</v>
      </c>
      <c r="DV121" s="38">
        <v>0</v>
      </c>
      <c r="DW121" s="38">
        <v>0</v>
      </c>
      <c r="DX121" s="38">
        <v>0</v>
      </c>
      <c r="DY121" s="38">
        <v>0</v>
      </c>
    </row>
    <row r="122" s="38" customFormat="1" spans="1:129">
      <c r="A122" s="46"/>
      <c r="B122" s="47" t="s">
        <v>113</v>
      </c>
      <c r="C122" s="47">
        <v>59308.56</v>
      </c>
      <c r="D122" s="47">
        <v>5760</v>
      </c>
      <c r="E122" s="47">
        <v>0</v>
      </c>
      <c r="F122" s="47">
        <v>0</v>
      </c>
      <c r="G122" s="47">
        <v>0</v>
      </c>
      <c r="H122" s="47">
        <v>0</v>
      </c>
      <c r="I122" s="47">
        <v>2425</v>
      </c>
      <c r="J122" s="47">
        <v>41170.56</v>
      </c>
      <c r="K122" s="47">
        <v>1028</v>
      </c>
      <c r="L122" s="47">
        <v>0</v>
      </c>
      <c r="M122" s="47">
        <v>2833</v>
      </c>
      <c r="N122" s="47">
        <v>0</v>
      </c>
      <c r="O122" s="47">
        <v>3717</v>
      </c>
      <c r="P122" s="47">
        <v>278</v>
      </c>
      <c r="Q122" s="47"/>
      <c r="R122" s="47"/>
      <c r="S122" s="47">
        <v>2097</v>
      </c>
      <c r="T122" s="47">
        <v>0</v>
      </c>
      <c r="U122" s="47">
        <v>0</v>
      </c>
      <c r="V122" s="47">
        <v>0</v>
      </c>
      <c r="W122" s="47">
        <v>0</v>
      </c>
      <c r="X122" s="47">
        <v>0</v>
      </c>
      <c r="Y122" s="47">
        <v>0</v>
      </c>
      <c r="Z122" s="47">
        <v>0</v>
      </c>
      <c r="AA122" s="47">
        <v>0</v>
      </c>
      <c r="AB122" s="47">
        <v>0</v>
      </c>
      <c r="AC122" s="47">
        <v>0</v>
      </c>
      <c r="AD122" s="47">
        <v>0</v>
      </c>
      <c r="AE122" s="47">
        <v>0</v>
      </c>
      <c r="AF122" s="47">
        <v>0</v>
      </c>
      <c r="AG122" s="47">
        <v>0</v>
      </c>
      <c r="AH122" s="47">
        <v>0</v>
      </c>
      <c r="AI122" s="47">
        <v>0</v>
      </c>
      <c r="AJ122" s="47">
        <v>0</v>
      </c>
      <c r="AK122" s="47">
        <v>0</v>
      </c>
      <c r="AL122" s="47">
        <v>0</v>
      </c>
      <c r="AM122" s="47">
        <v>0</v>
      </c>
      <c r="AN122" s="47">
        <v>0</v>
      </c>
      <c r="AO122" s="47">
        <v>0</v>
      </c>
      <c r="AP122" s="47">
        <v>0</v>
      </c>
      <c r="AQ122" s="47">
        <v>0</v>
      </c>
      <c r="AR122" s="47">
        <v>0</v>
      </c>
      <c r="AS122" s="47">
        <v>0</v>
      </c>
      <c r="AT122" s="47">
        <v>0</v>
      </c>
      <c r="AU122" s="47">
        <v>0</v>
      </c>
      <c r="AV122" s="47">
        <v>0</v>
      </c>
      <c r="AW122" s="47">
        <v>0</v>
      </c>
      <c r="AX122" s="47">
        <v>0</v>
      </c>
      <c r="AY122" s="47">
        <v>0</v>
      </c>
      <c r="AZ122" s="47">
        <v>0</v>
      </c>
      <c r="BA122" s="47">
        <v>0</v>
      </c>
      <c r="BB122" s="47">
        <v>0</v>
      </c>
      <c r="BC122" s="47">
        <v>0</v>
      </c>
      <c r="BD122" s="47">
        <v>0</v>
      </c>
      <c r="BE122" s="47">
        <v>0</v>
      </c>
      <c r="BF122" s="47">
        <v>0</v>
      </c>
      <c r="BG122" s="47">
        <v>0</v>
      </c>
      <c r="BH122" s="47">
        <v>0</v>
      </c>
      <c r="BI122" s="47">
        <v>0</v>
      </c>
      <c r="BJ122" s="47">
        <v>0</v>
      </c>
      <c r="BK122" s="47">
        <v>0</v>
      </c>
      <c r="BL122" s="47">
        <v>0</v>
      </c>
      <c r="BM122" s="47">
        <v>0</v>
      </c>
      <c r="BN122" s="47">
        <v>0</v>
      </c>
      <c r="BO122" s="47">
        <v>0</v>
      </c>
      <c r="BP122" s="47">
        <v>0</v>
      </c>
      <c r="BQ122" s="47">
        <v>0</v>
      </c>
      <c r="BR122" s="47">
        <v>0</v>
      </c>
      <c r="BS122" s="47">
        <v>0</v>
      </c>
      <c r="BT122" s="47">
        <v>0</v>
      </c>
      <c r="BU122" s="47">
        <v>0</v>
      </c>
      <c r="BV122" s="47">
        <v>0</v>
      </c>
      <c r="BW122" s="47">
        <v>0</v>
      </c>
      <c r="BX122" s="47">
        <v>0</v>
      </c>
      <c r="BY122" s="47">
        <v>0</v>
      </c>
      <c r="BZ122" s="47">
        <v>0</v>
      </c>
      <c r="CA122" s="47">
        <v>0</v>
      </c>
      <c r="CB122" s="47">
        <v>0</v>
      </c>
      <c r="CC122" s="47">
        <v>0</v>
      </c>
      <c r="CD122" s="47">
        <v>0</v>
      </c>
      <c r="CE122" s="47">
        <v>0</v>
      </c>
      <c r="CF122" s="47">
        <v>0</v>
      </c>
      <c r="CG122" s="47">
        <v>0</v>
      </c>
      <c r="CH122" s="47">
        <v>0</v>
      </c>
      <c r="CI122" s="47">
        <v>0</v>
      </c>
      <c r="CJ122" s="47">
        <v>0</v>
      </c>
      <c r="CK122" s="47">
        <v>0</v>
      </c>
      <c r="CL122" s="47">
        <v>0</v>
      </c>
      <c r="CM122" s="47">
        <v>0</v>
      </c>
      <c r="CN122" s="47">
        <v>0</v>
      </c>
      <c r="CO122" s="47">
        <v>0</v>
      </c>
      <c r="CP122" s="47">
        <v>0</v>
      </c>
      <c r="CQ122" s="47">
        <v>0</v>
      </c>
      <c r="CR122" s="47">
        <v>0</v>
      </c>
      <c r="CS122" s="47">
        <v>0</v>
      </c>
      <c r="CT122" s="47">
        <v>0</v>
      </c>
      <c r="CU122" s="47">
        <v>0</v>
      </c>
      <c r="CV122" s="47">
        <v>0</v>
      </c>
      <c r="CW122" s="47">
        <v>0</v>
      </c>
      <c r="CX122" s="47">
        <v>0</v>
      </c>
      <c r="CY122" s="47">
        <v>0</v>
      </c>
      <c r="CZ122" s="47">
        <v>0</v>
      </c>
      <c r="DA122" s="47">
        <v>0</v>
      </c>
      <c r="DB122" s="47">
        <v>0</v>
      </c>
      <c r="DC122" s="47">
        <v>0</v>
      </c>
      <c r="DD122" s="47">
        <v>0</v>
      </c>
      <c r="DE122" s="47">
        <v>0</v>
      </c>
      <c r="DF122" s="47">
        <v>0</v>
      </c>
      <c r="DG122" s="47">
        <v>0</v>
      </c>
      <c r="DH122" s="47">
        <v>0</v>
      </c>
      <c r="DI122" s="47">
        <v>0</v>
      </c>
      <c r="DJ122" s="47">
        <v>0</v>
      </c>
      <c r="DK122" s="47">
        <v>0</v>
      </c>
      <c r="DL122" s="57">
        <v>0</v>
      </c>
      <c r="DM122" s="38">
        <v>0</v>
      </c>
      <c r="DN122" s="38">
        <v>0</v>
      </c>
      <c r="DO122" s="38">
        <v>0</v>
      </c>
      <c r="DP122" s="38">
        <v>0</v>
      </c>
      <c r="DQ122" s="38">
        <v>0</v>
      </c>
      <c r="DR122" s="38">
        <v>0</v>
      </c>
      <c r="DS122" s="38">
        <v>0</v>
      </c>
      <c r="DT122" s="38">
        <v>0</v>
      </c>
      <c r="DU122" s="38">
        <v>0</v>
      </c>
      <c r="DV122" s="38">
        <v>0</v>
      </c>
      <c r="DW122" s="38">
        <v>0</v>
      </c>
      <c r="DX122" s="38">
        <v>0</v>
      </c>
      <c r="DY122" s="38">
        <v>0</v>
      </c>
    </row>
    <row r="123" s="38" customFormat="1" spans="1:129">
      <c r="A123" s="46"/>
      <c r="B123" s="47" t="s">
        <v>114</v>
      </c>
      <c r="C123" s="47">
        <v>25675.77</v>
      </c>
      <c r="D123" s="47">
        <v>0</v>
      </c>
      <c r="E123" s="47">
        <v>0</v>
      </c>
      <c r="F123" s="47">
        <v>0</v>
      </c>
      <c r="G123" s="47">
        <v>0</v>
      </c>
      <c r="H123" s="47">
        <v>0</v>
      </c>
      <c r="I123" s="47">
        <v>0</v>
      </c>
      <c r="J123" s="47">
        <v>12807.23</v>
      </c>
      <c r="K123" s="47">
        <v>0</v>
      </c>
      <c r="L123" s="47">
        <v>0</v>
      </c>
      <c r="M123" s="47">
        <v>0</v>
      </c>
      <c r="N123" s="47">
        <v>0</v>
      </c>
      <c r="O123" s="47">
        <v>0</v>
      </c>
      <c r="P123" s="47">
        <v>0</v>
      </c>
      <c r="Q123" s="47"/>
      <c r="R123" s="47"/>
      <c r="S123" s="47">
        <v>0</v>
      </c>
      <c r="T123" s="47">
        <v>0</v>
      </c>
      <c r="U123" s="47">
        <v>0</v>
      </c>
      <c r="V123" s="47">
        <v>12868.54</v>
      </c>
      <c r="W123" s="47">
        <v>0</v>
      </c>
      <c r="X123" s="47">
        <v>0</v>
      </c>
      <c r="Y123" s="47">
        <v>12868.54</v>
      </c>
      <c r="Z123" s="47">
        <v>0</v>
      </c>
      <c r="AA123" s="47">
        <v>0</v>
      </c>
      <c r="AB123" s="47">
        <v>0</v>
      </c>
      <c r="AC123" s="47">
        <v>0</v>
      </c>
      <c r="AD123" s="47">
        <v>0</v>
      </c>
      <c r="AE123" s="47">
        <v>0</v>
      </c>
      <c r="AF123" s="47">
        <v>0</v>
      </c>
      <c r="AG123" s="47">
        <v>0</v>
      </c>
      <c r="AH123" s="47">
        <v>0</v>
      </c>
      <c r="AI123" s="47">
        <v>0</v>
      </c>
      <c r="AJ123" s="47">
        <v>0</v>
      </c>
      <c r="AK123" s="47">
        <v>0</v>
      </c>
      <c r="AL123" s="47">
        <v>0</v>
      </c>
      <c r="AM123" s="47">
        <v>0</v>
      </c>
      <c r="AN123" s="47">
        <v>0</v>
      </c>
      <c r="AO123" s="47">
        <v>0</v>
      </c>
      <c r="AP123" s="47">
        <v>0</v>
      </c>
      <c r="AQ123" s="47">
        <v>0</v>
      </c>
      <c r="AR123" s="47">
        <v>0</v>
      </c>
      <c r="AS123" s="47">
        <v>0</v>
      </c>
      <c r="AT123" s="47">
        <v>0</v>
      </c>
      <c r="AU123" s="47">
        <v>0</v>
      </c>
      <c r="AV123" s="47">
        <v>0</v>
      </c>
      <c r="AW123" s="47">
        <v>0</v>
      </c>
      <c r="AX123" s="47">
        <v>0</v>
      </c>
      <c r="AY123" s="47">
        <v>0</v>
      </c>
      <c r="AZ123" s="47">
        <v>0</v>
      </c>
      <c r="BA123" s="47">
        <v>0</v>
      </c>
      <c r="BB123" s="47">
        <v>0</v>
      </c>
      <c r="BC123" s="47">
        <v>0</v>
      </c>
      <c r="BD123" s="47">
        <v>0</v>
      </c>
      <c r="BE123" s="47">
        <v>0</v>
      </c>
      <c r="BF123" s="47">
        <v>0</v>
      </c>
      <c r="BG123" s="47">
        <v>0</v>
      </c>
      <c r="BH123" s="47">
        <v>0</v>
      </c>
      <c r="BI123" s="47">
        <v>0</v>
      </c>
      <c r="BJ123" s="47">
        <v>0</v>
      </c>
      <c r="BK123" s="47">
        <v>0</v>
      </c>
      <c r="BL123" s="47">
        <v>0</v>
      </c>
      <c r="BM123" s="47">
        <v>0</v>
      </c>
      <c r="BN123" s="47">
        <v>0</v>
      </c>
      <c r="BO123" s="47">
        <v>0</v>
      </c>
      <c r="BP123" s="47">
        <v>0</v>
      </c>
      <c r="BQ123" s="47">
        <v>0</v>
      </c>
      <c r="BR123" s="47">
        <v>0</v>
      </c>
      <c r="BS123" s="47">
        <v>0</v>
      </c>
      <c r="BT123" s="47">
        <v>0</v>
      </c>
      <c r="BU123" s="47">
        <v>0</v>
      </c>
      <c r="BV123" s="47">
        <v>0</v>
      </c>
      <c r="BW123" s="47">
        <v>0</v>
      </c>
      <c r="BX123" s="47">
        <v>0</v>
      </c>
      <c r="BY123" s="47">
        <v>0</v>
      </c>
      <c r="BZ123" s="47">
        <v>0</v>
      </c>
      <c r="CA123" s="47">
        <v>0</v>
      </c>
      <c r="CB123" s="47">
        <v>0</v>
      </c>
      <c r="CC123" s="47">
        <v>0</v>
      </c>
      <c r="CD123" s="47">
        <v>0</v>
      </c>
      <c r="CE123" s="47">
        <v>0</v>
      </c>
      <c r="CF123" s="47">
        <v>0</v>
      </c>
      <c r="CG123" s="47">
        <v>0</v>
      </c>
      <c r="CH123" s="47">
        <v>0</v>
      </c>
      <c r="CI123" s="47">
        <v>0</v>
      </c>
      <c r="CJ123" s="47">
        <v>0</v>
      </c>
      <c r="CK123" s="47">
        <v>0</v>
      </c>
      <c r="CL123" s="47">
        <v>0</v>
      </c>
      <c r="CM123" s="47">
        <v>0</v>
      </c>
      <c r="CN123" s="47">
        <v>0</v>
      </c>
      <c r="CO123" s="47">
        <v>0</v>
      </c>
      <c r="CP123" s="47">
        <v>0</v>
      </c>
      <c r="CQ123" s="47">
        <v>0</v>
      </c>
      <c r="CR123" s="47">
        <v>0</v>
      </c>
      <c r="CS123" s="47">
        <v>0</v>
      </c>
      <c r="CT123" s="47">
        <v>0</v>
      </c>
      <c r="CU123" s="47">
        <v>0</v>
      </c>
      <c r="CV123" s="47">
        <v>0</v>
      </c>
      <c r="CW123" s="47">
        <v>0</v>
      </c>
      <c r="CX123" s="47">
        <v>0</v>
      </c>
      <c r="CY123" s="47">
        <v>0</v>
      </c>
      <c r="CZ123" s="47">
        <v>0</v>
      </c>
      <c r="DA123" s="47">
        <v>0</v>
      </c>
      <c r="DB123" s="47">
        <v>0</v>
      </c>
      <c r="DC123" s="47">
        <v>0</v>
      </c>
      <c r="DD123" s="47">
        <v>0</v>
      </c>
      <c r="DE123" s="47">
        <v>0</v>
      </c>
      <c r="DF123" s="47">
        <v>0</v>
      </c>
      <c r="DG123" s="47">
        <v>0</v>
      </c>
      <c r="DH123" s="47">
        <v>0</v>
      </c>
      <c r="DI123" s="47">
        <v>0</v>
      </c>
      <c r="DJ123" s="47">
        <v>0</v>
      </c>
      <c r="DK123" s="47">
        <v>0</v>
      </c>
      <c r="DL123" s="57">
        <v>0</v>
      </c>
      <c r="DM123" s="38">
        <v>0</v>
      </c>
      <c r="DN123" s="38">
        <v>0</v>
      </c>
      <c r="DO123" s="38">
        <v>0</v>
      </c>
      <c r="DP123" s="38">
        <v>0</v>
      </c>
      <c r="DQ123" s="38">
        <v>0</v>
      </c>
      <c r="DR123" s="38">
        <v>0</v>
      </c>
      <c r="DS123" s="38">
        <v>0</v>
      </c>
      <c r="DT123" s="38">
        <v>0</v>
      </c>
      <c r="DU123" s="38">
        <v>0</v>
      </c>
      <c r="DV123" s="38">
        <v>0</v>
      </c>
      <c r="DW123" s="38">
        <v>0</v>
      </c>
      <c r="DX123" s="38">
        <v>0</v>
      </c>
      <c r="DY123" s="38">
        <v>0</v>
      </c>
    </row>
    <row r="124" s="38" customFormat="1" spans="1:129">
      <c r="A124" s="46"/>
      <c r="B124" s="47" t="s">
        <v>115</v>
      </c>
      <c r="C124" s="47">
        <v>0</v>
      </c>
      <c r="D124" s="47">
        <v>0</v>
      </c>
      <c r="E124" s="47">
        <v>0</v>
      </c>
      <c r="F124" s="47">
        <v>0</v>
      </c>
      <c r="G124" s="47">
        <v>0</v>
      </c>
      <c r="H124" s="47">
        <v>0</v>
      </c>
      <c r="I124" s="47">
        <v>0</v>
      </c>
      <c r="J124" s="47">
        <v>0</v>
      </c>
      <c r="K124" s="47">
        <v>0</v>
      </c>
      <c r="L124" s="47">
        <v>0</v>
      </c>
      <c r="M124" s="47">
        <v>0</v>
      </c>
      <c r="N124" s="47">
        <v>0</v>
      </c>
      <c r="O124" s="47">
        <v>0</v>
      </c>
      <c r="P124" s="47">
        <v>0</v>
      </c>
      <c r="Q124" s="47"/>
      <c r="R124" s="47"/>
      <c r="S124" s="47">
        <v>0</v>
      </c>
      <c r="T124" s="47">
        <v>0</v>
      </c>
      <c r="U124" s="47">
        <v>0</v>
      </c>
      <c r="V124" s="47">
        <v>0</v>
      </c>
      <c r="W124" s="47">
        <v>0</v>
      </c>
      <c r="X124" s="47">
        <v>0</v>
      </c>
      <c r="Y124" s="47">
        <v>0</v>
      </c>
      <c r="Z124" s="47">
        <v>0</v>
      </c>
      <c r="AA124" s="47">
        <v>0</v>
      </c>
      <c r="AB124" s="47">
        <v>0</v>
      </c>
      <c r="AC124" s="47">
        <v>0</v>
      </c>
      <c r="AD124" s="47">
        <v>0</v>
      </c>
      <c r="AE124" s="47">
        <v>0</v>
      </c>
      <c r="AF124" s="47">
        <v>0</v>
      </c>
      <c r="AG124" s="47">
        <v>0</v>
      </c>
      <c r="AH124" s="47">
        <v>0</v>
      </c>
      <c r="AI124" s="47">
        <v>0</v>
      </c>
      <c r="AJ124" s="47">
        <v>0</v>
      </c>
      <c r="AK124" s="47">
        <v>0</v>
      </c>
      <c r="AL124" s="47">
        <v>0</v>
      </c>
      <c r="AM124" s="47">
        <v>0</v>
      </c>
      <c r="AN124" s="47">
        <v>0</v>
      </c>
      <c r="AO124" s="47">
        <v>0</v>
      </c>
      <c r="AP124" s="47">
        <v>0</v>
      </c>
      <c r="AQ124" s="47">
        <v>0</v>
      </c>
      <c r="AR124" s="47">
        <v>0</v>
      </c>
      <c r="AS124" s="47">
        <v>0</v>
      </c>
      <c r="AT124" s="47">
        <v>0</v>
      </c>
      <c r="AU124" s="47">
        <v>0</v>
      </c>
      <c r="AV124" s="47">
        <v>0</v>
      </c>
      <c r="AW124" s="47">
        <v>0</v>
      </c>
      <c r="AX124" s="47">
        <v>0</v>
      </c>
      <c r="AY124" s="47">
        <v>0</v>
      </c>
      <c r="AZ124" s="47">
        <v>0</v>
      </c>
      <c r="BA124" s="47">
        <v>0</v>
      </c>
      <c r="BB124" s="47">
        <v>0</v>
      </c>
      <c r="BC124" s="47">
        <v>0</v>
      </c>
      <c r="BD124" s="47">
        <v>0</v>
      </c>
      <c r="BE124" s="47">
        <v>0</v>
      </c>
      <c r="BF124" s="47">
        <v>0</v>
      </c>
      <c r="BG124" s="47">
        <v>0</v>
      </c>
      <c r="BH124" s="47">
        <v>0</v>
      </c>
      <c r="BI124" s="47">
        <v>0</v>
      </c>
      <c r="BJ124" s="47">
        <v>0</v>
      </c>
      <c r="BK124" s="47">
        <v>0</v>
      </c>
      <c r="BL124" s="47">
        <v>0</v>
      </c>
      <c r="BM124" s="47">
        <v>0</v>
      </c>
      <c r="BN124" s="47">
        <v>0</v>
      </c>
      <c r="BO124" s="47">
        <v>0</v>
      </c>
      <c r="BP124" s="47">
        <v>0</v>
      </c>
      <c r="BQ124" s="47">
        <v>0</v>
      </c>
      <c r="BR124" s="47">
        <v>0</v>
      </c>
      <c r="BS124" s="47">
        <v>0</v>
      </c>
      <c r="BT124" s="47">
        <v>0</v>
      </c>
      <c r="BU124" s="47">
        <v>0</v>
      </c>
      <c r="BV124" s="47">
        <v>0</v>
      </c>
      <c r="BW124" s="47">
        <v>0</v>
      </c>
      <c r="BX124" s="47">
        <v>0</v>
      </c>
      <c r="BY124" s="47">
        <v>0</v>
      </c>
      <c r="BZ124" s="47">
        <v>0</v>
      </c>
      <c r="CA124" s="47">
        <v>0</v>
      </c>
      <c r="CB124" s="47">
        <v>0</v>
      </c>
      <c r="CC124" s="47">
        <v>0</v>
      </c>
      <c r="CD124" s="47">
        <v>0</v>
      </c>
      <c r="CE124" s="47">
        <v>0</v>
      </c>
      <c r="CF124" s="47">
        <v>0</v>
      </c>
      <c r="CG124" s="47">
        <v>0</v>
      </c>
      <c r="CH124" s="47">
        <v>0</v>
      </c>
      <c r="CI124" s="47">
        <v>0</v>
      </c>
      <c r="CJ124" s="47">
        <v>0</v>
      </c>
      <c r="CK124" s="47">
        <v>0</v>
      </c>
      <c r="CL124" s="47">
        <v>0</v>
      </c>
      <c r="CM124" s="47">
        <v>0</v>
      </c>
      <c r="CN124" s="47">
        <v>0</v>
      </c>
      <c r="CO124" s="47">
        <v>0</v>
      </c>
      <c r="CP124" s="47">
        <v>0</v>
      </c>
      <c r="CQ124" s="47">
        <v>0</v>
      </c>
      <c r="CR124" s="47">
        <v>0</v>
      </c>
      <c r="CS124" s="47">
        <v>0</v>
      </c>
      <c r="CT124" s="47">
        <v>0</v>
      </c>
      <c r="CU124" s="47">
        <v>0</v>
      </c>
      <c r="CV124" s="47">
        <v>0</v>
      </c>
      <c r="CW124" s="47">
        <v>0</v>
      </c>
      <c r="CX124" s="47">
        <v>0</v>
      </c>
      <c r="CY124" s="47">
        <v>0</v>
      </c>
      <c r="CZ124" s="47">
        <v>0</v>
      </c>
      <c r="DA124" s="47">
        <v>0</v>
      </c>
      <c r="DB124" s="47">
        <v>0</v>
      </c>
      <c r="DC124" s="47">
        <v>0</v>
      </c>
      <c r="DD124" s="47">
        <v>0</v>
      </c>
      <c r="DE124" s="47">
        <v>0</v>
      </c>
      <c r="DF124" s="47">
        <v>0</v>
      </c>
      <c r="DG124" s="47">
        <v>0</v>
      </c>
      <c r="DH124" s="47">
        <v>0</v>
      </c>
      <c r="DI124" s="47">
        <v>0</v>
      </c>
      <c r="DJ124" s="47">
        <v>0</v>
      </c>
      <c r="DK124" s="47">
        <v>0</v>
      </c>
      <c r="DL124" s="57">
        <v>0</v>
      </c>
      <c r="DM124" s="38">
        <v>0</v>
      </c>
      <c r="DN124" s="38">
        <v>0</v>
      </c>
      <c r="DO124" s="38">
        <v>0</v>
      </c>
      <c r="DP124" s="38">
        <v>0</v>
      </c>
      <c r="DQ124" s="38">
        <v>0</v>
      </c>
      <c r="DR124" s="38">
        <v>0</v>
      </c>
      <c r="DS124" s="38">
        <v>0</v>
      </c>
      <c r="DT124" s="38">
        <v>0</v>
      </c>
      <c r="DU124" s="38">
        <v>0</v>
      </c>
      <c r="DV124" s="38">
        <v>0</v>
      </c>
      <c r="DW124" s="38">
        <v>0</v>
      </c>
      <c r="DX124" s="38">
        <v>0</v>
      </c>
      <c r="DY124" s="38">
        <v>0</v>
      </c>
    </row>
    <row r="125" s="38" customFormat="1" spans="1:129">
      <c r="A125" s="46"/>
      <c r="B125" s="47" t="s">
        <v>116</v>
      </c>
      <c r="C125" s="47">
        <v>0</v>
      </c>
      <c r="D125" s="47">
        <v>0</v>
      </c>
      <c r="E125" s="47">
        <v>0</v>
      </c>
      <c r="F125" s="47">
        <v>0</v>
      </c>
      <c r="G125" s="47">
        <v>0</v>
      </c>
      <c r="H125" s="47">
        <v>0</v>
      </c>
      <c r="I125" s="47">
        <v>0</v>
      </c>
      <c r="J125" s="47">
        <v>0</v>
      </c>
      <c r="K125" s="47">
        <v>0</v>
      </c>
      <c r="L125" s="47">
        <v>0</v>
      </c>
      <c r="M125" s="47">
        <v>0</v>
      </c>
      <c r="N125" s="47">
        <v>0</v>
      </c>
      <c r="O125" s="47">
        <v>0</v>
      </c>
      <c r="P125" s="47">
        <v>0</v>
      </c>
      <c r="Q125" s="47"/>
      <c r="R125" s="47"/>
      <c r="S125" s="47">
        <v>0</v>
      </c>
      <c r="T125" s="47">
        <v>0</v>
      </c>
      <c r="U125" s="47">
        <v>0</v>
      </c>
      <c r="V125" s="47">
        <v>0</v>
      </c>
      <c r="W125" s="47">
        <v>0</v>
      </c>
      <c r="X125" s="47">
        <v>0</v>
      </c>
      <c r="Y125" s="47">
        <v>0</v>
      </c>
      <c r="Z125" s="47">
        <v>0</v>
      </c>
      <c r="AA125" s="47">
        <v>0</v>
      </c>
      <c r="AB125" s="47">
        <v>0</v>
      </c>
      <c r="AC125" s="47">
        <v>0</v>
      </c>
      <c r="AD125" s="47">
        <v>0</v>
      </c>
      <c r="AE125" s="47">
        <v>0</v>
      </c>
      <c r="AF125" s="47">
        <v>0</v>
      </c>
      <c r="AG125" s="47">
        <v>0</v>
      </c>
      <c r="AH125" s="47">
        <v>0</v>
      </c>
      <c r="AI125" s="47">
        <v>0</v>
      </c>
      <c r="AJ125" s="47">
        <v>0</v>
      </c>
      <c r="AK125" s="47">
        <v>0</v>
      </c>
      <c r="AL125" s="47">
        <v>0</v>
      </c>
      <c r="AM125" s="47">
        <v>0</v>
      </c>
      <c r="AN125" s="47">
        <v>0</v>
      </c>
      <c r="AO125" s="47">
        <v>0</v>
      </c>
      <c r="AP125" s="47">
        <v>0</v>
      </c>
      <c r="AQ125" s="47">
        <v>0</v>
      </c>
      <c r="AR125" s="47">
        <v>0</v>
      </c>
      <c r="AS125" s="47">
        <v>0</v>
      </c>
      <c r="AT125" s="47">
        <v>0</v>
      </c>
      <c r="AU125" s="47">
        <v>0</v>
      </c>
      <c r="AV125" s="47">
        <v>0</v>
      </c>
      <c r="AW125" s="47">
        <v>0</v>
      </c>
      <c r="AX125" s="47">
        <v>0</v>
      </c>
      <c r="AY125" s="47">
        <v>0</v>
      </c>
      <c r="AZ125" s="47">
        <v>0</v>
      </c>
      <c r="BA125" s="47">
        <v>0</v>
      </c>
      <c r="BB125" s="47">
        <v>0</v>
      </c>
      <c r="BC125" s="47">
        <v>0</v>
      </c>
      <c r="BD125" s="47">
        <v>0</v>
      </c>
      <c r="BE125" s="47">
        <v>0</v>
      </c>
      <c r="BF125" s="47">
        <v>0</v>
      </c>
      <c r="BG125" s="47">
        <v>0</v>
      </c>
      <c r="BH125" s="47">
        <v>0</v>
      </c>
      <c r="BI125" s="47">
        <v>0</v>
      </c>
      <c r="BJ125" s="47">
        <v>0</v>
      </c>
      <c r="BK125" s="47">
        <v>0</v>
      </c>
      <c r="BL125" s="47">
        <v>0</v>
      </c>
      <c r="BM125" s="47">
        <v>0</v>
      </c>
      <c r="BN125" s="47">
        <v>0</v>
      </c>
      <c r="BO125" s="47">
        <v>0</v>
      </c>
      <c r="BP125" s="47">
        <v>0</v>
      </c>
      <c r="BQ125" s="47">
        <v>0</v>
      </c>
      <c r="BR125" s="47">
        <v>0</v>
      </c>
      <c r="BS125" s="47">
        <v>0</v>
      </c>
      <c r="BT125" s="47">
        <v>0</v>
      </c>
      <c r="BU125" s="47">
        <v>0</v>
      </c>
      <c r="BV125" s="47">
        <v>0</v>
      </c>
      <c r="BW125" s="47">
        <v>0</v>
      </c>
      <c r="BX125" s="47">
        <v>0</v>
      </c>
      <c r="BY125" s="47">
        <v>0</v>
      </c>
      <c r="BZ125" s="47">
        <v>0</v>
      </c>
      <c r="CA125" s="47">
        <v>0</v>
      </c>
      <c r="CB125" s="47">
        <v>0</v>
      </c>
      <c r="CC125" s="47">
        <v>0</v>
      </c>
      <c r="CD125" s="47">
        <v>0</v>
      </c>
      <c r="CE125" s="47">
        <v>0</v>
      </c>
      <c r="CF125" s="47">
        <v>0</v>
      </c>
      <c r="CG125" s="47">
        <v>0</v>
      </c>
      <c r="CH125" s="47">
        <v>0</v>
      </c>
      <c r="CI125" s="47">
        <v>0</v>
      </c>
      <c r="CJ125" s="47">
        <v>0</v>
      </c>
      <c r="CK125" s="47">
        <v>0</v>
      </c>
      <c r="CL125" s="47">
        <v>0</v>
      </c>
      <c r="CM125" s="47">
        <v>0</v>
      </c>
      <c r="CN125" s="47">
        <v>0</v>
      </c>
      <c r="CO125" s="47">
        <v>0</v>
      </c>
      <c r="CP125" s="47">
        <v>0</v>
      </c>
      <c r="CQ125" s="47">
        <v>0</v>
      </c>
      <c r="CR125" s="47">
        <v>0</v>
      </c>
      <c r="CS125" s="47">
        <v>0</v>
      </c>
      <c r="CT125" s="47">
        <v>0</v>
      </c>
      <c r="CU125" s="47">
        <v>0</v>
      </c>
      <c r="CV125" s="47">
        <v>0</v>
      </c>
      <c r="CW125" s="47">
        <v>0</v>
      </c>
      <c r="CX125" s="47">
        <v>0</v>
      </c>
      <c r="CY125" s="47">
        <v>0</v>
      </c>
      <c r="CZ125" s="47">
        <v>0</v>
      </c>
      <c r="DA125" s="47">
        <v>0</v>
      </c>
      <c r="DB125" s="47">
        <v>0</v>
      </c>
      <c r="DC125" s="47">
        <v>0</v>
      </c>
      <c r="DD125" s="47">
        <v>0</v>
      </c>
      <c r="DE125" s="47">
        <v>0</v>
      </c>
      <c r="DF125" s="47">
        <v>0</v>
      </c>
      <c r="DG125" s="47">
        <v>0</v>
      </c>
      <c r="DH125" s="47">
        <v>0</v>
      </c>
      <c r="DI125" s="47">
        <v>0</v>
      </c>
      <c r="DJ125" s="47">
        <v>0</v>
      </c>
      <c r="DK125" s="47">
        <v>0</v>
      </c>
      <c r="DL125" s="57">
        <v>0</v>
      </c>
      <c r="DM125" s="38">
        <v>0</v>
      </c>
      <c r="DN125" s="38">
        <v>0</v>
      </c>
      <c r="DO125" s="38">
        <v>0</v>
      </c>
      <c r="DP125" s="38">
        <v>0</v>
      </c>
      <c r="DQ125" s="38">
        <v>0</v>
      </c>
      <c r="DR125" s="38">
        <v>0</v>
      </c>
      <c r="DS125" s="38">
        <v>0</v>
      </c>
      <c r="DT125" s="38">
        <v>0</v>
      </c>
      <c r="DU125" s="38">
        <v>0</v>
      </c>
      <c r="DV125" s="38">
        <v>0</v>
      </c>
      <c r="DW125" s="38">
        <v>0</v>
      </c>
      <c r="DX125" s="38">
        <v>0</v>
      </c>
      <c r="DY125" s="38">
        <v>0</v>
      </c>
    </row>
    <row r="126" s="38" customFormat="1" spans="1:129">
      <c r="A126" s="46"/>
      <c r="B126" s="47" t="s">
        <v>117</v>
      </c>
      <c r="C126" s="47">
        <v>5414.52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4441.52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47"/>
      <c r="R126" s="47"/>
      <c r="S126" s="47">
        <v>0</v>
      </c>
      <c r="T126" s="47">
        <v>0</v>
      </c>
      <c r="U126" s="47">
        <v>0</v>
      </c>
      <c r="V126" s="47">
        <v>973</v>
      </c>
      <c r="W126" s="47">
        <v>0</v>
      </c>
      <c r="X126" s="47">
        <v>0</v>
      </c>
      <c r="Y126" s="47">
        <v>973</v>
      </c>
      <c r="Z126" s="47">
        <v>0</v>
      </c>
      <c r="AA126" s="47">
        <v>0</v>
      </c>
      <c r="AB126" s="47">
        <v>0</v>
      </c>
      <c r="AC126" s="47">
        <v>0</v>
      </c>
      <c r="AD126" s="47">
        <v>0</v>
      </c>
      <c r="AE126" s="47">
        <v>0</v>
      </c>
      <c r="AF126" s="47">
        <v>0</v>
      </c>
      <c r="AG126" s="47">
        <v>0</v>
      </c>
      <c r="AH126" s="47">
        <v>0</v>
      </c>
      <c r="AI126" s="47">
        <v>0</v>
      </c>
      <c r="AJ126" s="47">
        <v>0</v>
      </c>
      <c r="AK126" s="47">
        <v>0</v>
      </c>
      <c r="AL126" s="47">
        <v>0</v>
      </c>
      <c r="AM126" s="47">
        <v>0</v>
      </c>
      <c r="AN126" s="47">
        <v>0</v>
      </c>
      <c r="AO126" s="47">
        <v>0</v>
      </c>
      <c r="AP126" s="47">
        <v>0</v>
      </c>
      <c r="AQ126" s="47">
        <v>0</v>
      </c>
      <c r="AR126" s="47">
        <v>0</v>
      </c>
      <c r="AS126" s="47">
        <v>0</v>
      </c>
      <c r="AT126" s="47">
        <v>0</v>
      </c>
      <c r="AU126" s="47">
        <v>0</v>
      </c>
      <c r="AV126" s="47">
        <v>0</v>
      </c>
      <c r="AW126" s="47">
        <v>0</v>
      </c>
      <c r="AX126" s="47">
        <v>0</v>
      </c>
      <c r="AY126" s="47">
        <v>0</v>
      </c>
      <c r="AZ126" s="47">
        <v>0</v>
      </c>
      <c r="BA126" s="47">
        <v>0</v>
      </c>
      <c r="BB126" s="47">
        <v>0</v>
      </c>
      <c r="BC126" s="47">
        <v>0</v>
      </c>
      <c r="BD126" s="47">
        <v>0</v>
      </c>
      <c r="BE126" s="47">
        <v>0</v>
      </c>
      <c r="BF126" s="47">
        <v>0</v>
      </c>
      <c r="BG126" s="47">
        <v>0</v>
      </c>
      <c r="BH126" s="47">
        <v>0</v>
      </c>
      <c r="BI126" s="47">
        <v>0</v>
      </c>
      <c r="BJ126" s="47">
        <v>0</v>
      </c>
      <c r="BK126" s="47">
        <v>0</v>
      </c>
      <c r="BL126" s="47">
        <v>0</v>
      </c>
      <c r="BM126" s="47">
        <v>0</v>
      </c>
      <c r="BN126" s="47">
        <v>0</v>
      </c>
      <c r="BO126" s="47">
        <v>0</v>
      </c>
      <c r="BP126" s="47">
        <v>0</v>
      </c>
      <c r="BQ126" s="47">
        <v>0</v>
      </c>
      <c r="BR126" s="47">
        <v>0</v>
      </c>
      <c r="BS126" s="47">
        <v>0</v>
      </c>
      <c r="BT126" s="47">
        <v>0</v>
      </c>
      <c r="BU126" s="47">
        <v>0</v>
      </c>
      <c r="BV126" s="47">
        <v>0</v>
      </c>
      <c r="BW126" s="47">
        <v>0</v>
      </c>
      <c r="BX126" s="47">
        <v>0</v>
      </c>
      <c r="BY126" s="47">
        <v>0</v>
      </c>
      <c r="BZ126" s="47">
        <v>0</v>
      </c>
      <c r="CA126" s="47">
        <v>0</v>
      </c>
      <c r="CB126" s="47">
        <v>0</v>
      </c>
      <c r="CC126" s="47">
        <v>0</v>
      </c>
      <c r="CD126" s="47">
        <v>0</v>
      </c>
      <c r="CE126" s="47">
        <v>0</v>
      </c>
      <c r="CF126" s="47">
        <v>0</v>
      </c>
      <c r="CG126" s="47">
        <v>0</v>
      </c>
      <c r="CH126" s="47">
        <v>0</v>
      </c>
      <c r="CI126" s="47">
        <v>0</v>
      </c>
      <c r="CJ126" s="47">
        <v>0</v>
      </c>
      <c r="CK126" s="47">
        <v>0</v>
      </c>
      <c r="CL126" s="47">
        <v>0</v>
      </c>
      <c r="CM126" s="47">
        <v>0</v>
      </c>
      <c r="CN126" s="47">
        <v>0</v>
      </c>
      <c r="CO126" s="47">
        <v>0</v>
      </c>
      <c r="CP126" s="47">
        <v>0</v>
      </c>
      <c r="CQ126" s="47">
        <v>0</v>
      </c>
      <c r="CR126" s="47">
        <v>0</v>
      </c>
      <c r="CS126" s="47">
        <v>0</v>
      </c>
      <c r="CT126" s="47">
        <v>0</v>
      </c>
      <c r="CU126" s="47">
        <v>0</v>
      </c>
      <c r="CV126" s="47">
        <v>0</v>
      </c>
      <c r="CW126" s="47">
        <v>0</v>
      </c>
      <c r="CX126" s="47">
        <v>0</v>
      </c>
      <c r="CY126" s="47">
        <v>0</v>
      </c>
      <c r="CZ126" s="47">
        <v>0</v>
      </c>
      <c r="DA126" s="47">
        <v>0</v>
      </c>
      <c r="DB126" s="47">
        <v>0</v>
      </c>
      <c r="DC126" s="47">
        <v>0</v>
      </c>
      <c r="DD126" s="47">
        <v>0</v>
      </c>
      <c r="DE126" s="47">
        <v>0</v>
      </c>
      <c r="DF126" s="47">
        <v>0</v>
      </c>
      <c r="DG126" s="47">
        <v>0</v>
      </c>
      <c r="DH126" s="47">
        <v>0</v>
      </c>
      <c r="DI126" s="47">
        <v>0</v>
      </c>
      <c r="DJ126" s="47">
        <v>0</v>
      </c>
      <c r="DK126" s="47">
        <v>0</v>
      </c>
      <c r="DL126" s="57">
        <v>0</v>
      </c>
      <c r="DM126" s="38">
        <v>0</v>
      </c>
      <c r="DN126" s="38">
        <v>0</v>
      </c>
      <c r="DO126" s="38">
        <v>0</v>
      </c>
      <c r="DP126" s="38">
        <v>0</v>
      </c>
      <c r="DQ126" s="38">
        <v>0</v>
      </c>
      <c r="DR126" s="38">
        <v>0</v>
      </c>
      <c r="DS126" s="38">
        <v>0</v>
      </c>
      <c r="DT126" s="38">
        <v>0</v>
      </c>
      <c r="DU126" s="38">
        <v>0</v>
      </c>
      <c r="DV126" s="38">
        <v>0</v>
      </c>
      <c r="DW126" s="38">
        <v>0</v>
      </c>
      <c r="DX126" s="38">
        <v>0</v>
      </c>
      <c r="DY126" s="38">
        <v>0</v>
      </c>
    </row>
    <row r="127" s="38" customFormat="1" spans="1:129">
      <c r="A127" s="46"/>
      <c r="B127" s="47" t="s">
        <v>118</v>
      </c>
      <c r="C127" s="47">
        <v>0</v>
      </c>
      <c r="D127" s="47">
        <v>0</v>
      </c>
      <c r="E127" s="47">
        <v>0</v>
      </c>
      <c r="F127" s="47">
        <v>0</v>
      </c>
      <c r="G127" s="47">
        <v>0</v>
      </c>
      <c r="H127" s="47">
        <v>0</v>
      </c>
      <c r="I127" s="47">
        <v>0</v>
      </c>
      <c r="J127" s="47">
        <v>0</v>
      </c>
      <c r="K127" s="47">
        <v>0</v>
      </c>
      <c r="L127" s="47">
        <v>0</v>
      </c>
      <c r="M127" s="47">
        <v>0</v>
      </c>
      <c r="N127" s="47">
        <v>0</v>
      </c>
      <c r="O127" s="47">
        <v>0</v>
      </c>
      <c r="P127" s="47">
        <v>0</v>
      </c>
      <c r="Q127" s="47"/>
      <c r="R127" s="47"/>
      <c r="S127" s="47">
        <v>0</v>
      </c>
      <c r="T127" s="47">
        <v>0</v>
      </c>
      <c r="U127" s="47">
        <v>0</v>
      </c>
      <c r="V127" s="47">
        <v>0</v>
      </c>
      <c r="W127" s="47">
        <v>0</v>
      </c>
      <c r="X127" s="47">
        <v>0</v>
      </c>
      <c r="Y127" s="47">
        <v>0</v>
      </c>
      <c r="Z127" s="47">
        <v>0</v>
      </c>
      <c r="AA127" s="47">
        <v>0</v>
      </c>
      <c r="AB127" s="47">
        <v>0</v>
      </c>
      <c r="AC127" s="47">
        <v>0</v>
      </c>
      <c r="AD127" s="47">
        <v>0</v>
      </c>
      <c r="AE127" s="47">
        <v>0</v>
      </c>
      <c r="AF127" s="47">
        <v>0</v>
      </c>
      <c r="AG127" s="47">
        <v>0</v>
      </c>
      <c r="AH127" s="47">
        <v>0</v>
      </c>
      <c r="AI127" s="47">
        <v>0</v>
      </c>
      <c r="AJ127" s="47">
        <v>0</v>
      </c>
      <c r="AK127" s="47">
        <v>0</v>
      </c>
      <c r="AL127" s="47">
        <v>0</v>
      </c>
      <c r="AM127" s="47">
        <v>0</v>
      </c>
      <c r="AN127" s="47">
        <v>0</v>
      </c>
      <c r="AO127" s="47">
        <v>0</v>
      </c>
      <c r="AP127" s="47">
        <v>0</v>
      </c>
      <c r="AQ127" s="47">
        <v>0</v>
      </c>
      <c r="AR127" s="47">
        <v>0</v>
      </c>
      <c r="AS127" s="47">
        <v>0</v>
      </c>
      <c r="AT127" s="47">
        <v>0</v>
      </c>
      <c r="AU127" s="47">
        <v>0</v>
      </c>
      <c r="AV127" s="47">
        <v>0</v>
      </c>
      <c r="AW127" s="47">
        <v>0</v>
      </c>
      <c r="AX127" s="47">
        <v>0</v>
      </c>
      <c r="AY127" s="47">
        <v>0</v>
      </c>
      <c r="AZ127" s="47">
        <v>0</v>
      </c>
      <c r="BA127" s="47">
        <v>0</v>
      </c>
      <c r="BB127" s="47">
        <v>0</v>
      </c>
      <c r="BC127" s="47">
        <v>0</v>
      </c>
      <c r="BD127" s="47">
        <v>0</v>
      </c>
      <c r="BE127" s="47">
        <v>0</v>
      </c>
      <c r="BF127" s="47">
        <v>0</v>
      </c>
      <c r="BG127" s="47">
        <v>0</v>
      </c>
      <c r="BH127" s="47">
        <v>0</v>
      </c>
      <c r="BI127" s="47">
        <v>0</v>
      </c>
      <c r="BJ127" s="47">
        <v>0</v>
      </c>
      <c r="BK127" s="47">
        <v>0</v>
      </c>
      <c r="BL127" s="47">
        <v>0</v>
      </c>
      <c r="BM127" s="47">
        <v>0</v>
      </c>
      <c r="BN127" s="47">
        <v>0</v>
      </c>
      <c r="BO127" s="47">
        <v>0</v>
      </c>
      <c r="BP127" s="47">
        <v>0</v>
      </c>
      <c r="BQ127" s="47">
        <v>0</v>
      </c>
      <c r="BR127" s="47">
        <v>0</v>
      </c>
      <c r="BS127" s="47">
        <v>0</v>
      </c>
      <c r="BT127" s="47">
        <v>0</v>
      </c>
      <c r="BU127" s="47">
        <v>0</v>
      </c>
      <c r="BV127" s="47">
        <v>0</v>
      </c>
      <c r="BW127" s="47">
        <v>0</v>
      </c>
      <c r="BX127" s="47">
        <v>0</v>
      </c>
      <c r="BY127" s="47">
        <v>0</v>
      </c>
      <c r="BZ127" s="47">
        <v>0</v>
      </c>
      <c r="CA127" s="47">
        <v>0</v>
      </c>
      <c r="CB127" s="47">
        <v>0</v>
      </c>
      <c r="CC127" s="47">
        <v>0</v>
      </c>
      <c r="CD127" s="47">
        <v>0</v>
      </c>
      <c r="CE127" s="47">
        <v>0</v>
      </c>
      <c r="CF127" s="47">
        <v>0</v>
      </c>
      <c r="CG127" s="47">
        <v>0</v>
      </c>
      <c r="CH127" s="47">
        <v>0</v>
      </c>
      <c r="CI127" s="47">
        <v>0</v>
      </c>
      <c r="CJ127" s="47">
        <v>0</v>
      </c>
      <c r="CK127" s="47">
        <v>0</v>
      </c>
      <c r="CL127" s="47">
        <v>0</v>
      </c>
      <c r="CM127" s="47">
        <v>0</v>
      </c>
      <c r="CN127" s="47">
        <v>0</v>
      </c>
      <c r="CO127" s="47">
        <v>0</v>
      </c>
      <c r="CP127" s="47">
        <v>0</v>
      </c>
      <c r="CQ127" s="47">
        <v>0</v>
      </c>
      <c r="CR127" s="47">
        <v>0</v>
      </c>
      <c r="CS127" s="47">
        <v>0</v>
      </c>
      <c r="CT127" s="47">
        <v>0</v>
      </c>
      <c r="CU127" s="47">
        <v>0</v>
      </c>
      <c r="CV127" s="47">
        <v>0</v>
      </c>
      <c r="CW127" s="47">
        <v>0</v>
      </c>
      <c r="CX127" s="47">
        <v>0</v>
      </c>
      <c r="CY127" s="47">
        <v>0</v>
      </c>
      <c r="CZ127" s="47">
        <v>0</v>
      </c>
      <c r="DA127" s="47">
        <v>0</v>
      </c>
      <c r="DB127" s="47">
        <v>0</v>
      </c>
      <c r="DC127" s="47">
        <v>0</v>
      </c>
      <c r="DD127" s="47">
        <v>0</v>
      </c>
      <c r="DE127" s="47">
        <v>0</v>
      </c>
      <c r="DF127" s="47">
        <v>0</v>
      </c>
      <c r="DG127" s="47">
        <v>0</v>
      </c>
      <c r="DH127" s="47">
        <v>0</v>
      </c>
      <c r="DI127" s="47">
        <v>0</v>
      </c>
      <c r="DJ127" s="47">
        <v>0</v>
      </c>
      <c r="DK127" s="47">
        <v>0</v>
      </c>
      <c r="DL127" s="57">
        <v>0</v>
      </c>
      <c r="DM127" s="38">
        <v>0</v>
      </c>
      <c r="DN127" s="38">
        <v>0</v>
      </c>
      <c r="DO127" s="38">
        <v>0</v>
      </c>
      <c r="DP127" s="38">
        <v>0</v>
      </c>
      <c r="DQ127" s="38">
        <v>0</v>
      </c>
      <c r="DR127" s="38">
        <v>0</v>
      </c>
      <c r="DS127" s="38">
        <v>0</v>
      </c>
      <c r="DT127" s="38">
        <v>0</v>
      </c>
      <c r="DU127" s="38">
        <v>0</v>
      </c>
      <c r="DV127" s="38">
        <v>0</v>
      </c>
      <c r="DW127" s="38">
        <v>0</v>
      </c>
      <c r="DX127" s="38">
        <v>0</v>
      </c>
      <c r="DY127" s="38">
        <v>0</v>
      </c>
    </row>
    <row r="128" s="38" customFormat="1" spans="1:129">
      <c r="A128" s="46"/>
      <c r="B128" s="47" t="s">
        <v>119</v>
      </c>
      <c r="C128" s="47">
        <v>245</v>
      </c>
      <c r="D128" s="47">
        <v>0</v>
      </c>
      <c r="E128" s="47">
        <v>0</v>
      </c>
      <c r="F128" s="47">
        <v>0</v>
      </c>
      <c r="G128" s="47">
        <v>0</v>
      </c>
      <c r="H128" s="47">
        <v>0</v>
      </c>
      <c r="I128" s="47">
        <v>0</v>
      </c>
      <c r="J128" s="47">
        <v>0</v>
      </c>
      <c r="K128" s="47">
        <v>0</v>
      </c>
      <c r="L128" s="47">
        <v>0</v>
      </c>
      <c r="M128" s="47">
        <v>0</v>
      </c>
      <c r="N128" s="47">
        <v>0</v>
      </c>
      <c r="O128" s="47">
        <v>0</v>
      </c>
      <c r="P128" s="47">
        <v>0</v>
      </c>
      <c r="Q128" s="47"/>
      <c r="R128" s="47"/>
      <c r="S128" s="47">
        <v>0</v>
      </c>
      <c r="T128" s="47">
        <v>0</v>
      </c>
      <c r="U128" s="47">
        <v>245</v>
      </c>
      <c r="V128" s="47">
        <v>0</v>
      </c>
      <c r="W128" s="47">
        <v>0</v>
      </c>
      <c r="X128" s="47">
        <v>0</v>
      </c>
      <c r="Y128" s="47">
        <v>0</v>
      </c>
      <c r="Z128" s="47">
        <v>0</v>
      </c>
      <c r="AA128" s="47">
        <v>0</v>
      </c>
      <c r="AB128" s="47">
        <v>0</v>
      </c>
      <c r="AC128" s="47">
        <v>0</v>
      </c>
      <c r="AD128" s="47">
        <v>0</v>
      </c>
      <c r="AE128" s="47">
        <v>0</v>
      </c>
      <c r="AF128" s="47">
        <v>0</v>
      </c>
      <c r="AG128" s="47">
        <v>0</v>
      </c>
      <c r="AH128" s="47">
        <v>0</v>
      </c>
      <c r="AI128" s="47">
        <v>0</v>
      </c>
      <c r="AJ128" s="47">
        <v>0</v>
      </c>
      <c r="AK128" s="47">
        <v>0</v>
      </c>
      <c r="AL128" s="47">
        <v>0</v>
      </c>
      <c r="AM128" s="47">
        <v>0</v>
      </c>
      <c r="AN128" s="47">
        <v>0</v>
      </c>
      <c r="AO128" s="47">
        <v>0</v>
      </c>
      <c r="AP128" s="47">
        <v>0</v>
      </c>
      <c r="AQ128" s="47">
        <v>0</v>
      </c>
      <c r="AR128" s="47">
        <v>0</v>
      </c>
      <c r="AS128" s="47">
        <v>0</v>
      </c>
      <c r="AT128" s="47">
        <v>0</v>
      </c>
      <c r="AU128" s="47">
        <v>245</v>
      </c>
      <c r="AV128" s="47">
        <v>0</v>
      </c>
      <c r="AW128" s="47">
        <v>0</v>
      </c>
      <c r="AX128" s="47">
        <v>0</v>
      </c>
      <c r="AY128" s="47">
        <v>0</v>
      </c>
      <c r="AZ128" s="47">
        <v>0</v>
      </c>
      <c r="BA128" s="47">
        <v>0</v>
      </c>
      <c r="BB128" s="47">
        <v>0</v>
      </c>
      <c r="BC128" s="47">
        <v>0</v>
      </c>
      <c r="BD128" s="47">
        <v>0</v>
      </c>
      <c r="BE128" s="47">
        <v>0</v>
      </c>
      <c r="BF128" s="47">
        <v>0</v>
      </c>
      <c r="BG128" s="47">
        <v>0</v>
      </c>
      <c r="BH128" s="47">
        <v>0</v>
      </c>
      <c r="BI128" s="47">
        <v>0</v>
      </c>
      <c r="BJ128" s="47">
        <v>0</v>
      </c>
      <c r="BK128" s="47">
        <v>0</v>
      </c>
      <c r="BL128" s="47">
        <v>0</v>
      </c>
      <c r="BM128" s="47">
        <v>0</v>
      </c>
      <c r="BN128" s="47">
        <v>0</v>
      </c>
      <c r="BO128" s="47">
        <v>0</v>
      </c>
      <c r="BP128" s="47">
        <v>0</v>
      </c>
      <c r="BQ128" s="47">
        <v>0</v>
      </c>
      <c r="BR128" s="47">
        <v>0</v>
      </c>
      <c r="BS128" s="47">
        <v>0</v>
      </c>
      <c r="BT128" s="47">
        <v>0</v>
      </c>
      <c r="BU128" s="47">
        <v>0</v>
      </c>
      <c r="BV128" s="47">
        <v>0</v>
      </c>
      <c r="BW128" s="47">
        <v>0</v>
      </c>
      <c r="BX128" s="47">
        <v>0</v>
      </c>
      <c r="BY128" s="47">
        <v>0</v>
      </c>
      <c r="BZ128" s="47">
        <v>0</v>
      </c>
      <c r="CA128" s="47">
        <v>0</v>
      </c>
      <c r="CB128" s="47">
        <v>0</v>
      </c>
      <c r="CC128" s="47">
        <v>0</v>
      </c>
      <c r="CD128" s="47">
        <v>0</v>
      </c>
      <c r="CE128" s="47">
        <v>0</v>
      </c>
      <c r="CF128" s="47">
        <v>0</v>
      </c>
      <c r="CG128" s="47">
        <v>0</v>
      </c>
      <c r="CH128" s="47">
        <v>0</v>
      </c>
      <c r="CI128" s="47">
        <v>0</v>
      </c>
      <c r="CJ128" s="47">
        <v>0</v>
      </c>
      <c r="CK128" s="47">
        <v>0</v>
      </c>
      <c r="CL128" s="47">
        <v>245</v>
      </c>
      <c r="CM128" s="47">
        <v>0</v>
      </c>
      <c r="CN128" s="47">
        <v>0</v>
      </c>
      <c r="CO128" s="47">
        <v>0</v>
      </c>
      <c r="CP128" s="47">
        <v>0</v>
      </c>
      <c r="CQ128" s="47">
        <v>0</v>
      </c>
      <c r="CR128" s="47">
        <v>0</v>
      </c>
      <c r="CS128" s="47">
        <v>0</v>
      </c>
      <c r="CT128" s="47">
        <v>0</v>
      </c>
      <c r="CU128" s="47">
        <v>0</v>
      </c>
      <c r="CV128" s="47">
        <v>0</v>
      </c>
      <c r="CW128" s="47">
        <v>0</v>
      </c>
      <c r="CX128" s="47">
        <v>0</v>
      </c>
      <c r="CY128" s="47">
        <v>0</v>
      </c>
      <c r="CZ128" s="47">
        <v>0</v>
      </c>
      <c r="DA128" s="47">
        <v>0</v>
      </c>
      <c r="DB128" s="47">
        <v>0</v>
      </c>
      <c r="DC128" s="47">
        <v>0</v>
      </c>
      <c r="DD128" s="47">
        <v>0</v>
      </c>
      <c r="DE128" s="47">
        <v>0</v>
      </c>
      <c r="DF128" s="47">
        <v>0</v>
      </c>
      <c r="DG128" s="47">
        <v>0</v>
      </c>
      <c r="DH128" s="47">
        <v>0</v>
      </c>
      <c r="DI128" s="47">
        <v>0</v>
      </c>
      <c r="DJ128" s="47">
        <v>0</v>
      </c>
      <c r="DK128" s="47">
        <v>0</v>
      </c>
      <c r="DL128" s="57">
        <v>0</v>
      </c>
      <c r="DM128" s="38">
        <v>0</v>
      </c>
      <c r="DN128" s="38">
        <v>0</v>
      </c>
      <c r="DO128" s="38">
        <v>0</v>
      </c>
      <c r="DP128" s="38">
        <v>0</v>
      </c>
      <c r="DQ128" s="38">
        <v>0</v>
      </c>
      <c r="DR128" s="38">
        <v>0</v>
      </c>
      <c r="DS128" s="38">
        <v>0</v>
      </c>
      <c r="DT128" s="38">
        <v>0</v>
      </c>
      <c r="DU128" s="38">
        <v>0</v>
      </c>
      <c r="DV128" s="38">
        <v>0</v>
      </c>
      <c r="DW128" s="38">
        <v>0</v>
      </c>
      <c r="DX128" s="38">
        <v>0</v>
      </c>
      <c r="DY128" s="38">
        <v>0</v>
      </c>
    </row>
    <row r="129" s="38" customFormat="1" spans="1:129">
      <c r="A129" s="46"/>
      <c r="B129" s="47" t="s">
        <v>120</v>
      </c>
      <c r="C129" s="47">
        <v>223622.52</v>
      </c>
      <c r="D129" s="47">
        <v>0</v>
      </c>
      <c r="E129" s="47">
        <v>0</v>
      </c>
      <c r="F129" s="47">
        <v>0</v>
      </c>
      <c r="G129" s="47">
        <v>0</v>
      </c>
      <c r="H129" s="47">
        <v>0</v>
      </c>
      <c r="I129" s="47">
        <v>0</v>
      </c>
      <c r="J129" s="47">
        <v>37635.4</v>
      </c>
      <c r="K129" s="47">
        <v>0</v>
      </c>
      <c r="L129" s="47">
        <v>0</v>
      </c>
      <c r="M129" s="47">
        <v>0</v>
      </c>
      <c r="N129" s="47">
        <v>0</v>
      </c>
      <c r="O129" s="47">
        <v>0</v>
      </c>
      <c r="P129" s="47">
        <v>0</v>
      </c>
      <c r="Q129" s="47"/>
      <c r="R129" s="47"/>
      <c r="S129" s="47">
        <v>0</v>
      </c>
      <c r="T129" s="47">
        <v>0</v>
      </c>
      <c r="U129" s="47">
        <v>185987.12</v>
      </c>
      <c r="V129" s="47">
        <v>0</v>
      </c>
      <c r="W129" s="47">
        <v>0</v>
      </c>
      <c r="X129" s="47">
        <v>0</v>
      </c>
      <c r="Y129" s="47">
        <v>0</v>
      </c>
      <c r="Z129" s="47">
        <v>0</v>
      </c>
      <c r="AA129" s="47">
        <v>0</v>
      </c>
      <c r="AB129" s="47">
        <v>0</v>
      </c>
      <c r="AC129" s="47">
        <v>0</v>
      </c>
      <c r="AD129" s="47">
        <v>0</v>
      </c>
      <c r="AE129" s="47">
        <v>0</v>
      </c>
      <c r="AF129" s="47">
        <v>0</v>
      </c>
      <c r="AG129" s="47">
        <v>0</v>
      </c>
      <c r="AH129" s="47">
        <v>0</v>
      </c>
      <c r="AI129" s="47">
        <v>0</v>
      </c>
      <c r="AJ129" s="47">
        <v>0</v>
      </c>
      <c r="AK129" s="47">
        <v>0</v>
      </c>
      <c r="AL129" s="47">
        <v>0</v>
      </c>
      <c r="AM129" s="47">
        <v>0</v>
      </c>
      <c r="AN129" s="47">
        <v>140700</v>
      </c>
      <c r="AO129" s="47">
        <v>0</v>
      </c>
      <c r="AP129" s="47">
        <v>0</v>
      </c>
      <c r="AQ129" s="47">
        <v>0</v>
      </c>
      <c r="AR129" s="47">
        <v>0</v>
      </c>
      <c r="AS129" s="47">
        <v>0</v>
      </c>
      <c r="AT129" s="47">
        <v>0</v>
      </c>
      <c r="AU129" s="47">
        <v>45287.12</v>
      </c>
      <c r="AV129" s="47">
        <v>0</v>
      </c>
      <c r="AW129" s="47">
        <v>0</v>
      </c>
      <c r="AX129" s="47">
        <v>0</v>
      </c>
      <c r="AY129" s="47">
        <v>0</v>
      </c>
      <c r="AZ129" s="47">
        <v>0</v>
      </c>
      <c r="BA129" s="47">
        <v>0</v>
      </c>
      <c r="BB129" s="47">
        <v>0</v>
      </c>
      <c r="BC129" s="47">
        <v>0</v>
      </c>
      <c r="BD129" s="47">
        <v>0</v>
      </c>
      <c r="BE129" s="47">
        <v>0</v>
      </c>
      <c r="BF129" s="47">
        <v>0</v>
      </c>
      <c r="BG129" s="47">
        <v>0</v>
      </c>
      <c r="BH129" s="47">
        <v>0</v>
      </c>
      <c r="BI129" s="47">
        <v>0</v>
      </c>
      <c r="BJ129" s="47">
        <v>0</v>
      </c>
      <c r="BK129" s="47">
        <v>0</v>
      </c>
      <c r="BL129" s="47">
        <v>0</v>
      </c>
      <c r="BM129" s="47">
        <v>0</v>
      </c>
      <c r="BN129" s="47">
        <v>0</v>
      </c>
      <c r="BO129" s="47">
        <v>0</v>
      </c>
      <c r="BP129" s="47">
        <v>0</v>
      </c>
      <c r="BQ129" s="47">
        <v>0</v>
      </c>
      <c r="BR129" s="47">
        <v>0</v>
      </c>
      <c r="BS129" s="47">
        <v>2508.09</v>
      </c>
      <c r="BT129" s="47">
        <v>0</v>
      </c>
      <c r="BU129" s="47">
        <v>0</v>
      </c>
      <c r="BV129" s="47">
        <v>0</v>
      </c>
      <c r="BW129" s="47">
        <v>0</v>
      </c>
      <c r="BX129" s="47">
        <v>0</v>
      </c>
      <c r="BY129" s="47">
        <v>16550.46</v>
      </c>
      <c r="BZ129" s="47">
        <v>0</v>
      </c>
      <c r="CA129" s="47">
        <v>0</v>
      </c>
      <c r="CB129" s="47">
        <v>0</v>
      </c>
      <c r="CC129" s="47">
        <v>0</v>
      </c>
      <c r="CD129" s="47">
        <v>0</v>
      </c>
      <c r="CE129" s="47">
        <v>0</v>
      </c>
      <c r="CF129" s="47">
        <v>0</v>
      </c>
      <c r="CG129" s="47">
        <v>0</v>
      </c>
      <c r="CH129" s="47">
        <v>0</v>
      </c>
      <c r="CI129" s="47">
        <v>0</v>
      </c>
      <c r="CJ129" s="47">
        <v>0</v>
      </c>
      <c r="CK129" s="47">
        <v>0</v>
      </c>
      <c r="CL129" s="47">
        <v>0</v>
      </c>
      <c r="CM129" s="47">
        <v>1666.67</v>
      </c>
      <c r="CN129" s="47">
        <v>0</v>
      </c>
      <c r="CO129" s="47">
        <v>0</v>
      </c>
      <c r="CP129" s="47">
        <v>19800</v>
      </c>
      <c r="CQ129" s="47">
        <v>0</v>
      </c>
      <c r="CR129" s="47">
        <v>0</v>
      </c>
      <c r="CS129" s="47">
        <v>0</v>
      </c>
      <c r="CT129" s="47">
        <v>0</v>
      </c>
      <c r="CU129" s="47">
        <v>0</v>
      </c>
      <c r="CV129" s="47">
        <v>0</v>
      </c>
      <c r="CW129" s="47">
        <v>0</v>
      </c>
      <c r="CX129" s="47">
        <v>0</v>
      </c>
      <c r="CY129" s="47">
        <v>0</v>
      </c>
      <c r="CZ129" s="47">
        <v>0</v>
      </c>
      <c r="DA129" s="47">
        <v>0</v>
      </c>
      <c r="DB129" s="47">
        <v>0</v>
      </c>
      <c r="DC129" s="47">
        <v>0</v>
      </c>
      <c r="DD129" s="47">
        <v>0</v>
      </c>
      <c r="DE129" s="47">
        <v>0</v>
      </c>
      <c r="DF129" s="47">
        <v>0</v>
      </c>
      <c r="DG129" s="47">
        <v>0</v>
      </c>
      <c r="DH129" s="47">
        <v>0</v>
      </c>
      <c r="DI129" s="47">
        <v>0</v>
      </c>
      <c r="DJ129" s="47">
        <v>0</v>
      </c>
      <c r="DK129" s="47">
        <v>4761.9</v>
      </c>
      <c r="DL129" s="57">
        <v>0</v>
      </c>
      <c r="DM129" s="38">
        <v>0</v>
      </c>
      <c r="DN129" s="38">
        <v>0</v>
      </c>
      <c r="DO129" s="38">
        <v>0</v>
      </c>
      <c r="DP129" s="38">
        <v>0</v>
      </c>
      <c r="DQ129" s="38">
        <v>0</v>
      </c>
      <c r="DR129" s="38">
        <v>0</v>
      </c>
      <c r="DS129" s="38">
        <v>0</v>
      </c>
      <c r="DT129" s="38">
        <v>0</v>
      </c>
      <c r="DU129" s="38">
        <v>0</v>
      </c>
      <c r="DV129" s="38">
        <v>0</v>
      </c>
      <c r="DW129" s="38">
        <v>0</v>
      </c>
      <c r="DX129" s="38">
        <v>0</v>
      </c>
      <c r="DY129" s="38">
        <v>0</v>
      </c>
    </row>
    <row r="130" s="38" customFormat="1" spans="1:129">
      <c r="A130" s="46"/>
      <c r="B130" s="47" t="s">
        <v>121</v>
      </c>
      <c r="C130" s="47">
        <v>0</v>
      </c>
      <c r="D130" s="47">
        <v>0</v>
      </c>
      <c r="E130" s="47">
        <v>0</v>
      </c>
      <c r="F130" s="47">
        <v>0</v>
      </c>
      <c r="G130" s="47">
        <v>0</v>
      </c>
      <c r="H130" s="47">
        <v>0</v>
      </c>
      <c r="I130" s="47">
        <v>0</v>
      </c>
      <c r="J130" s="47">
        <v>0</v>
      </c>
      <c r="K130" s="47">
        <v>0</v>
      </c>
      <c r="L130" s="47">
        <v>0</v>
      </c>
      <c r="M130" s="47">
        <v>0</v>
      </c>
      <c r="N130" s="47">
        <v>0</v>
      </c>
      <c r="O130" s="47">
        <v>0</v>
      </c>
      <c r="P130" s="47">
        <v>0</v>
      </c>
      <c r="Q130" s="47"/>
      <c r="R130" s="47"/>
      <c r="S130" s="47">
        <v>0</v>
      </c>
      <c r="T130" s="47">
        <v>0</v>
      </c>
      <c r="U130" s="47">
        <v>0</v>
      </c>
      <c r="V130" s="47">
        <v>0</v>
      </c>
      <c r="W130" s="47">
        <v>0</v>
      </c>
      <c r="X130" s="47">
        <v>0</v>
      </c>
      <c r="Y130" s="47">
        <v>0</v>
      </c>
      <c r="Z130" s="47">
        <v>0</v>
      </c>
      <c r="AA130" s="47">
        <v>0</v>
      </c>
      <c r="AB130" s="47">
        <v>0</v>
      </c>
      <c r="AC130" s="47">
        <v>0</v>
      </c>
      <c r="AD130" s="47">
        <v>0</v>
      </c>
      <c r="AE130" s="47">
        <v>0</v>
      </c>
      <c r="AF130" s="47">
        <v>0</v>
      </c>
      <c r="AG130" s="47">
        <v>0</v>
      </c>
      <c r="AH130" s="47">
        <v>0</v>
      </c>
      <c r="AI130" s="47">
        <v>0</v>
      </c>
      <c r="AJ130" s="47">
        <v>0</v>
      </c>
      <c r="AK130" s="47">
        <v>0</v>
      </c>
      <c r="AL130" s="47">
        <v>0</v>
      </c>
      <c r="AM130" s="47">
        <v>0</v>
      </c>
      <c r="AN130" s="47">
        <v>0</v>
      </c>
      <c r="AO130" s="47">
        <v>0</v>
      </c>
      <c r="AP130" s="47">
        <v>0</v>
      </c>
      <c r="AQ130" s="47">
        <v>0</v>
      </c>
      <c r="AR130" s="47">
        <v>0</v>
      </c>
      <c r="AS130" s="47">
        <v>0</v>
      </c>
      <c r="AT130" s="47">
        <v>0</v>
      </c>
      <c r="AU130" s="47">
        <v>0</v>
      </c>
      <c r="AV130" s="47">
        <v>0</v>
      </c>
      <c r="AW130" s="47">
        <v>0</v>
      </c>
      <c r="AX130" s="47">
        <v>0</v>
      </c>
      <c r="AY130" s="47">
        <v>0</v>
      </c>
      <c r="AZ130" s="47">
        <v>0</v>
      </c>
      <c r="BA130" s="47">
        <v>0</v>
      </c>
      <c r="BB130" s="47">
        <v>0</v>
      </c>
      <c r="BC130" s="47">
        <v>0</v>
      </c>
      <c r="BD130" s="47">
        <v>0</v>
      </c>
      <c r="BE130" s="47">
        <v>0</v>
      </c>
      <c r="BF130" s="47">
        <v>0</v>
      </c>
      <c r="BG130" s="47">
        <v>0</v>
      </c>
      <c r="BH130" s="47">
        <v>0</v>
      </c>
      <c r="BI130" s="47">
        <v>0</v>
      </c>
      <c r="BJ130" s="47">
        <v>0</v>
      </c>
      <c r="BK130" s="47">
        <v>0</v>
      </c>
      <c r="BL130" s="47">
        <v>0</v>
      </c>
      <c r="BM130" s="47">
        <v>0</v>
      </c>
      <c r="BN130" s="47">
        <v>0</v>
      </c>
      <c r="BO130" s="47">
        <v>0</v>
      </c>
      <c r="BP130" s="47">
        <v>0</v>
      </c>
      <c r="BQ130" s="47">
        <v>0</v>
      </c>
      <c r="BR130" s="47">
        <v>0</v>
      </c>
      <c r="BS130" s="47">
        <v>0</v>
      </c>
      <c r="BT130" s="47">
        <v>0</v>
      </c>
      <c r="BU130" s="47">
        <v>0</v>
      </c>
      <c r="BV130" s="47">
        <v>0</v>
      </c>
      <c r="BW130" s="47">
        <v>0</v>
      </c>
      <c r="BX130" s="47">
        <v>0</v>
      </c>
      <c r="BY130" s="47">
        <v>0</v>
      </c>
      <c r="BZ130" s="47">
        <v>0</v>
      </c>
      <c r="CA130" s="47">
        <v>0</v>
      </c>
      <c r="CB130" s="47">
        <v>0</v>
      </c>
      <c r="CC130" s="47">
        <v>0</v>
      </c>
      <c r="CD130" s="47">
        <v>0</v>
      </c>
      <c r="CE130" s="47">
        <v>0</v>
      </c>
      <c r="CF130" s="47">
        <v>0</v>
      </c>
      <c r="CG130" s="47">
        <v>0</v>
      </c>
      <c r="CH130" s="47">
        <v>0</v>
      </c>
      <c r="CI130" s="47">
        <v>0</v>
      </c>
      <c r="CJ130" s="47">
        <v>0</v>
      </c>
      <c r="CK130" s="47">
        <v>0</v>
      </c>
      <c r="CL130" s="47">
        <v>0</v>
      </c>
      <c r="CM130" s="47">
        <v>0</v>
      </c>
      <c r="CN130" s="47">
        <v>0</v>
      </c>
      <c r="CO130" s="47">
        <v>0</v>
      </c>
      <c r="CP130" s="47">
        <v>0</v>
      </c>
      <c r="CQ130" s="47">
        <v>0</v>
      </c>
      <c r="CR130" s="47">
        <v>0</v>
      </c>
      <c r="CS130" s="47">
        <v>0</v>
      </c>
      <c r="CT130" s="47">
        <v>0</v>
      </c>
      <c r="CU130" s="47">
        <v>0</v>
      </c>
      <c r="CV130" s="47">
        <v>0</v>
      </c>
      <c r="CW130" s="47">
        <v>0</v>
      </c>
      <c r="CX130" s="47">
        <v>0</v>
      </c>
      <c r="CY130" s="47">
        <v>0</v>
      </c>
      <c r="CZ130" s="47">
        <v>0</v>
      </c>
      <c r="DA130" s="47">
        <v>0</v>
      </c>
      <c r="DB130" s="47">
        <v>0</v>
      </c>
      <c r="DC130" s="47">
        <v>0</v>
      </c>
      <c r="DD130" s="47">
        <v>0</v>
      </c>
      <c r="DE130" s="47">
        <v>0</v>
      </c>
      <c r="DF130" s="47">
        <v>0</v>
      </c>
      <c r="DG130" s="47">
        <v>0</v>
      </c>
      <c r="DH130" s="47">
        <v>0</v>
      </c>
      <c r="DI130" s="47">
        <v>0</v>
      </c>
      <c r="DJ130" s="47">
        <v>0</v>
      </c>
      <c r="DK130" s="47">
        <v>0</v>
      </c>
      <c r="DL130" s="57">
        <v>0</v>
      </c>
      <c r="DM130" s="38">
        <v>0</v>
      </c>
      <c r="DN130" s="38">
        <v>0</v>
      </c>
      <c r="DO130" s="38">
        <v>0</v>
      </c>
      <c r="DP130" s="38">
        <v>0</v>
      </c>
      <c r="DQ130" s="38">
        <v>0</v>
      </c>
      <c r="DR130" s="38">
        <v>0</v>
      </c>
      <c r="DS130" s="38">
        <v>0</v>
      </c>
      <c r="DT130" s="38">
        <v>0</v>
      </c>
      <c r="DU130" s="38">
        <v>0</v>
      </c>
      <c r="DV130" s="38">
        <v>0</v>
      </c>
      <c r="DW130" s="38">
        <v>0</v>
      </c>
      <c r="DX130" s="38">
        <v>0</v>
      </c>
      <c r="DY130" s="38">
        <v>0</v>
      </c>
    </row>
    <row r="131" s="38" customFormat="1" spans="1:129">
      <c r="A131" s="46"/>
      <c r="B131" s="47" t="s">
        <v>122</v>
      </c>
      <c r="C131" s="47">
        <v>92200.79</v>
      </c>
      <c r="D131" s="47">
        <v>0</v>
      </c>
      <c r="E131" s="47">
        <v>0</v>
      </c>
      <c r="F131" s="47">
        <v>0</v>
      </c>
      <c r="G131" s="47">
        <v>0</v>
      </c>
      <c r="H131" s="47">
        <v>0</v>
      </c>
      <c r="I131" s="47">
        <v>0</v>
      </c>
      <c r="J131" s="47">
        <v>44550.14</v>
      </c>
      <c r="K131" s="47">
        <v>0</v>
      </c>
      <c r="L131" s="47">
        <v>0</v>
      </c>
      <c r="M131" s="47">
        <v>0</v>
      </c>
      <c r="N131" s="47">
        <v>0</v>
      </c>
      <c r="O131" s="47">
        <v>0</v>
      </c>
      <c r="P131" s="47">
        <v>0</v>
      </c>
      <c r="Q131" s="47"/>
      <c r="R131" s="47"/>
      <c r="S131" s="47">
        <v>0</v>
      </c>
      <c r="T131" s="47">
        <v>219.72</v>
      </c>
      <c r="U131" s="47">
        <v>21294.51</v>
      </c>
      <c r="V131" s="47">
        <v>25616.42</v>
      </c>
      <c r="W131" s="47">
        <v>520</v>
      </c>
      <c r="X131" s="47">
        <v>0</v>
      </c>
      <c r="Y131" s="47">
        <v>25616.42</v>
      </c>
      <c r="Z131" s="47">
        <v>0</v>
      </c>
      <c r="AA131" s="47">
        <v>0</v>
      </c>
      <c r="AB131" s="47">
        <v>0</v>
      </c>
      <c r="AC131" s="47">
        <v>0</v>
      </c>
      <c r="AD131" s="47">
        <v>0</v>
      </c>
      <c r="AE131" s="47">
        <v>0</v>
      </c>
      <c r="AF131" s="47">
        <v>80</v>
      </c>
      <c r="AG131" s="47">
        <v>0</v>
      </c>
      <c r="AH131" s="47">
        <v>0</v>
      </c>
      <c r="AI131" s="47">
        <v>440</v>
      </c>
      <c r="AJ131" s="47">
        <v>0</v>
      </c>
      <c r="AK131" s="47">
        <v>0</v>
      </c>
      <c r="AL131" s="47">
        <v>0</v>
      </c>
      <c r="AM131" s="47">
        <v>-56100.42</v>
      </c>
      <c r="AN131" s="47">
        <v>0</v>
      </c>
      <c r="AO131" s="47">
        <v>0</v>
      </c>
      <c r="AP131" s="47">
        <v>0</v>
      </c>
      <c r="AQ131" s="47">
        <v>10033.72</v>
      </c>
      <c r="AR131" s="47">
        <v>205.28</v>
      </c>
      <c r="AS131" s="47">
        <v>2340.4</v>
      </c>
      <c r="AT131" s="47">
        <v>3077.87</v>
      </c>
      <c r="AU131" s="47">
        <v>61737.66</v>
      </c>
      <c r="AV131" s="47">
        <v>2136.51</v>
      </c>
      <c r="AW131" s="47">
        <v>2961.42</v>
      </c>
      <c r="AX131" s="47">
        <v>1997.91</v>
      </c>
      <c r="AY131" s="47">
        <v>1608.12</v>
      </c>
      <c r="AZ131" s="47">
        <v>4171.29</v>
      </c>
      <c r="BA131" s="47">
        <v>4784.58</v>
      </c>
      <c r="BB131" s="47">
        <v>630.44</v>
      </c>
      <c r="BC131" s="47">
        <v>5665.74</v>
      </c>
      <c r="BD131" s="47">
        <v>2960.97</v>
      </c>
      <c r="BE131" s="47">
        <v>1441.99</v>
      </c>
      <c r="BF131" s="47">
        <v>4476.56</v>
      </c>
      <c r="BG131" s="47">
        <v>3970.66</v>
      </c>
      <c r="BH131" s="47">
        <v>1793.45</v>
      </c>
      <c r="BI131" s="47">
        <v>1245.01</v>
      </c>
      <c r="BJ131" s="47">
        <v>1591.25</v>
      </c>
      <c r="BK131" s="47">
        <v>1698.7</v>
      </c>
      <c r="BL131" s="47">
        <v>2425.85</v>
      </c>
      <c r="BM131" s="47">
        <v>1333.63</v>
      </c>
      <c r="BN131" s="47">
        <v>804.48</v>
      </c>
      <c r="BO131" s="47">
        <v>913.65</v>
      </c>
      <c r="BP131" s="47">
        <v>2082.22</v>
      </c>
      <c r="BQ131" s="47">
        <v>231.77</v>
      </c>
      <c r="BR131" s="47">
        <v>483.55</v>
      </c>
      <c r="BS131" s="47">
        <v>183.76</v>
      </c>
      <c r="BT131" s="47">
        <v>184.05</v>
      </c>
      <c r="BU131" s="47">
        <v>447.25</v>
      </c>
      <c r="BV131" s="47">
        <v>1178.57</v>
      </c>
      <c r="BW131" s="47">
        <v>215.48</v>
      </c>
      <c r="BX131" s="47">
        <v>127.18</v>
      </c>
      <c r="BY131" s="47">
        <v>156.04</v>
      </c>
      <c r="BZ131" s="47">
        <v>156.32</v>
      </c>
      <c r="CA131" s="47">
        <v>310.55</v>
      </c>
      <c r="CB131" s="47">
        <v>118.6</v>
      </c>
      <c r="CC131" s="47">
        <v>144.61</v>
      </c>
      <c r="CD131" s="47">
        <v>67.45</v>
      </c>
      <c r="CE131" s="47">
        <v>222.63</v>
      </c>
      <c r="CF131" s="47">
        <v>19.71</v>
      </c>
      <c r="CG131" s="47">
        <v>261.6</v>
      </c>
      <c r="CH131" s="47">
        <v>17.15</v>
      </c>
      <c r="CI131" s="47">
        <v>16.01</v>
      </c>
      <c r="CJ131" s="47">
        <v>11.43</v>
      </c>
      <c r="CK131" s="47">
        <v>31.44</v>
      </c>
      <c r="CL131" s="47">
        <v>300.6</v>
      </c>
      <c r="CM131" s="47">
        <v>144.03</v>
      </c>
      <c r="CN131" s="47">
        <v>14.86</v>
      </c>
      <c r="CO131" s="47">
        <v>258.77</v>
      </c>
      <c r="CP131" s="47">
        <v>160.01</v>
      </c>
      <c r="CQ131" s="47">
        <v>86.3</v>
      </c>
      <c r="CR131" s="47">
        <v>25.43</v>
      </c>
      <c r="CS131" s="47">
        <v>90.02</v>
      </c>
      <c r="CT131" s="47">
        <v>278.01</v>
      </c>
      <c r="CU131" s="47">
        <v>182.05</v>
      </c>
      <c r="CV131" s="47">
        <v>25.15</v>
      </c>
      <c r="CW131" s="47">
        <v>442.53</v>
      </c>
      <c r="CX131" s="47">
        <v>50.87</v>
      </c>
      <c r="CY131" s="47">
        <v>15.15</v>
      </c>
      <c r="CZ131" s="47">
        <v>38.86</v>
      </c>
      <c r="DA131" s="47">
        <v>106.59</v>
      </c>
      <c r="DB131" s="47">
        <v>78.59</v>
      </c>
      <c r="DC131" s="47">
        <v>612.09</v>
      </c>
      <c r="DD131" s="47">
        <v>330.59</v>
      </c>
      <c r="DE131" s="47">
        <v>806.42</v>
      </c>
      <c r="DF131" s="47">
        <v>85.16</v>
      </c>
      <c r="DG131" s="47">
        <v>19.15</v>
      </c>
      <c r="DH131" s="47">
        <v>1279.58</v>
      </c>
      <c r="DI131" s="47">
        <v>482.87</v>
      </c>
      <c r="DJ131" s="47">
        <v>20.57</v>
      </c>
      <c r="DK131" s="47">
        <v>338.38</v>
      </c>
      <c r="DL131" s="57">
        <v>38.01</v>
      </c>
      <c r="DM131" s="38">
        <v>21.71</v>
      </c>
      <c r="DN131" s="38">
        <v>1.14</v>
      </c>
      <c r="DO131" s="38">
        <v>100.58</v>
      </c>
      <c r="DP131" s="38">
        <v>4.86</v>
      </c>
      <c r="DQ131" s="38">
        <v>18.01</v>
      </c>
      <c r="DR131" s="38">
        <v>1.14</v>
      </c>
      <c r="DS131" s="38">
        <v>0</v>
      </c>
      <c r="DT131" s="38">
        <v>0</v>
      </c>
      <c r="DU131" s="38">
        <v>0</v>
      </c>
      <c r="DV131" s="38">
        <v>0</v>
      </c>
      <c r="DW131" s="38">
        <v>0</v>
      </c>
      <c r="DX131" s="38">
        <v>0</v>
      </c>
      <c r="DY131" s="38">
        <v>0</v>
      </c>
    </row>
    <row r="132" s="41" customFormat="1" spans="1:129">
      <c r="A132" s="49"/>
      <c r="B132" s="50" t="s">
        <v>123</v>
      </c>
      <c r="C132" s="50">
        <v>0</v>
      </c>
      <c r="D132" s="50">
        <v>0</v>
      </c>
      <c r="E132" s="50">
        <v>0</v>
      </c>
      <c r="F132" s="50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/>
      <c r="R132" s="50"/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0">
        <v>0</v>
      </c>
      <c r="AK132" s="50">
        <v>0</v>
      </c>
      <c r="AL132" s="50">
        <v>0</v>
      </c>
      <c r="AM132" s="50">
        <v>-41604.07</v>
      </c>
      <c r="AN132" s="50">
        <v>0</v>
      </c>
      <c r="AO132" s="50">
        <v>0</v>
      </c>
      <c r="AP132" s="50">
        <v>0</v>
      </c>
      <c r="AQ132" s="50">
        <v>8097.53</v>
      </c>
      <c r="AR132" s="50">
        <v>0</v>
      </c>
      <c r="AS132" s="50">
        <v>0</v>
      </c>
      <c r="AT132" s="50">
        <v>374.35</v>
      </c>
      <c r="AU132" s="50">
        <v>33132.19</v>
      </c>
      <c r="AV132" s="50">
        <v>6664.91</v>
      </c>
      <c r="AW132" s="50">
        <v>744.66</v>
      </c>
      <c r="AX132" s="50">
        <v>2142.36</v>
      </c>
      <c r="AY132" s="50">
        <v>441.55</v>
      </c>
      <c r="AZ132" s="50">
        <v>3031.96</v>
      </c>
      <c r="BA132" s="50">
        <v>1161.87</v>
      </c>
      <c r="BB132" s="50">
        <v>583.16</v>
      </c>
      <c r="BC132" s="50">
        <v>842.13</v>
      </c>
      <c r="BD132" s="50">
        <v>341.09</v>
      </c>
      <c r="BE132" s="50">
        <v>207.93</v>
      </c>
      <c r="BF132" s="50">
        <v>433.11</v>
      </c>
      <c r="BG132" s="50">
        <v>490.16</v>
      </c>
      <c r="BH132" s="50">
        <v>445.05</v>
      </c>
      <c r="BI132" s="50">
        <v>243.82</v>
      </c>
      <c r="BJ132" s="50">
        <v>572.9</v>
      </c>
      <c r="BK132" s="50">
        <v>1343.72</v>
      </c>
      <c r="BL132" s="50">
        <v>2456.34</v>
      </c>
      <c r="BM132" s="50">
        <v>2636.57</v>
      </c>
      <c r="BN132" s="50">
        <v>794.39</v>
      </c>
      <c r="BO132" s="50">
        <v>390.65</v>
      </c>
      <c r="BP132" s="50">
        <v>1385.82</v>
      </c>
      <c r="BQ132" s="50">
        <v>164.32</v>
      </c>
      <c r="BR132" s="50">
        <v>174.15</v>
      </c>
      <c r="BS132" s="50">
        <v>91.87</v>
      </c>
      <c r="BT132" s="50">
        <v>182.75</v>
      </c>
      <c r="BU132" s="50">
        <v>928.18</v>
      </c>
      <c r="BV132" s="50">
        <v>381.47</v>
      </c>
      <c r="BW132" s="50">
        <v>289.04</v>
      </c>
      <c r="BX132" s="50">
        <v>137.95</v>
      </c>
      <c r="BY132" s="50">
        <v>103.1</v>
      </c>
      <c r="BZ132" s="50">
        <v>144.08</v>
      </c>
      <c r="CA132" s="50">
        <v>39.22</v>
      </c>
      <c r="CB132" s="50">
        <v>80.84</v>
      </c>
      <c r="CC132" s="50">
        <v>78.62</v>
      </c>
      <c r="CD132" s="50">
        <v>147.2</v>
      </c>
      <c r="CE132" s="50">
        <v>137.77</v>
      </c>
      <c r="CF132" s="50">
        <v>285.98</v>
      </c>
      <c r="CG132" s="50">
        <v>83.11</v>
      </c>
      <c r="CH132" s="50">
        <v>85.43</v>
      </c>
      <c r="CI132" s="50">
        <v>32.46</v>
      </c>
      <c r="CJ132" s="50">
        <v>56.56</v>
      </c>
      <c r="CK132" s="50">
        <v>71.2</v>
      </c>
      <c r="CL132" s="50">
        <v>237.04</v>
      </c>
      <c r="CM132" s="50">
        <v>94.58</v>
      </c>
      <c r="CN132" s="50">
        <v>13.73</v>
      </c>
      <c r="CO132" s="50">
        <v>109</v>
      </c>
      <c r="CP132" s="50">
        <v>108.08</v>
      </c>
      <c r="CQ132" s="50">
        <v>37.3</v>
      </c>
      <c r="CR132" s="50">
        <v>83.84</v>
      </c>
      <c r="CS132" s="50">
        <v>68.65</v>
      </c>
      <c r="CT132" s="50">
        <v>18.12</v>
      </c>
      <c r="CU132" s="50">
        <v>57.81</v>
      </c>
      <c r="CV132" s="50">
        <v>90.04</v>
      </c>
      <c r="CW132" s="50">
        <v>174.43</v>
      </c>
      <c r="CX132" s="50">
        <v>38.93</v>
      </c>
      <c r="CY132" s="50">
        <v>36.14</v>
      </c>
      <c r="CZ132" s="50">
        <v>20.17</v>
      </c>
      <c r="DA132" s="50">
        <v>65.87</v>
      </c>
      <c r="DB132" s="50">
        <v>90.9</v>
      </c>
      <c r="DC132" s="50">
        <v>96.53</v>
      </c>
      <c r="DD132" s="50">
        <v>41.21</v>
      </c>
      <c r="DE132" s="50">
        <v>123.28</v>
      </c>
      <c r="DF132" s="50">
        <v>50.62</v>
      </c>
      <c r="DG132" s="50">
        <v>44.56</v>
      </c>
      <c r="DH132" s="50">
        <v>68.53</v>
      </c>
      <c r="DI132" s="50">
        <v>31.46</v>
      </c>
      <c r="DJ132" s="50">
        <v>30.01</v>
      </c>
      <c r="DK132" s="50">
        <v>16.77</v>
      </c>
      <c r="DL132" s="61">
        <v>85.76</v>
      </c>
      <c r="DM132" s="41">
        <v>77.04</v>
      </c>
      <c r="DN132" s="41">
        <v>0.4</v>
      </c>
      <c r="DO132" s="41">
        <v>27.91</v>
      </c>
      <c r="DP132" s="41">
        <v>5.58</v>
      </c>
      <c r="DQ132" s="41">
        <v>27.25</v>
      </c>
      <c r="DR132" s="41">
        <v>11.2</v>
      </c>
      <c r="DS132" s="41">
        <v>0</v>
      </c>
      <c r="DT132" s="41">
        <v>0</v>
      </c>
      <c r="DU132" s="41">
        <v>0</v>
      </c>
      <c r="DV132" s="41">
        <v>0</v>
      </c>
      <c r="DW132" s="41">
        <v>0</v>
      </c>
      <c r="DX132" s="41">
        <v>0</v>
      </c>
      <c r="DY132" s="41">
        <v>0</v>
      </c>
    </row>
    <row r="133" s="38" customFormat="1" spans="1:129">
      <c r="A133" s="46"/>
      <c r="B133" s="47" t="s">
        <v>124</v>
      </c>
      <c r="C133" s="47">
        <v>0</v>
      </c>
      <c r="D133" s="47">
        <v>0</v>
      </c>
      <c r="E133" s="47">
        <v>0</v>
      </c>
      <c r="F133" s="47">
        <v>0</v>
      </c>
      <c r="G133" s="47">
        <v>0</v>
      </c>
      <c r="H133" s="47">
        <v>0</v>
      </c>
      <c r="I133" s="47">
        <v>0</v>
      </c>
      <c r="J133" s="47">
        <v>0</v>
      </c>
      <c r="K133" s="47">
        <v>0</v>
      </c>
      <c r="L133" s="47">
        <v>0</v>
      </c>
      <c r="M133" s="47">
        <v>0</v>
      </c>
      <c r="N133" s="47">
        <v>0</v>
      </c>
      <c r="O133" s="47">
        <v>0</v>
      </c>
      <c r="P133" s="47">
        <v>0</v>
      </c>
      <c r="Q133" s="47"/>
      <c r="R133" s="47"/>
      <c r="S133" s="47">
        <v>0</v>
      </c>
      <c r="T133" s="47">
        <v>0</v>
      </c>
      <c r="U133" s="47">
        <v>0</v>
      </c>
      <c r="V133" s="47">
        <v>0</v>
      </c>
      <c r="W133" s="47">
        <v>0</v>
      </c>
      <c r="X133" s="47">
        <v>0</v>
      </c>
      <c r="Y133" s="47">
        <v>0</v>
      </c>
      <c r="Z133" s="47">
        <v>0</v>
      </c>
      <c r="AA133" s="47">
        <v>0</v>
      </c>
      <c r="AB133" s="47">
        <v>0</v>
      </c>
      <c r="AC133" s="47">
        <v>0</v>
      </c>
      <c r="AD133" s="47">
        <v>0</v>
      </c>
      <c r="AE133" s="47">
        <v>0</v>
      </c>
      <c r="AF133" s="47">
        <v>0</v>
      </c>
      <c r="AG133" s="47">
        <v>0</v>
      </c>
      <c r="AH133" s="47">
        <v>0</v>
      </c>
      <c r="AI133" s="47">
        <v>0</v>
      </c>
      <c r="AJ133" s="47">
        <v>0</v>
      </c>
      <c r="AK133" s="47">
        <v>0</v>
      </c>
      <c r="AL133" s="47">
        <v>0</v>
      </c>
      <c r="AM133" s="47">
        <v>0</v>
      </c>
      <c r="AN133" s="47">
        <v>0</v>
      </c>
      <c r="AO133" s="47">
        <v>0</v>
      </c>
      <c r="AP133" s="47">
        <v>0</v>
      </c>
      <c r="AQ133" s="47">
        <v>0</v>
      </c>
      <c r="AR133" s="47">
        <v>0</v>
      </c>
      <c r="AS133" s="47">
        <v>0</v>
      </c>
      <c r="AT133" s="47">
        <v>0</v>
      </c>
      <c r="AU133" s="47">
        <v>0</v>
      </c>
      <c r="AV133" s="47">
        <v>0</v>
      </c>
      <c r="AW133" s="47">
        <v>0</v>
      </c>
      <c r="AX133" s="47">
        <v>0</v>
      </c>
      <c r="AY133" s="47">
        <v>0</v>
      </c>
      <c r="AZ133" s="47">
        <v>0</v>
      </c>
      <c r="BA133" s="47">
        <v>0</v>
      </c>
      <c r="BB133" s="47">
        <v>0</v>
      </c>
      <c r="BC133" s="47">
        <v>0</v>
      </c>
      <c r="BD133" s="47">
        <v>0</v>
      </c>
      <c r="BE133" s="47">
        <v>0</v>
      </c>
      <c r="BF133" s="47">
        <v>0</v>
      </c>
      <c r="BG133" s="47">
        <v>0</v>
      </c>
      <c r="BH133" s="47">
        <v>0</v>
      </c>
      <c r="BI133" s="47">
        <v>0</v>
      </c>
      <c r="BJ133" s="47">
        <v>0</v>
      </c>
      <c r="BK133" s="47">
        <v>0</v>
      </c>
      <c r="BL133" s="47">
        <v>0</v>
      </c>
      <c r="BM133" s="47">
        <v>0</v>
      </c>
      <c r="BN133" s="47">
        <v>0</v>
      </c>
      <c r="BO133" s="47">
        <v>0</v>
      </c>
      <c r="BP133" s="47">
        <v>0</v>
      </c>
      <c r="BQ133" s="47">
        <v>0</v>
      </c>
      <c r="BR133" s="47">
        <v>0</v>
      </c>
      <c r="BS133" s="47">
        <v>0</v>
      </c>
      <c r="BT133" s="47">
        <v>0</v>
      </c>
      <c r="BU133" s="47">
        <v>0</v>
      </c>
      <c r="BV133" s="47">
        <v>0</v>
      </c>
      <c r="BW133" s="47">
        <v>0</v>
      </c>
      <c r="BX133" s="47">
        <v>0</v>
      </c>
      <c r="BY133" s="47">
        <v>0</v>
      </c>
      <c r="BZ133" s="47">
        <v>0</v>
      </c>
      <c r="CA133" s="47">
        <v>0</v>
      </c>
      <c r="CB133" s="47">
        <v>0</v>
      </c>
      <c r="CC133" s="47">
        <v>0</v>
      </c>
      <c r="CD133" s="47">
        <v>0</v>
      </c>
      <c r="CE133" s="47">
        <v>0</v>
      </c>
      <c r="CF133" s="47">
        <v>0</v>
      </c>
      <c r="CG133" s="47">
        <v>0</v>
      </c>
      <c r="CH133" s="47">
        <v>0</v>
      </c>
      <c r="CI133" s="47">
        <v>0</v>
      </c>
      <c r="CJ133" s="47">
        <v>0</v>
      </c>
      <c r="CK133" s="47">
        <v>0</v>
      </c>
      <c r="CL133" s="47">
        <v>0</v>
      </c>
      <c r="CM133" s="47">
        <v>0</v>
      </c>
      <c r="CN133" s="47">
        <v>0</v>
      </c>
      <c r="CO133" s="47">
        <v>0</v>
      </c>
      <c r="CP133" s="47">
        <v>0</v>
      </c>
      <c r="CQ133" s="47">
        <v>0</v>
      </c>
      <c r="CR133" s="47">
        <v>0</v>
      </c>
      <c r="CS133" s="47">
        <v>0</v>
      </c>
      <c r="CT133" s="47">
        <v>0</v>
      </c>
      <c r="CU133" s="47">
        <v>0</v>
      </c>
      <c r="CV133" s="47">
        <v>0</v>
      </c>
      <c r="CW133" s="47">
        <v>0</v>
      </c>
      <c r="CX133" s="47">
        <v>0</v>
      </c>
      <c r="CY133" s="47">
        <v>0</v>
      </c>
      <c r="CZ133" s="47">
        <v>0</v>
      </c>
      <c r="DA133" s="47">
        <v>0</v>
      </c>
      <c r="DB133" s="47">
        <v>0</v>
      </c>
      <c r="DC133" s="47">
        <v>0</v>
      </c>
      <c r="DD133" s="47">
        <v>0</v>
      </c>
      <c r="DE133" s="47">
        <v>0</v>
      </c>
      <c r="DF133" s="47">
        <v>0</v>
      </c>
      <c r="DG133" s="47">
        <v>0</v>
      </c>
      <c r="DH133" s="47">
        <v>0</v>
      </c>
      <c r="DI133" s="47">
        <v>0</v>
      </c>
      <c r="DJ133" s="47">
        <v>0</v>
      </c>
      <c r="DK133" s="47">
        <v>0</v>
      </c>
      <c r="DL133" s="57">
        <v>0</v>
      </c>
      <c r="DM133" s="38">
        <v>0</v>
      </c>
      <c r="DN133" s="38">
        <v>0</v>
      </c>
      <c r="DO133" s="38">
        <v>0</v>
      </c>
      <c r="DP133" s="38">
        <v>0</v>
      </c>
      <c r="DQ133" s="38">
        <v>0</v>
      </c>
      <c r="DR133" s="38">
        <v>0</v>
      </c>
      <c r="DS133" s="38">
        <v>0</v>
      </c>
      <c r="DT133" s="38">
        <v>0</v>
      </c>
      <c r="DU133" s="38">
        <v>0</v>
      </c>
      <c r="DV133" s="38">
        <v>0</v>
      </c>
      <c r="DW133" s="38">
        <v>0</v>
      </c>
      <c r="DX133" s="38">
        <v>0</v>
      </c>
      <c r="DY133" s="38">
        <v>0</v>
      </c>
    </row>
    <row r="134" s="38" customFormat="1" spans="1:129">
      <c r="A134" s="46"/>
      <c r="B134" s="47" t="s">
        <v>125</v>
      </c>
      <c r="C134" s="47">
        <v>0</v>
      </c>
      <c r="D134" s="47">
        <v>0</v>
      </c>
      <c r="E134" s="47">
        <v>0</v>
      </c>
      <c r="F134" s="47">
        <v>0</v>
      </c>
      <c r="G134" s="47">
        <v>0</v>
      </c>
      <c r="H134" s="47">
        <v>0</v>
      </c>
      <c r="I134" s="47">
        <v>0</v>
      </c>
      <c r="J134" s="47">
        <v>0</v>
      </c>
      <c r="K134" s="47">
        <v>0</v>
      </c>
      <c r="L134" s="47">
        <v>0</v>
      </c>
      <c r="M134" s="47">
        <v>0</v>
      </c>
      <c r="N134" s="47">
        <v>0</v>
      </c>
      <c r="O134" s="47">
        <v>0</v>
      </c>
      <c r="P134" s="47">
        <v>0</v>
      </c>
      <c r="Q134" s="47"/>
      <c r="R134" s="47"/>
      <c r="S134" s="47">
        <v>0</v>
      </c>
      <c r="T134" s="47">
        <v>0</v>
      </c>
      <c r="U134" s="47">
        <v>0</v>
      </c>
      <c r="V134" s="47">
        <v>0</v>
      </c>
      <c r="W134" s="47">
        <v>0</v>
      </c>
      <c r="X134" s="47">
        <v>0</v>
      </c>
      <c r="Y134" s="47">
        <v>0</v>
      </c>
      <c r="Z134" s="47">
        <v>0</v>
      </c>
      <c r="AA134" s="47">
        <v>0</v>
      </c>
      <c r="AB134" s="47">
        <v>0</v>
      </c>
      <c r="AC134" s="47">
        <v>0</v>
      </c>
      <c r="AD134" s="47">
        <v>0</v>
      </c>
      <c r="AE134" s="47">
        <v>0</v>
      </c>
      <c r="AF134" s="47">
        <v>0</v>
      </c>
      <c r="AG134" s="47">
        <v>0</v>
      </c>
      <c r="AH134" s="47">
        <v>0</v>
      </c>
      <c r="AI134" s="47">
        <v>0</v>
      </c>
      <c r="AJ134" s="47">
        <v>0</v>
      </c>
      <c r="AK134" s="47">
        <v>0</v>
      </c>
      <c r="AL134" s="47">
        <v>0</v>
      </c>
      <c r="AM134" s="47">
        <v>0</v>
      </c>
      <c r="AN134" s="47">
        <v>0</v>
      </c>
      <c r="AO134" s="47">
        <v>0</v>
      </c>
      <c r="AP134" s="47">
        <v>0</v>
      </c>
      <c r="AQ134" s="47">
        <v>0</v>
      </c>
      <c r="AR134" s="47">
        <v>0</v>
      </c>
      <c r="AS134" s="47">
        <v>0</v>
      </c>
      <c r="AT134" s="47">
        <v>0</v>
      </c>
      <c r="AU134" s="47">
        <v>0</v>
      </c>
      <c r="AV134" s="47">
        <v>0</v>
      </c>
      <c r="AW134" s="47">
        <v>0</v>
      </c>
      <c r="AX134" s="47">
        <v>0</v>
      </c>
      <c r="AY134" s="47">
        <v>0</v>
      </c>
      <c r="AZ134" s="47">
        <v>0</v>
      </c>
      <c r="BA134" s="47">
        <v>0</v>
      </c>
      <c r="BB134" s="47">
        <v>0</v>
      </c>
      <c r="BC134" s="47">
        <v>0</v>
      </c>
      <c r="BD134" s="47">
        <v>0</v>
      </c>
      <c r="BE134" s="47">
        <v>0</v>
      </c>
      <c r="BF134" s="47">
        <v>0</v>
      </c>
      <c r="BG134" s="47">
        <v>0</v>
      </c>
      <c r="BH134" s="47">
        <v>0</v>
      </c>
      <c r="BI134" s="47">
        <v>0</v>
      </c>
      <c r="BJ134" s="47">
        <v>0</v>
      </c>
      <c r="BK134" s="47">
        <v>0</v>
      </c>
      <c r="BL134" s="47">
        <v>0</v>
      </c>
      <c r="BM134" s="47">
        <v>0</v>
      </c>
      <c r="BN134" s="47">
        <v>0</v>
      </c>
      <c r="BO134" s="47">
        <v>0</v>
      </c>
      <c r="BP134" s="47">
        <v>0</v>
      </c>
      <c r="BQ134" s="47">
        <v>0</v>
      </c>
      <c r="BR134" s="47">
        <v>0</v>
      </c>
      <c r="BS134" s="47">
        <v>0</v>
      </c>
      <c r="BT134" s="47">
        <v>0</v>
      </c>
      <c r="BU134" s="47">
        <v>0</v>
      </c>
      <c r="BV134" s="47">
        <v>0</v>
      </c>
      <c r="BW134" s="47">
        <v>0</v>
      </c>
      <c r="BX134" s="47">
        <v>0</v>
      </c>
      <c r="BY134" s="47">
        <v>0</v>
      </c>
      <c r="BZ134" s="47">
        <v>0</v>
      </c>
      <c r="CA134" s="47">
        <v>0</v>
      </c>
      <c r="CB134" s="47">
        <v>0</v>
      </c>
      <c r="CC134" s="47">
        <v>0</v>
      </c>
      <c r="CD134" s="47">
        <v>0</v>
      </c>
      <c r="CE134" s="47">
        <v>0</v>
      </c>
      <c r="CF134" s="47">
        <v>0</v>
      </c>
      <c r="CG134" s="47">
        <v>0</v>
      </c>
      <c r="CH134" s="47">
        <v>0</v>
      </c>
      <c r="CI134" s="47">
        <v>0</v>
      </c>
      <c r="CJ134" s="47">
        <v>0</v>
      </c>
      <c r="CK134" s="47">
        <v>0</v>
      </c>
      <c r="CL134" s="47">
        <v>0</v>
      </c>
      <c r="CM134" s="47">
        <v>0</v>
      </c>
      <c r="CN134" s="47">
        <v>0</v>
      </c>
      <c r="CO134" s="47">
        <v>0</v>
      </c>
      <c r="CP134" s="47">
        <v>0</v>
      </c>
      <c r="CQ134" s="47">
        <v>0</v>
      </c>
      <c r="CR134" s="47">
        <v>0</v>
      </c>
      <c r="CS134" s="47">
        <v>0</v>
      </c>
      <c r="CT134" s="47">
        <v>0</v>
      </c>
      <c r="CU134" s="47">
        <v>0</v>
      </c>
      <c r="CV134" s="47">
        <v>0</v>
      </c>
      <c r="CW134" s="47">
        <v>0</v>
      </c>
      <c r="CX134" s="47">
        <v>0</v>
      </c>
      <c r="CY134" s="47">
        <v>0</v>
      </c>
      <c r="CZ134" s="47">
        <v>0</v>
      </c>
      <c r="DA134" s="47">
        <v>0</v>
      </c>
      <c r="DB134" s="47">
        <v>0</v>
      </c>
      <c r="DC134" s="47">
        <v>0</v>
      </c>
      <c r="DD134" s="47">
        <v>0</v>
      </c>
      <c r="DE134" s="47">
        <v>0</v>
      </c>
      <c r="DF134" s="47">
        <v>0</v>
      </c>
      <c r="DG134" s="47">
        <v>0</v>
      </c>
      <c r="DH134" s="47">
        <v>0</v>
      </c>
      <c r="DI134" s="47">
        <v>0</v>
      </c>
      <c r="DJ134" s="47">
        <v>0</v>
      </c>
      <c r="DK134" s="47">
        <v>0</v>
      </c>
      <c r="DL134" s="57">
        <v>0</v>
      </c>
      <c r="DM134" s="38">
        <v>0</v>
      </c>
      <c r="DN134" s="38">
        <v>0</v>
      </c>
      <c r="DO134" s="38">
        <v>0</v>
      </c>
      <c r="DP134" s="38">
        <v>0</v>
      </c>
      <c r="DQ134" s="38">
        <v>0</v>
      </c>
      <c r="DR134" s="38">
        <v>0</v>
      </c>
      <c r="DS134" s="38">
        <v>0</v>
      </c>
      <c r="DT134" s="38">
        <v>0</v>
      </c>
      <c r="DU134" s="38">
        <v>0</v>
      </c>
      <c r="DV134" s="38">
        <v>0</v>
      </c>
      <c r="DW134" s="38">
        <v>0</v>
      </c>
      <c r="DX134" s="38">
        <v>0</v>
      </c>
      <c r="DY134" s="38">
        <v>0</v>
      </c>
    </row>
    <row r="135" s="38" customFormat="1" spans="1:129">
      <c r="A135" s="46"/>
      <c r="B135" s="47" t="s">
        <v>126</v>
      </c>
      <c r="C135" s="47">
        <v>52500</v>
      </c>
      <c r="D135" s="47">
        <v>0</v>
      </c>
      <c r="E135" s="47">
        <v>0</v>
      </c>
      <c r="F135" s="47">
        <v>0</v>
      </c>
      <c r="G135" s="47">
        <v>0</v>
      </c>
      <c r="H135" s="47">
        <v>0</v>
      </c>
      <c r="I135" s="47">
        <v>0</v>
      </c>
      <c r="J135" s="47">
        <v>52500</v>
      </c>
      <c r="K135" s="47">
        <v>0</v>
      </c>
      <c r="L135" s="47">
        <v>0</v>
      </c>
      <c r="M135" s="47">
        <v>0</v>
      </c>
      <c r="N135" s="47">
        <v>0</v>
      </c>
      <c r="O135" s="47">
        <v>0</v>
      </c>
      <c r="P135" s="47">
        <v>0</v>
      </c>
      <c r="Q135" s="47"/>
      <c r="R135" s="47"/>
      <c r="S135" s="47">
        <v>0</v>
      </c>
      <c r="T135" s="47">
        <v>0</v>
      </c>
      <c r="U135" s="47">
        <v>0</v>
      </c>
      <c r="V135" s="47">
        <v>0</v>
      </c>
      <c r="W135" s="47">
        <v>0</v>
      </c>
      <c r="X135" s="47">
        <v>0</v>
      </c>
      <c r="Y135" s="47">
        <v>0</v>
      </c>
      <c r="Z135" s="47">
        <v>0</v>
      </c>
      <c r="AA135" s="47">
        <v>0</v>
      </c>
      <c r="AB135" s="47">
        <v>0</v>
      </c>
      <c r="AC135" s="47">
        <v>0</v>
      </c>
      <c r="AD135" s="47">
        <v>0</v>
      </c>
      <c r="AE135" s="47">
        <v>0</v>
      </c>
      <c r="AF135" s="47">
        <v>0</v>
      </c>
      <c r="AG135" s="47">
        <v>0</v>
      </c>
      <c r="AH135" s="47">
        <v>0</v>
      </c>
      <c r="AI135" s="47">
        <v>0</v>
      </c>
      <c r="AJ135" s="47">
        <v>0</v>
      </c>
      <c r="AK135" s="47">
        <v>0</v>
      </c>
      <c r="AL135" s="47">
        <v>0</v>
      </c>
      <c r="AM135" s="47">
        <v>0</v>
      </c>
      <c r="AN135" s="47">
        <v>0</v>
      </c>
      <c r="AO135" s="47">
        <v>0</v>
      </c>
      <c r="AP135" s="47">
        <v>0</v>
      </c>
      <c r="AQ135" s="47">
        <v>0</v>
      </c>
      <c r="AR135" s="47">
        <v>0</v>
      </c>
      <c r="AS135" s="47">
        <v>0</v>
      </c>
      <c r="AT135" s="47">
        <v>0</v>
      </c>
      <c r="AU135" s="47">
        <v>0</v>
      </c>
      <c r="AV135" s="47">
        <v>0</v>
      </c>
      <c r="AW135" s="47">
        <v>0</v>
      </c>
      <c r="AX135" s="47">
        <v>0</v>
      </c>
      <c r="AY135" s="47">
        <v>0</v>
      </c>
      <c r="AZ135" s="47">
        <v>0</v>
      </c>
      <c r="BA135" s="47">
        <v>0</v>
      </c>
      <c r="BB135" s="47">
        <v>0</v>
      </c>
      <c r="BC135" s="47">
        <v>0</v>
      </c>
      <c r="BD135" s="47">
        <v>0</v>
      </c>
      <c r="BE135" s="47">
        <v>0</v>
      </c>
      <c r="BF135" s="47">
        <v>0</v>
      </c>
      <c r="BG135" s="47">
        <v>0</v>
      </c>
      <c r="BH135" s="47">
        <v>0</v>
      </c>
      <c r="BI135" s="47">
        <v>0</v>
      </c>
      <c r="BJ135" s="47">
        <v>0</v>
      </c>
      <c r="BK135" s="47">
        <v>0</v>
      </c>
      <c r="BL135" s="47">
        <v>0</v>
      </c>
      <c r="BM135" s="47">
        <v>0</v>
      </c>
      <c r="BN135" s="47">
        <v>0</v>
      </c>
      <c r="BO135" s="47">
        <v>0</v>
      </c>
      <c r="BP135" s="47">
        <v>0</v>
      </c>
      <c r="BQ135" s="47">
        <v>0</v>
      </c>
      <c r="BR135" s="47">
        <v>0</v>
      </c>
      <c r="BS135" s="47">
        <v>0</v>
      </c>
      <c r="BT135" s="47">
        <v>0</v>
      </c>
      <c r="BU135" s="47">
        <v>0</v>
      </c>
      <c r="BV135" s="47">
        <v>0</v>
      </c>
      <c r="BW135" s="47">
        <v>0</v>
      </c>
      <c r="BX135" s="47">
        <v>0</v>
      </c>
      <c r="BY135" s="47">
        <v>0</v>
      </c>
      <c r="BZ135" s="47">
        <v>0</v>
      </c>
      <c r="CA135" s="47">
        <v>0</v>
      </c>
      <c r="CB135" s="47">
        <v>0</v>
      </c>
      <c r="CC135" s="47">
        <v>0</v>
      </c>
      <c r="CD135" s="47">
        <v>0</v>
      </c>
      <c r="CE135" s="47">
        <v>0</v>
      </c>
      <c r="CF135" s="47">
        <v>0</v>
      </c>
      <c r="CG135" s="47">
        <v>0</v>
      </c>
      <c r="CH135" s="47">
        <v>0</v>
      </c>
      <c r="CI135" s="47">
        <v>0</v>
      </c>
      <c r="CJ135" s="47">
        <v>0</v>
      </c>
      <c r="CK135" s="47">
        <v>0</v>
      </c>
      <c r="CL135" s="47">
        <v>0</v>
      </c>
      <c r="CM135" s="47">
        <v>0</v>
      </c>
      <c r="CN135" s="47">
        <v>0</v>
      </c>
      <c r="CO135" s="47">
        <v>0</v>
      </c>
      <c r="CP135" s="47">
        <v>0</v>
      </c>
      <c r="CQ135" s="47">
        <v>0</v>
      </c>
      <c r="CR135" s="47">
        <v>0</v>
      </c>
      <c r="CS135" s="47">
        <v>0</v>
      </c>
      <c r="CT135" s="47">
        <v>0</v>
      </c>
      <c r="CU135" s="47">
        <v>0</v>
      </c>
      <c r="CV135" s="47">
        <v>0</v>
      </c>
      <c r="CW135" s="47">
        <v>0</v>
      </c>
      <c r="CX135" s="47">
        <v>0</v>
      </c>
      <c r="CY135" s="47">
        <v>0</v>
      </c>
      <c r="CZ135" s="47">
        <v>0</v>
      </c>
      <c r="DA135" s="47">
        <v>0</v>
      </c>
      <c r="DB135" s="47">
        <v>0</v>
      </c>
      <c r="DC135" s="47">
        <v>0</v>
      </c>
      <c r="DD135" s="47">
        <v>0</v>
      </c>
      <c r="DE135" s="47">
        <v>0</v>
      </c>
      <c r="DF135" s="47">
        <v>0</v>
      </c>
      <c r="DG135" s="47">
        <v>0</v>
      </c>
      <c r="DH135" s="47">
        <v>0</v>
      </c>
      <c r="DI135" s="47">
        <v>0</v>
      </c>
      <c r="DJ135" s="47">
        <v>0</v>
      </c>
      <c r="DK135" s="47">
        <v>0</v>
      </c>
      <c r="DL135" s="57">
        <v>0</v>
      </c>
      <c r="DM135" s="38">
        <v>0</v>
      </c>
      <c r="DN135" s="38">
        <v>0</v>
      </c>
      <c r="DO135" s="38">
        <v>0</v>
      </c>
      <c r="DP135" s="38">
        <v>0</v>
      </c>
      <c r="DQ135" s="38">
        <v>0</v>
      </c>
      <c r="DR135" s="38">
        <v>0</v>
      </c>
      <c r="DS135" s="38">
        <v>0</v>
      </c>
      <c r="DT135" s="38">
        <v>0</v>
      </c>
      <c r="DU135" s="38">
        <v>0</v>
      </c>
      <c r="DV135" s="38">
        <v>0</v>
      </c>
      <c r="DW135" s="38">
        <v>0</v>
      </c>
      <c r="DX135" s="38">
        <v>0</v>
      </c>
      <c r="DY135" s="38">
        <v>0</v>
      </c>
    </row>
    <row r="136" s="38" customFormat="1" spans="1:129">
      <c r="A136" s="46"/>
      <c r="B136" s="47" t="s">
        <v>127</v>
      </c>
      <c r="C136" s="47">
        <v>3727.01</v>
      </c>
      <c r="D136" s="47">
        <v>0</v>
      </c>
      <c r="E136" s="47">
        <v>0</v>
      </c>
      <c r="F136" s="47">
        <v>0</v>
      </c>
      <c r="G136" s="47">
        <v>0</v>
      </c>
      <c r="H136" s="47">
        <v>0</v>
      </c>
      <c r="I136" s="47">
        <v>0</v>
      </c>
      <c r="J136" s="47">
        <v>0</v>
      </c>
      <c r="K136" s="47">
        <v>0</v>
      </c>
      <c r="L136" s="47">
        <v>0</v>
      </c>
      <c r="M136" s="47">
        <v>0</v>
      </c>
      <c r="N136" s="47">
        <v>0</v>
      </c>
      <c r="O136" s="47">
        <v>0</v>
      </c>
      <c r="P136" s="47">
        <v>0</v>
      </c>
      <c r="Q136" s="47"/>
      <c r="R136" s="47"/>
      <c r="S136" s="47">
        <v>0</v>
      </c>
      <c r="T136" s="47">
        <v>0</v>
      </c>
      <c r="U136" s="47">
        <v>3727.01</v>
      </c>
      <c r="V136" s="47">
        <v>0</v>
      </c>
      <c r="W136" s="47">
        <v>0</v>
      </c>
      <c r="X136" s="47">
        <v>0</v>
      </c>
      <c r="Y136" s="47">
        <v>0</v>
      </c>
      <c r="Z136" s="47">
        <v>0</v>
      </c>
      <c r="AA136" s="47">
        <v>0</v>
      </c>
      <c r="AB136" s="47">
        <v>0</v>
      </c>
      <c r="AC136" s="47">
        <v>0</v>
      </c>
      <c r="AD136" s="47">
        <v>0</v>
      </c>
      <c r="AE136" s="47">
        <v>0</v>
      </c>
      <c r="AF136" s="47">
        <v>0</v>
      </c>
      <c r="AG136" s="47">
        <v>0</v>
      </c>
      <c r="AH136" s="47">
        <v>0</v>
      </c>
      <c r="AI136" s="47">
        <v>0</v>
      </c>
      <c r="AJ136" s="47">
        <v>0</v>
      </c>
      <c r="AK136" s="47">
        <v>0</v>
      </c>
      <c r="AL136" s="47">
        <v>0</v>
      </c>
      <c r="AM136" s="47">
        <v>0</v>
      </c>
      <c r="AN136" s="47">
        <v>0</v>
      </c>
      <c r="AO136" s="47">
        <v>0</v>
      </c>
      <c r="AP136" s="47">
        <v>0</v>
      </c>
      <c r="AQ136" s="47">
        <v>0</v>
      </c>
      <c r="AR136" s="47">
        <v>0</v>
      </c>
      <c r="AS136" s="47">
        <v>0</v>
      </c>
      <c r="AT136" s="47">
        <v>0</v>
      </c>
      <c r="AU136" s="47">
        <v>3727.01</v>
      </c>
      <c r="AV136" s="47">
        <v>0</v>
      </c>
      <c r="AW136" s="47">
        <v>0</v>
      </c>
      <c r="AX136" s="47">
        <v>0</v>
      </c>
      <c r="AY136" s="47">
        <v>0</v>
      </c>
      <c r="AZ136" s="47">
        <v>0</v>
      </c>
      <c r="BA136" s="47">
        <v>0</v>
      </c>
      <c r="BB136" s="47">
        <v>0</v>
      </c>
      <c r="BC136" s="47">
        <v>0</v>
      </c>
      <c r="BD136" s="47">
        <v>0</v>
      </c>
      <c r="BE136" s="47">
        <v>0</v>
      </c>
      <c r="BF136" s="47">
        <v>0</v>
      </c>
      <c r="BG136" s="47">
        <v>0</v>
      </c>
      <c r="BH136" s="47">
        <v>0</v>
      </c>
      <c r="BI136" s="47">
        <v>0</v>
      </c>
      <c r="BJ136" s="47">
        <v>2744</v>
      </c>
      <c r="BK136" s="47">
        <v>0</v>
      </c>
      <c r="BL136" s="47">
        <v>0</v>
      </c>
      <c r="BM136" s="47">
        <v>0</v>
      </c>
      <c r="BN136" s="47">
        <v>0</v>
      </c>
      <c r="BO136" s="47">
        <v>0</v>
      </c>
      <c r="BP136" s="47">
        <v>0</v>
      </c>
      <c r="BQ136" s="47">
        <v>0</v>
      </c>
      <c r="BR136" s="47">
        <v>0</v>
      </c>
      <c r="BS136" s="47">
        <v>0</v>
      </c>
      <c r="BT136" s="47">
        <v>0</v>
      </c>
      <c r="BU136" s="47">
        <v>0</v>
      </c>
      <c r="BV136" s="47">
        <v>0</v>
      </c>
      <c r="BW136" s="47">
        <v>0</v>
      </c>
      <c r="BX136" s="47">
        <v>0</v>
      </c>
      <c r="BY136" s="47">
        <v>311.01</v>
      </c>
      <c r="BZ136" s="47">
        <v>0</v>
      </c>
      <c r="CA136" s="47">
        <v>0</v>
      </c>
      <c r="CB136" s="47">
        <v>672</v>
      </c>
      <c r="CC136" s="47">
        <v>0</v>
      </c>
      <c r="CD136" s="47">
        <v>0</v>
      </c>
      <c r="CE136" s="47">
        <v>0</v>
      </c>
      <c r="CF136" s="47">
        <v>0</v>
      </c>
      <c r="CG136" s="47">
        <v>0</v>
      </c>
      <c r="CH136" s="47">
        <v>0</v>
      </c>
      <c r="CI136" s="47">
        <v>0</v>
      </c>
      <c r="CJ136" s="47">
        <v>0</v>
      </c>
      <c r="CK136" s="47">
        <v>0</v>
      </c>
      <c r="CL136" s="47">
        <v>0</v>
      </c>
      <c r="CM136" s="47">
        <v>0</v>
      </c>
      <c r="CN136" s="47">
        <v>0</v>
      </c>
      <c r="CO136" s="47">
        <v>0</v>
      </c>
      <c r="CP136" s="47">
        <v>0</v>
      </c>
      <c r="CQ136" s="47">
        <v>0</v>
      </c>
      <c r="CR136" s="47">
        <v>0</v>
      </c>
      <c r="CS136" s="47">
        <v>0</v>
      </c>
      <c r="CT136" s="47">
        <v>0</v>
      </c>
      <c r="CU136" s="47">
        <v>0</v>
      </c>
      <c r="CV136" s="47">
        <v>0</v>
      </c>
      <c r="CW136" s="47">
        <v>0</v>
      </c>
      <c r="CX136" s="47">
        <v>0</v>
      </c>
      <c r="CY136" s="47">
        <v>0</v>
      </c>
      <c r="CZ136" s="47">
        <v>0</v>
      </c>
      <c r="DA136" s="47">
        <v>0</v>
      </c>
      <c r="DB136" s="47">
        <v>0</v>
      </c>
      <c r="DC136" s="47">
        <v>0</v>
      </c>
      <c r="DD136" s="47">
        <v>0</v>
      </c>
      <c r="DE136" s="47">
        <v>0</v>
      </c>
      <c r="DF136" s="47">
        <v>0</v>
      </c>
      <c r="DG136" s="47">
        <v>0</v>
      </c>
      <c r="DH136" s="47">
        <v>0</v>
      </c>
      <c r="DI136" s="47">
        <v>0</v>
      </c>
      <c r="DJ136" s="47">
        <v>0</v>
      </c>
      <c r="DK136" s="47">
        <v>0</v>
      </c>
      <c r="DL136" s="57">
        <v>0</v>
      </c>
      <c r="DM136" s="38">
        <v>0</v>
      </c>
      <c r="DN136" s="38">
        <v>0</v>
      </c>
      <c r="DO136" s="38">
        <v>0</v>
      </c>
      <c r="DP136" s="38">
        <v>0</v>
      </c>
      <c r="DQ136" s="38">
        <v>0</v>
      </c>
      <c r="DR136" s="38">
        <v>0</v>
      </c>
      <c r="DS136" s="38">
        <v>0</v>
      </c>
      <c r="DT136" s="38">
        <v>0</v>
      </c>
      <c r="DU136" s="38">
        <v>0</v>
      </c>
      <c r="DV136" s="38">
        <v>0</v>
      </c>
      <c r="DW136" s="38">
        <v>0</v>
      </c>
      <c r="DX136" s="38">
        <v>0</v>
      </c>
      <c r="DY136" s="38">
        <v>0</v>
      </c>
    </row>
    <row r="137" s="38" customFormat="1" spans="1:129">
      <c r="A137" s="46"/>
      <c r="B137" s="47" t="s">
        <v>128</v>
      </c>
      <c r="C137" s="47">
        <v>0</v>
      </c>
      <c r="D137" s="47">
        <v>0</v>
      </c>
      <c r="E137" s="47">
        <v>0</v>
      </c>
      <c r="F137" s="47">
        <v>0</v>
      </c>
      <c r="G137" s="47">
        <v>0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0</v>
      </c>
      <c r="N137" s="47">
        <v>0</v>
      </c>
      <c r="O137" s="47">
        <v>0</v>
      </c>
      <c r="P137" s="47">
        <v>0</v>
      </c>
      <c r="Q137" s="47"/>
      <c r="R137" s="47"/>
      <c r="S137" s="47">
        <v>0</v>
      </c>
      <c r="T137" s="47">
        <v>0</v>
      </c>
      <c r="U137" s="47">
        <v>0</v>
      </c>
      <c r="V137" s="47">
        <v>0</v>
      </c>
      <c r="W137" s="47">
        <v>0</v>
      </c>
      <c r="X137" s="47">
        <v>0</v>
      </c>
      <c r="Y137" s="47">
        <v>0</v>
      </c>
      <c r="Z137" s="47">
        <v>0</v>
      </c>
      <c r="AA137" s="47">
        <v>0</v>
      </c>
      <c r="AB137" s="47">
        <v>0</v>
      </c>
      <c r="AC137" s="47">
        <v>0</v>
      </c>
      <c r="AD137" s="47">
        <v>0</v>
      </c>
      <c r="AE137" s="47">
        <v>0</v>
      </c>
      <c r="AF137" s="47">
        <v>0</v>
      </c>
      <c r="AG137" s="47">
        <v>0</v>
      </c>
      <c r="AH137" s="47">
        <v>0</v>
      </c>
      <c r="AI137" s="47">
        <v>0</v>
      </c>
      <c r="AJ137" s="47">
        <v>0</v>
      </c>
      <c r="AK137" s="47">
        <v>0</v>
      </c>
      <c r="AL137" s="47">
        <v>0</v>
      </c>
      <c r="AM137" s="47">
        <v>0</v>
      </c>
      <c r="AN137" s="47">
        <v>0</v>
      </c>
      <c r="AO137" s="47">
        <v>0</v>
      </c>
      <c r="AP137" s="47">
        <v>0</v>
      </c>
      <c r="AQ137" s="47">
        <v>0</v>
      </c>
      <c r="AR137" s="47">
        <v>0</v>
      </c>
      <c r="AS137" s="47">
        <v>0</v>
      </c>
      <c r="AT137" s="47">
        <v>0</v>
      </c>
      <c r="AU137" s="47">
        <v>0</v>
      </c>
      <c r="AV137" s="47">
        <v>0</v>
      </c>
      <c r="AW137" s="47">
        <v>0</v>
      </c>
      <c r="AX137" s="47">
        <v>0</v>
      </c>
      <c r="AY137" s="47">
        <v>0</v>
      </c>
      <c r="AZ137" s="47">
        <v>0</v>
      </c>
      <c r="BA137" s="47">
        <v>0</v>
      </c>
      <c r="BB137" s="47">
        <v>0</v>
      </c>
      <c r="BC137" s="47">
        <v>0</v>
      </c>
      <c r="BD137" s="47">
        <v>0</v>
      </c>
      <c r="BE137" s="47">
        <v>0</v>
      </c>
      <c r="BF137" s="47">
        <v>0</v>
      </c>
      <c r="BG137" s="47">
        <v>0</v>
      </c>
      <c r="BH137" s="47">
        <v>0</v>
      </c>
      <c r="BI137" s="47">
        <v>0</v>
      </c>
      <c r="BJ137" s="47">
        <v>0</v>
      </c>
      <c r="BK137" s="47">
        <v>0</v>
      </c>
      <c r="BL137" s="47">
        <v>0</v>
      </c>
      <c r="BM137" s="47">
        <v>0</v>
      </c>
      <c r="BN137" s="47">
        <v>0</v>
      </c>
      <c r="BO137" s="47">
        <v>0</v>
      </c>
      <c r="BP137" s="47">
        <v>0</v>
      </c>
      <c r="BQ137" s="47">
        <v>0</v>
      </c>
      <c r="BR137" s="47">
        <v>0</v>
      </c>
      <c r="BS137" s="47">
        <v>0</v>
      </c>
      <c r="BT137" s="47">
        <v>0</v>
      </c>
      <c r="BU137" s="47">
        <v>0</v>
      </c>
      <c r="BV137" s="47">
        <v>0</v>
      </c>
      <c r="BW137" s="47">
        <v>0</v>
      </c>
      <c r="BX137" s="47">
        <v>0</v>
      </c>
      <c r="BY137" s="47">
        <v>0</v>
      </c>
      <c r="BZ137" s="47">
        <v>0</v>
      </c>
      <c r="CA137" s="47">
        <v>0</v>
      </c>
      <c r="CB137" s="47">
        <v>0</v>
      </c>
      <c r="CC137" s="47">
        <v>0</v>
      </c>
      <c r="CD137" s="47">
        <v>0</v>
      </c>
      <c r="CE137" s="47">
        <v>0</v>
      </c>
      <c r="CF137" s="47">
        <v>0</v>
      </c>
      <c r="CG137" s="47">
        <v>0</v>
      </c>
      <c r="CH137" s="47">
        <v>0</v>
      </c>
      <c r="CI137" s="47">
        <v>0</v>
      </c>
      <c r="CJ137" s="47">
        <v>0</v>
      </c>
      <c r="CK137" s="47">
        <v>0</v>
      </c>
      <c r="CL137" s="47">
        <v>0</v>
      </c>
      <c r="CM137" s="47">
        <v>0</v>
      </c>
      <c r="CN137" s="47">
        <v>0</v>
      </c>
      <c r="CO137" s="47">
        <v>0</v>
      </c>
      <c r="CP137" s="47">
        <v>0</v>
      </c>
      <c r="CQ137" s="47">
        <v>0</v>
      </c>
      <c r="CR137" s="47">
        <v>0</v>
      </c>
      <c r="CS137" s="47">
        <v>0</v>
      </c>
      <c r="CT137" s="47">
        <v>0</v>
      </c>
      <c r="CU137" s="47">
        <v>0</v>
      </c>
      <c r="CV137" s="47">
        <v>0</v>
      </c>
      <c r="CW137" s="47">
        <v>0</v>
      </c>
      <c r="CX137" s="47">
        <v>0</v>
      </c>
      <c r="CY137" s="47">
        <v>0</v>
      </c>
      <c r="CZ137" s="47">
        <v>0</v>
      </c>
      <c r="DA137" s="47">
        <v>0</v>
      </c>
      <c r="DB137" s="47">
        <v>0</v>
      </c>
      <c r="DC137" s="47">
        <v>0</v>
      </c>
      <c r="DD137" s="47">
        <v>0</v>
      </c>
      <c r="DE137" s="47">
        <v>0</v>
      </c>
      <c r="DF137" s="47">
        <v>0</v>
      </c>
      <c r="DG137" s="47">
        <v>0</v>
      </c>
      <c r="DH137" s="47">
        <v>0</v>
      </c>
      <c r="DI137" s="47">
        <v>0</v>
      </c>
      <c r="DJ137" s="47">
        <v>0</v>
      </c>
      <c r="DK137" s="47">
        <v>0</v>
      </c>
      <c r="DL137" s="57">
        <v>0</v>
      </c>
      <c r="DM137" s="38">
        <v>0</v>
      </c>
      <c r="DN137" s="38">
        <v>0</v>
      </c>
      <c r="DO137" s="38">
        <v>0</v>
      </c>
      <c r="DP137" s="38">
        <v>0</v>
      </c>
      <c r="DQ137" s="38">
        <v>0</v>
      </c>
      <c r="DR137" s="38">
        <v>0</v>
      </c>
      <c r="DS137" s="38">
        <v>0</v>
      </c>
      <c r="DT137" s="38">
        <v>0</v>
      </c>
      <c r="DU137" s="38">
        <v>0</v>
      </c>
      <c r="DV137" s="38">
        <v>0</v>
      </c>
      <c r="DW137" s="38">
        <v>0</v>
      </c>
      <c r="DX137" s="38">
        <v>0</v>
      </c>
      <c r="DY137" s="38">
        <v>0</v>
      </c>
    </row>
    <row r="138" s="38" customFormat="1" spans="1:129">
      <c r="A138" s="46"/>
      <c r="B138" s="47" t="s">
        <v>129</v>
      </c>
      <c r="C138" s="47">
        <v>-2205.7</v>
      </c>
      <c r="D138" s="47">
        <v>0</v>
      </c>
      <c r="E138" s="47">
        <v>0</v>
      </c>
      <c r="F138" s="47">
        <v>0</v>
      </c>
      <c r="G138" s="47">
        <v>0</v>
      </c>
      <c r="H138" s="47">
        <v>0</v>
      </c>
      <c r="I138" s="47">
        <v>0</v>
      </c>
      <c r="J138" s="47">
        <v>0</v>
      </c>
      <c r="K138" s="47">
        <v>0</v>
      </c>
      <c r="L138" s="47">
        <v>0</v>
      </c>
      <c r="M138" s="47">
        <v>0</v>
      </c>
      <c r="N138" s="47">
        <v>0</v>
      </c>
      <c r="O138" s="47">
        <v>0</v>
      </c>
      <c r="P138" s="47">
        <v>0</v>
      </c>
      <c r="Q138" s="47"/>
      <c r="R138" s="47"/>
      <c r="S138" s="47">
        <v>0</v>
      </c>
      <c r="T138" s="47">
        <v>0</v>
      </c>
      <c r="U138" s="47">
        <v>0</v>
      </c>
      <c r="V138" s="47">
        <v>0</v>
      </c>
      <c r="W138" s="47">
        <v>-2205.7</v>
      </c>
      <c r="X138" s="47">
        <v>0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7">
        <v>0</v>
      </c>
      <c r="AE138" s="47">
        <v>0</v>
      </c>
      <c r="AF138" s="47">
        <v>-2205.7</v>
      </c>
      <c r="AG138" s="47">
        <v>0</v>
      </c>
      <c r="AH138" s="47">
        <v>0</v>
      </c>
      <c r="AI138" s="47">
        <v>0</v>
      </c>
      <c r="AJ138" s="47">
        <v>0</v>
      </c>
      <c r="AK138" s="47">
        <v>0</v>
      </c>
      <c r="AL138" s="47">
        <v>0</v>
      </c>
      <c r="AM138" s="47">
        <v>0</v>
      </c>
      <c r="AN138" s="47">
        <v>0</v>
      </c>
      <c r="AO138" s="47">
        <v>0</v>
      </c>
      <c r="AP138" s="47">
        <v>0</v>
      </c>
      <c r="AQ138" s="47">
        <v>0</v>
      </c>
      <c r="AR138" s="47">
        <v>0</v>
      </c>
      <c r="AS138" s="47">
        <v>0</v>
      </c>
      <c r="AT138" s="47">
        <v>0</v>
      </c>
      <c r="AU138" s="47">
        <v>0</v>
      </c>
      <c r="AV138" s="47">
        <v>0</v>
      </c>
      <c r="AW138" s="47">
        <v>0</v>
      </c>
      <c r="AX138" s="47">
        <v>0</v>
      </c>
      <c r="AY138" s="47">
        <v>0</v>
      </c>
      <c r="AZ138" s="47">
        <v>0</v>
      </c>
      <c r="BA138" s="47">
        <v>0</v>
      </c>
      <c r="BB138" s="47">
        <v>0</v>
      </c>
      <c r="BC138" s="47">
        <v>0</v>
      </c>
      <c r="BD138" s="47">
        <v>0</v>
      </c>
      <c r="BE138" s="47">
        <v>0</v>
      </c>
      <c r="BF138" s="47">
        <v>0</v>
      </c>
      <c r="BG138" s="47">
        <v>0</v>
      </c>
      <c r="BH138" s="47">
        <v>0</v>
      </c>
      <c r="BI138" s="47">
        <v>0</v>
      </c>
      <c r="BJ138" s="47">
        <v>0</v>
      </c>
      <c r="BK138" s="47">
        <v>0</v>
      </c>
      <c r="BL138" s="47">
        <v>0</v>
      </c>
      <c r="BM138" s="47">
        <v>0</v>
      </c>
      <c r="BN138" s="47">
        <v>0</v>
      </c>
      <c r="BO138" s="47">
        <v>0</v>
      </c>
      <c r="BP138" s="47">
        <v>0</v>
      </c>
      <c r="BQ138" s="47">
        <v>0</v>
      </c>
      <c r="BR138" s="47">
        <v>0</v>
      </c>
      <c r="BS138" s="47">
        <v>0</v>
      </c>
      <c r="BT138" s="47">
        <v>0</v>
      </c>
      <c r="BU138" s="47">
        <v>0</v>
      </c>
      <c r="BV138" s="47">
        <v>0</v>
      </c>
      <c r="BW138" s="47">
        <v>0</v>
      </c>
      <c r="BX138" s="47">
        <v>0</v>
      </c>
      <c r="BY138" s="47">
        <v>0</v>
      </c>
      <c r="BZ138" s="47">
        <v>0</v>
      </c>
      <c r="CA138" s="47">
        <v>0</v>
      </c>
      <c r="CB138" s="47">
        <v>0</v>
      </c>
      <c r="CC138" s="47">
        <v>0</v>
      </c>
      <c r="CD138" s="47">
        <v>0</v>
      </c>
      <c r="CE138" s="47">
        <v>0</v>
      </c>
      <c r="CF138" s="47">
        <v>0</v>
      </c>
      <c r="CG138" s="47">
        <v>0</v>
      </c>
      <c r="CH138" s="47">
        <v>0</v>
      </c>
      <c r="CI138" s="47">
        <v>0</v>
      </c>
      <c r="CJ138" s="47">
        <v>0</v>
      </c>
      <c r="CK138" s="47">
        <v>0</v>
      </c>
      <c r="CL138" s="47">
        <v>0</v>
      </c>
      <c r="CM138" s="47">
        <v>0</v>
      </c>
      <c r="CN138" s="47">
        <v>0</v>
      </c>
      <c r="CO138" s="47">
        <v>0</v>
      </c>
      <c r="CP138" s="47">
        <v>0</v>
      </c>
      <c r="CQ138" s="47">
        <v>0</v>
      </c>
      <c r="CR138" s="47">
        <v>0</v>
      </c>
      <c r="CS138" s="47">
        <v>0</v>
      </c>
      <c r="CT138" s="47">
        <v>0</v>
      </c>
      <c r="CU138" s="47">
        <v>0</v>
      </c>
      <c r="CV138" s="47">
        <v>0</v>
      </c>
      <c r="CW138" s="47">
        <v>0</v>
      </c>
      <c r="CX138" s="47">
        <v>0</v>
      </c>
      <c r="CY138" s="47">
        <v>0</v>
      </c>
      <c r="CZ138" s="47">
        <v>0</v>
      </c>
      <c r="DA138" s="47">
        <v>0</v>
      </c>
      <c r="DB138" s="47">
        <v>0</v>
      </c>
      <c r="DC138" s="47">
        <v>0</v>
      </c>
      <c r="DD138" s="47">
        <v>0</v>
      </c>
      <c r="DE138" s="47">
        <v>0</v>
      </c>
      <c r="DF138" s="47">
        <v>0</v>
      </c>
      <c r="DG138" s="47">
        <v>0</v>
      </c>
      <c r="DH138" s="47">
        <v>0</v>
      </c>
      <c r="DI138" s="47">
        <v>0</v>
      </c>
      <c r="DJ138" s="47">
        <v>0</v>
      </c>
      <c r="DK138" s="47">
        <v>0</v>
      </c>
      <c r="DL138" s="57">
        <v>0</v>
      </c>
      <c r="DM138" s="38">
        <v>0</v>
      </c>
      <c r="DN138" s="38">
        <v>0</v>
      </c>
      <c r="DO138" s="38">
        <v>0</v>
      </c>
      <c r="DP138" s="38">
        <v>0</v>
      </c>
      <c r="DQ138" s="38">
        <v>0</v>
      </c>
      <c r="DR138" s="38">
        <v>0</v>
      </c>
      <c r="DS138" s="38">
        <v>0</v>
      </c>
      <c r="DT138" s="38">
        <v>0</v>
      </c>
      <c r="DU138" s="38">
        <v>0</v>
      </c>
      <c r="DV138" s="38">
        <v>0</v>
      </c>
      <c r="DW138" s="38">
        <v>0</v>
      </c>
      <c r="DX138" s="38">
        <v>0</v>
      </c>
      <c r="DY138" s="38">
        <v>0</v>
      </c>
    </row>
    <row r="139" s="38" customFormat="1" spans="1:129">
      <c r="A139" s="46"/>
      <c r="B139" s="47" t="s">
        <v>130</v>
      </c>
      <c r="C139" s="47">
        <v>0</v>
      </c>
      <c r="D139" s="47">
        <v>0</v>
      </c>
      <c r="E139" s="47">
        <v>0</v>
      </c>
      <c r="F139" s="47">
        <v>0</v>
      </c>
      <c r="G139" s="47">
        <v>0</v>
      </c>
      <c r="H139" s="47">
        <v>0</v>
      </c>
      <c r="I139" s="47">
        <v>0</v>
      </c>
      <c r="J139" s="47">
        <v>0</v>
      </c>
      <c r="K139" s="47">
        <v>0</v>
      </c>
      <c r="L139" s="47">
        <v>0</v>
      </c>
      <c r="M139" s="47">
        <v>0</v>
      </c>
      <c r="N139" s="47">
        <v>0</v>
      </c>
      <c r="O139" s="47">
        <v>0</v>
      </c>
      <c r="P139" s="47">
        <v>0</v>
      </c>
      <c r="Q139" s="47"/>
      <c r="R139" s="47"/>
      <c r="S139" s="47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7">
        <v>0</v>
      </c>
      <c r="AE139" s="47">
        <v>0</v>
      </c>
      <c r="AF139" s="47">
        <v>0</v>
      </c>
      <c r="AG139" s="47">
        <v>0</v>
      </c>
      <c r="AH139" s="47">
        <v>0</v>
      </c>
      <c r="AI139" s="47">
        <v>0</v>
      </c>
      <c r="AJ139" s="47">
        <v>0</v>
      </c>
      <c r="AK139" s="47">
        <v>0</v>
      </c>
      <c r="AL139" s="47">
        <v>0</v>
      </c>
      <c r="AM139" s="47">
        <v>0</v>
      </c>
      <c r="AN139" s="47">
        <v>0</v>
      </c>
      <c r="AO139" s="47">
        <v>0</v>
      </c>
      <c r="AP139" s="47">
        <v>0</v>
      </c>
      <c r="AQ139" s="47">
        <v>0</v>
      </c>
      <c r="AR139" s="47">
        <v>0</v>
      </c>
      <c r="AS139" s="47">
        <v>0</v>
      </c>
      <c r="AT139" s="47">
        <v>0</v>
      </c>
      <c r="AU139" s="47">
        <v>0</v>
      </c>
      <c r="AV139" s="47">
        <v>0</v>
      </c>
      <c r="AW139" s="47">
        <v>0</v>
      </c>
      <c r="AX139" s="47">
        <v>0</v>
      </c>
      <c r="AY139" s="47">
        <v>0</v>
      </c>
      <c r="AZ139" s="47">
        <v>0</v>
      </c>
      <c r="BA139" s="47">
        <v>0</v>
      </c>
      <c r="BB139" s="47">
        <v>0</v>
      </c>
      <c r="BC139" s="47">
        <v>0</v>
      </c>
      <c r="BD139" s="47">
        <v>0</v>
      </c>
      <c r="BE139" s="47">
        <v>0</v>
      </c>
      <c r="BF139" s="47">
        <v>0</v>
      </c>
      <c r="BG139" s="47">
        <v>0</v>
      </c>
      <c r="BH139" s="47">
        <v>0</v>
      </c>
      <c r="BI139" s="47">
        <v>0</v>
      </c>
      <c r="BJ139" s="47">
        <v>0</v>
      </c>
      <c r="BK139" s="47">
        <v>0</v>
      </c>
      <c r="BL139" s="47">
        <v>0</v>
      </c>
      <c r="BM139" s="47">
        <v>0</v>
      </c>
      <c r="BN139" s="47">
        <v>0</v>
      </c>
      <c r="BO139" s="47">
        <v>0</v>
      </c>
      <c r="BP139" s="47">
        <v>0</v>
      </c>
      <c r="BQ139" s="47">
        <v>0</v>
      </c>
      <c r="BR139" s="47">
        <v>0</v>
      </c>
      <c r="BS139" s="47">
        <v>0</v>
      </c>
      <c r="BT139" s="47">
        <v>0</v>
      </c>
      <c r="BU139" s="47">
        <v>0</v>
      </c>
      <c r="BV139" s="47">
        <v>0</v>
      </c>
      <c r="BW139" s="47">
        <v>0</v>
      </c>
      <c r="BX139" s="47">
        <v>0</v>
      </c>
      <c r="BY139" s="47">
        <v>0</v>
      </c>
      <c r="BZ139" s="47">
        <v>0</v>
      </c>
      <c r="CA139" s="47">
        <v>0</v>
      </c>
      <c r="CB139" s="47">
        <v>0</v>
      </c>
      <c r="CC139" s="47">
        <v>0</v>
      </c>
      <c r="CD139" s="47">
        <v>0</v>
      </c>
      <c r="CE139" s="47">
        <v>0</v>
      </c>
      <c r="CF139" s="47">
        <v>0</v>
      </c>
      <c r="CG139" s="47">
        <v>0</v>
      </c>
      <c r="CH139" s="47">
        <v>0</v>
      </c>
      <c r="CI139" s="47">
        <v>0</v>
      </c>
      <c r="CJ139" s="47">
        <v>0</v>
      </c>
      <c r="CK139" s="47">
        <v>0</v>
      </c>
      <c r="CL139" s="47">
        <v>0</v>
      </c>
      <c r="CM139" s="47">
        <v>0</v>
      </c>
      <c r="CN139" s="47">
        <v>0</v>
      </c>
      <c r="CO139" s="47">
        <v>0</v>
      </c>
      <c r="CP139" s="47">
        <v>0</v>
      </c>
      <c r="CQ139" s="47">
        <v>0</v>
      </c>
      <c r="CR139" s="47">
        <v>0</v>
      </c>
      <c r="CS139" s="47">
        <v>0</v>
      </c>
      <c r="CT139" s="47">
        <v>0</v>
      </c>
      <c r="CU139" s="47">
        <v>0</v>
      </c>
      <c r="CV139" s="47">
        <v>0</v>
      </c>
      <c r="CW139" s="47">
        <v>0</v>
      </c>
      <c r="CX139" s="47">
        <v>0</v>
      </c>
      <c r="CY139" s="47">
        <v>0</v>
      </c>
      <c r="CZ139" s="47">
        <v>0</v>
      </c>
      <c r="DA139" s="47">
        <v>0</v>
      </c>
      <c r="DB139" s="47">
        <v>0</v>
      </c>
      <c r="DC139" s="47">
        <v>0</v>
      </c>
      <c r="DD139" s="47">
        <v>0</v>
      </c>
      <c r="DE139" s="47">
        <v>0</v>
      </c>
      <c r="DF139" s="47">
        <v>0</v>
      </c>
      <c r="DG139" s="47">
        <v>0</v>
      </c>
      <c r="DH139" s="47">
        <v>0</v>
      </c>
      <c r="DI139" s="47">
        <v>0</v>
      </c>
      <c r="DJ139" s="47">
        <v>0</v>
      </c>
      <c r="DK139" s="47">
        <v>0</v>
      </c>
      <c r="DL139" s="57">
        <v>0</v>
      </c>
      <c r="DM139" s="38">
        <v>0</v>
      </c>
      <c r="DN139" s="38">
        <v>0</v>
      </c>
      <c r="DO139" s="38">
        <v>0</v>
      </c>
      <c r="DP139" s="38">
        <v>0</v>
      </c>
      <c r="DQ139" s="38">
        <v>0</v>
      </c>
      <c r="DR139" s="38">
        <v>0</v>
      </c>
      <c r="DS139" s="38">
        <v>0</v>
      </c>
      <c r="DT139" s="38">
        <v>0</v>
      </c>
      <c r="DU139" s="38">
        <v>0</v>
      </c>
      <c r="DV139" s="38">
        <v>0</v>
      </c>
      <c r="DW139" s="38">
        <v>0</v>
      </c>
      <c r="DX139" s="38">
        <v>0</v>
      </c>
      <c r="DY139" s="38">
        <v>0</v>
      </c>
    </row>
    <row r="140" s="38" customFormat="1" spans="1:129">
      <c r="A140" s="46"/>
      <c r="B140" s="47" t="s">
        <v>131</v>
      </c>
      <c r="C140" s="47">
        <v>0</v>
      </c>
      <c r="D140" s="47">
        <v>0</v>
      </c>
      <c r="E140" s="47">
        <v>0</v>
      </c>
      <c r="F140" s="47">
        <v>0</v>
      </c>
      <c r="G140" s="47">
        <v>0</v>
      </c>
      <c r="H140" s="47">
        <v>0</v>
      </c>
      <c r="I140" s="47">
        <v>0</v>
      </c>
      <c r="J140" s="47">
        <v>0</v>
      </c>
      <c r="K140" s="47">
        <v>0</v>
      </c>
      <c r="L140" s="47">
        <v>0</v>
      </c>
      <c r="M140" s="47">
        <v>0</v>
      </c>
      <c r="N140" s="47">
        <v>0</v>
      </c>
      <c r="O140" s="47">
        <v>0</v>
      </c>
      <c r="P140" s="47">
        <v>0</v>
      </c>
      <c r="Q140" s="47"/>
      <c r="R140" s="47"/>
      <c r="S140" s="47">
        <v>0</v>
      </c>
      <c r="T140" s="47">
        <v>0</v>
      </c>
      <c r="U140" s="47">
        <v>0</v>
      </c>
      <c r="V140" s="47">
        <v>0</v>
      </c>
      <c r="W140" s="47">
        <v>0</v>
      </c>
      <c r="X140" s="47">
        <v>0</v>
      </c>
      <c r="Y140" s="47">
        <v>0</v>
      </c>
      <c r="Z140" s="47">
        <v>0</v>
      </c>
      <c r="AA140" s="47">
        <v>0</v>
      </c>
      <c r="AB140" s="47">
        <v>0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47">
        <v>0</v>
      </c>
      <c r="AI140" s="47">
        <v>0</v>
      </c>
      <c r="AJ140" s="47">
        <v>0</v>
      </c>
      <c r="AK140" s="47">
        <v>0</v>
      </c>
      <c r="AL140" s="47">
        <v>0</v>
      </c>
      <c r="AM140" s="47">
        <v>0</v>
      </c>
      <c r="AN140" s="47">
        <v>0</v>
      </c>
      <c r="AO140" s="47">
        <v>0</v>
      </c>
      <c r="AP140" s="47">
        <v>0</v>
      </c>
      <c r="AQ140" s="47">
        <v>0</v>
      </c>
      <c r="AR140" s="47">
        <v>0</v>
      </c>
      <c r="AS140" s="47">
        <v>0</v>
      </c>
      <c r="AT140" s="47">
        <v>0</v>
      </c>
      <c r="AU140" s="47">
        <v>0</v>
      </c>
      <c r="AV140" s="47">
        <v>0</v>
      </c>
      <c r="AW140" s="47">
        <v>0</v>
      </c>
      <c r="AX140" s="47">
        <v>0</v>
      </c>
      <c r="AY140" s="47">
        <v>0</v>
      </c>
      <c r="AZ140" s="47">
        <v>0</v>
      </c>
      <c r="BA140" s="47">
        <v>0</v>
      </c>
      <c r="BB140" s="47">
        <v>0</v>
      </c>
      <c r="BC140" s="47">
        <v>0</v>
      </c>
      <c r="BD140" s="47">
        <v>0</v>
      </c>
      <c r="BE140" s="47">
        <v>0</v>
      </c>
      <c r="BF140" s="47">
        <v>0</v>
      </c>
      <c r="BG140" s="47">
        <v>0</v>
      </c>
      <c r="BH140" s="47">
        <v>0</v>
      </c>
      <c r="BI140" s="47">
        <v>0</v>
      </c>
      <c r="BJ140" s="47">
        <v>0</v>
      </c>
      <c r="BK140" s="47">
        <v>0</v>
      </c>
      <c r="BL140" s="47">
        <v>0</v>
      </c>
      <c r="BM140" s="47">
        <v>0</v>
      </c>
      <c r="BN140" s="47">
        <v>0</v>
      </c>
      <c r="BO140" s="47">
        <v>0</v>
      </c>
      <c r="BP140" s="47">
        <v>0</v>
      </c>
      <c r="BQ140" s="47">
        <v>0</v>
      </c>
      <c r="BR140" s="47">
        <v>0</v>
      </c>
      <c r="BS140" s="47">
        <v>0</v>
      </c>
      <c r="BT140" s="47">
        <v>0</v>
      </c>
      <c r="BU140" s="47">
        <v>0</v>
      </c>
      <c r="BV140" s="47">
        <v>0</v>
      </c>
      <c r="BW140" s="47">
        <v>0</v>
      </c>
      <c r="BX140" s="47">
        <v>0</v>
      </c>
      <c r="BY140" s="47">
        <v>0</v>
      </c>
      <c r="BZ140" s="47">
        <v>0</v>
      </c>
      <c r="CA140" s="47">
        <v>0</v>
      </c>
      <c r="CB140" s="47">
        <v>0</v>
      </c>
      <c r="CC140" s="47">
        <v>0</v>
      </c>
      <c r="CD140" s="47">
        <v>0</v>
      </c>
      <c r="CE140" s="47">
        <v>0</v>
      </c>
      <c r="CF140" s="47">
        <v>0</v>
      </c>
      <c r="CG140" s="47">
        <v>0</v>
      </c>
      <c r="CH140" s="47">
        <v>0</v>
      </c>
      <c r="CI140" s="47">
        <v>0</v>
      </c>
      <c r="CJ140" s="47">
        <v>0</v>
      </c>
      <c r="CK140" s="47">
        <v>0</v>
      </c>
      <c r="CL140" s="47">
        <v>0</v>
      </c>
      <c r="CM140" s="47">
        <v>0</v>
      </c>
      <c r="CN140" s="47">
        <v>0</v>
      </c>
      <c r="CO140" s="47">
        <v>0</v>
      </c>
      <c r="CP140" s="47">
        <v>0</v>
      </c>
      <c r="CQ140" s="47">
        <v>0</v>
      </c>
      <c r="CR140" s="47">
        <v>0</v>
      </c>
      <c r="CS140" s="47">
        <v>0</v>
      </c>
      <c r="CT140" s="47">
        <v>0</v>
      </c>
      <c r="CU140" s="47">
        <v>0</v>
      </c>
      <c r="CV140" s="47">
        <v>0</v>
      </c>
      <c r="CW140" s="47">
        <v>0</v>
      </c>
      <c r="CX140" s="47">
        <v>0</v>
      </c>
      <c r="CY140" s="47">
        <v>0</v>
      </c>
      <c r="CZ140" s="47">
        <v>0</v>
      </c>
      <c r="DA140" s="47">
        <v>0</v>
      </c>
      <c r="DB140" s="47">
        <v>0</v>
      </c>
      <c r="DC140" s="47">
        <v>0</v>
      </c>
      <c r="DD140" s="47">
        <v>0</v>
      </c>
      <c r="DE140" s="47">
        <v>0</v>
      </c>
      <c r="DF140" s="47">
        <v>0</v>
      </c>
      <c r="DG140" s="47">
        <v>0</v>
      </c>
      <c r="DH140" s="47">
        <v>0</v>
      </c>
      <c r="DI140" s="47">
        <v>0</v>
      </c>
      <c r="DJ140" s="47">
        <v>0</v>
      </c>
      <c r="DK140" s="47">
        <v>0</v>
      </c>
      <c r="DL140" s="57">
        <v>0</v>
      </c>
      <c r="DM140" s="38">
        <v>0</v>
      </c>
      <c r="DN140" s="38">
        <v>0</v>
      </c>
      <c r="DO140" s="38">
        <v>0</v>
      </c>
      <c r="DP140" s="38">
        <v>0</v>
      </c>
      <c r="DQ140" s="38">
        <v>0</v>
      </c>
      <c r="DR140" s="38">
        <v>0</v>
      </c>
      <c r="DS140" s="38">
        <v>0</v>
      </c>
      <c r="DT140" s="38">
        <v>0</v>
      </c>
      <c r="DU140" s="38">
        <v>0</v>
      </c>
      <c r="DV140" s="38">
        <v>0</v>
      </c>
      <c r="DW140" s="38">
        <v>0</v>
      </c>
      <c r="DX140" s="38">
        <v>0</v>
      </c>
      <c r="DY140" s="38">
        <v>0</v>
      </c>
    </row>
    <row r="141" s="38" customFormat="1" spans="1:129">
      <c r="A141" s="46"/>
      <c r="B141" s="47" t="s">
        <v>132</v>
      </c>
      <c r="C141" s="47">
        <v>0</v>
      </c>
      <c r="D141" s="47">
        <v>0</v>
      </c>
      <c r="E141" s="47">
        <v>0</v>
      </c>
      <c r="F141" s="47">
        <v>0</v>
      </c>
      <c r="G141" s="47">
        <v>0</v>
      </c>
      <c r="H141" s="47">
        <v>0</v>
      </c>
      <c r="I141" s="47">
        <v>0</v>
      </c>
      <c r="J141" s="47">
        <v>0</v>
      </c>
      <c r="K141" s="47">
        <v>0</v>
      </c>
      <c r="L141" s="47">
        <v>0</v>
      </c>
      <c r="M141" s="47">
        <v>0</v>
      </c>
      <c r="N141" s="47">
        <v>0</v>
      </c>
      <c r="O141" s="47">
        <v>0</v>
      </c>
      <c r="P141" s="47">
        <v>0</v>
      </c>
      <c r="Q141" s="47"/>
      <c r="R141" s="47"/>
      <c r="S141" s="47">
        <v>0</v>
      </c>
      <c r="T141" s="47">
        <v>0</v>
      </c>
      <c r="U141" s="47">
        <v>0</v>
      </c>
      <c r="V141" s="47">
        <v>0</v>
      </c>
      <c r="W141" s="47">
        <v>0</v>
      </c>
      <c r="X141" s="47">
        <v>0</v>
      </c>
      <c r="Y141" s="47">
        <v>0</v>
      </c>
      <c r="Z141" s="47">
        <v>0</v>
      </c>
      <c r="AA141" s="47">
        <v>0</v>
      </c>
      <c r="AB141" s="47">
        <v>0</v>
      </c>
      <c r="AC141" s="47">
        <v>0</v>
      </c>
      <c r="AD141" s="47">
        <v>0</v>
      </c>
      <c r="AE141" s="47">
        <v>0</v>
      </c>
      <c r="AF141" s="47">
        <v>0</v>
      </c>
      <c r="AG141" s="47">
        <v>0</v>
      </c>
      <c r="AH141" s="47">
        <v>0</v>
      </c>
      <c r="AI141" s="47">
        <v>0</v>
      </c>
      <c r="AJ141" s="47">
        <v>0</v>
      </c>
      <c r="AK141" s="47">
        <v>0</v>
      </c>
      <c r="AL141" s="47">
        <v>0</v>
      </c>
      <c r="AM141" s="47">
        <v>0</v>
      </c>
      <c r="AN141" s="47">
        <v>0</v>
      </c>
      <c r="AO141" s="47">
        <v>0</v>
      </c>
      <c r="AP141" s="47">
        <v>0</v>
      </c>
      <c r="AQ141" s="47">
        <v>0</v>
      </c>
      <c r="AR141" s="47">
        <v>0</v>
      </c>
      <c r="AS141" s="47">
        <v>0</v>
      </c>
      <c r="AT141" s="47">
        <v>0</v>
      </c>
      <c r="AU141" s="47">
        <v>0</v>
      </c>
      <c r="AV141" s="47">
        <v>0</v>
      </c>
      <c r="AW141" s="47">
        <v>0</v>
      </c>
      <c r="AX141" s="47">
        <v>0</v>
      </c>
      <c r="AY141" s="47">
        <v>0</v>
      </c>
      <c r="AZ141" s="47">
        <v>0</v>
      </c>
      <c r="BA141" s="47">
        <v>0</v>
      </c>
      <c r="BB141" s="47">
        <v>0</v>
      </c>
      <c r="BC141" s="47">
        <v>0</v>
      </c>
      <c r="BD141" s="47">
        <v>0</v>
      </c>
      <c r="BE141" s="47">
        <v>0</v>
      </c>
      <c r="BF141" s="47">
        <v>0</v>
      </c>
      <c r="BG141" s="47">
        <v>0</v>
      </c>
      <c r="BH141" s="47">
        <v>0</v>
      </c>
      <c r="BI141" s="47">
        <v>0</v>
      </c>
      <c r="BJ141" s="47">
        <v>0</v>
      </c>
      <c r="BK141" s="47">
        <v>0</v>
      </c>
      <c r="BL141" s="47">
        <v>0</v>
      </c>
      <c r="BM141" s="47">
        <v>0</v>
      </c>
      <c r="BN141" s="47">
        <v>0</v>
      </c>
      <c r="BO141" s="47">
        <v>0</v>
      </c>
      <c r="BP141" s="47">
        <v>0</v>
      </c>
      <c r="BQ141" s="47">
        <v>0</v>
      </c>
      <c r="BR141" s="47">
        <v>0</v>
      </c>
      <c r="BS141" s="47">
        <v>0</v>
      </c>
      <c r="BT141" s="47">
        <v>0</v>
      </c>
      <c r="BU141" s="47">
        <v>0</v>
      </c>
      <c r="BV141" s="47">
        <v>0</v>
      </c>
      <c r="BW141" s="47">
        <v>0</v>
      </c>
      <c r="BX141" s="47">
        <v>0</v>
      </c>
      <c r="BY141" s="47">
        <v>0</v>
      </c>
      <c r="BZ141" s="47">
        <v>0</v>
      </c>
      <c r="CA141" s="47">
        <v>0</v>
      </c>
      <c r="CB141" s="47">
        <v>0</v>
      </c>
      <c r="CC141" s="47">
        <v>0</v>
      </c>
      <c r="CD141" s="47">
        <v>0</v>
      </c>
      <c r="CE141" s="47">
        <v>0</v>
      </c>
      <c r="CF141" s="47">
        <v>0</v>
      </c>
      <c r="CG141" s="47">
        <v>0</v>
      </c>
      <c r="CH141" s="47">
        <v>0</v>
      </c>
      <c r="CI141" s="47">
        <v>0</v>
      </c>
      <c r="CJ141" s="47">
        <v>0</v>
      </c>
      <c r="CK141" s="47">
        <v>0</v>
      </c>
      <c r="CL141" s="47">
        <v>0</v>
      </c>
      <c r="CM141" s="47">
        <v>0</v>
      </c>
      <c r="CN141" s="47">
        <v>0</v>
      </c>
      <c r="CO141" s="47">
        <v>0</v>
      </c>
      <c r="CP141" s="47">
        <v>0</v>
      </c>
      <c r="CQ141" s="47">
        <v>0</v>
      </c>
      <c r="CR141" s="47">
        <v>0</v>
      </c>
      <c r="CS141" s="47">
        <v>0</v>
      </c>
      <c r="CT141" s="47">
        <v>0</v>
      </c>
      <c r="CU141" s="47">
        <v>0</v>
      </c>
      <c r="CV141" s="47">
        <v>0</v>
      </c>
      <c r="CW141" s="47">
        <v>0</v>
      </c>
      <c r="CX141" s="47">
        <v>0</v>
      </c>
      <c r="CY141" s="47">
        <v>0</v>
      </c>
      <c r="CZ141" s="47">
        <v>0</v>
      </c>
      <c r="DA141" s="47">
        <v>0</v>
      </c>
      <c r="DB141" s="47">
        <v>0</v>
      </c>
      <c r="DC141" s="47">
        <v>0</v>
      </c>
      <c r="DD141" s="47">
        <v>0</v>
      </c>
      <c r="DE141" s="47">
        <v>0</v>
      </c>
      <c r="DF141" s="47">
        <v>0</v>
      </c>
      <c r="DG141" s="47">
        <v>0</v>
      </c>
      <c r="DH141" s="47">
        <v>0</v>
      </c>
      <c r="DI141" s="47">
        <v>0</v>
      </c>
      <c r="DJ141" s="47">
        <v>0</v>
      </c>
      <c r="DK141" s="47">
        <v>0</v>
      </c>
      <c r="DL141" s="57">
        <v>0</v>
      </c>
      <c r="DM141" s="38">
        <v>0</v>
      </c>
      <c r="DN141" s="38">
        <v>0</v>
      </c>
      <c r="DO141" s="38">
        <v>0</v>
      </c>
      <c r="DP141" s="38">
        <v>0</v>
      </c>
      <c r="DQ141" s="38">
        <v>0</v>
      </c>
      <c r="DR141" s="38">
        <v>0</v>
      </c>
      <c r="DS141" s="38">
        <v>0</v>
      </c>
      <c r="DT141" s="38">
        <v>0</v>
      </c>
      <c r="DU141" s="38">
        <v>0</v>
      </c>
      <c r="DV141" s="38">
        <v>0</v>
      </c>
      <c r="DW141" s="38">
        <v>0</v>
      </c>
      <c r="DX141" s="38">
        <v>0</v>
      </c>
      <c r="DY141" s="38">
        <v>0</v>
      </c>
    </row>
    <row r="142" s="40" customFormat="1" spans="1:129">
      <c r="A142" s="46"/>
      <c r="B142" s="48" t="s">
        <v>95</v>
      </c>
      <c r="C142" s="56">
        <v>467665.37</v>
      </c>
      <c r="D142" s="56">
        <v>5760</v>
      </c>
      <c r="E142" s="56">
        <v>0</v>
      </c>
      <c r="F142" s="56">
        <v>0</v>
      </c>
      <c r="G142" s="56">
        <v>0</v>
      </c>
      <c r="H142" s="56">
        <v>0</v>
      </c>
      <c r="I142" s="56">
        <v>3476.79</v>
      </c>
      <c r="J142" s="56">
        <v>194001.92</v>
      </c>
      <c r="K142" s="56">
        <v>3874.98</v>
      </c>
      <c r="L142" s="56">
        <v>2176.06</v>
      </c>
      <c r="M142" s="56">
        <v>2833</v>
      </c>
      <c r="N142" s="56">
        <v>0</v>
      </c>
      <c r="O142" s="56">
        <v>3922</v>
      </c>
      <c r="P142" s="56">
        <v>278</v>
      </c>
      <c r="Q142" s="56"/>
      <c r="R142" s="56"/>
      <c r="S142" s="56">
        <v>2097</v>
      </c>
      <c r="T142" s="56">
        <v>219.72</v>
      </c>
      <c r="U142" s="56">
        <v>211253.64</v>
      </c>
      <c r="V142" s="56">
        <v>39457.96</v>
      </c>
      <c r="W142" s="56">
        <v>-1685.7</v>
      </c>
      <c r="X142" s="56">
        <v>0</v>
      </c>
      <c r="Y142" s="56">
        <v>39457.96</v>
      </c>
      <c r="Z142" s="56">
        <v>0</v>
      </c>
      <c r="AA142" s="56">
        <v>0</v>
      </c>
      <c r="AB142" s="56">
        <v>0</v>
      </c>
      <c r="AC142" s="56">
        <v>0</v>
      </c>
      <c r="AD142" s="56">
        <v>0</v>
      </c>
      <c r="AE142" s="56">
        <v>0</v>
      </c>
      <c r="AF142" s="56">
        <v>-2125.7</v>
      </c>
      <c r="AG142" s="56">
        <v>0</v>
      </c>
      <c r="AH142" s="56">
        <v>0</v>
      </c>
      <c r="AI142" s="56">
        <v>440</v>
      </c>
      <c r="AJ142" s="56">
        <v>0</v>
      </c>
      <c r="AK142" s="56">
        <v>0</v>
      </c>
      <c r="AL142" s="56">
        <v>0</v>
      </c>
      <c r="AM142" s="56">
        <v>-97704.49</v>
      </c>
      <c r="AN142" s="56">
        <v>140700</v>
      </c>
      <c r="AO142" s="56">
        <v>0</v>
      </c>
      <c r="AP142" s="56">
        <v>0</v>
      </c>
      <c r="AQ142" s="56">
        <v>18131.25</v>
      </c>
      <c r="AR142" s="56">
        <v>205.28</v>
      </c>
      <c r="AS142" s="56">
        <v>2340.4</v>
      </c>
      <c r="AT142" s="56">
        <v>3452.22</v>
      </c>
      <c r="AU142" s="56">
        <v>144128.98</v>
      </c>
      <c r="AV142" s="56">
        <v>8801.42</v>
      </c>
      <c r="AW142" s="56">
        <v>3706.08</v>
      </c>
      <c r="AX142" s="56">
        <v>4140.27</v>
      </c>
      <c r="AY142" s="56">
        <v>2049.67</v>
      </c>
      <c r="AZ142" s="56">
        <v>7203.25</v>
      </c>
      <c r="BA142" s="56">
        <v>5946.45</v>
      </c>
      <c r="BB142" s="56">
        <v>1213.6</v>
      </c>
      <c r="BC142" s="56">
        <v>6507.87</v>
      </c>
      <c r="BD142" s="56">
        <v>3302.06</v>
      </c>
      <c r="BE142" s="56">
        <v>1649.92</v>
      </c>
      <c r="BF142" s="56">
        <v>4909.67</v>
      </c>
      <c r="BG142" s="56">
        <v>4460.82</v>
      </c>
      <c r="BH142" s="56">
        <v>2238.5</v>
      </c>
      <c r="BI142" s="56">
        <v>1488.83</v>
      </c>
      <c r="BJ142" s="56">
        <v>4908.15</v>
      </c>
      <c r="BK142" s="56">
        <v>3042.42</v>
      </c>
      <c r="BL142" s="56">
        <v>4882.19</v>
      </c>
      <c r="BM142" s="56">
        <v>3970.2</v>
      </c>
      <c r="BN142" s="56">
        <v>1598.87</v>
      </c>
      <c r="BO142" s="56">
        <v>1304.3</v>
      </c>
      <c r="BP142" s="56">
        <v>3468.04</v>
      </c>
      <c r="BQ142" s="56">
        <v>396.09</v>
      </c>
      <c r="BR142" s="56">
        <v>657.7</v>
      </c>
      <c r="BS142" s="56">
        <v>2783.72</v>
      </c>
      <c r="BT142" s="56">
        <v>366.8</v>
      </c>
      <c r="BU142" s="56">
        <v>1375.43</v>
      </c>
      <c r="BV142" s="56">
        <v>1560.04</v>
      </c>
      <c r="BW142" s="56">
        <v>504.52</v>
      </c>
      <c r="BX142" s="56">
        <v>265.13</v>
      </c>
      <c r="BY142" s="56">
        <v>17120.61</v>
      </c>
      <c r="BZ142" s="56">
        <v>300.4</v>
      </c>
      <c r="CA142" s="56">
        <v>349.77</v>
      </c>
      <c r="CB142" s="56">
        <v>871.44</v>
      </c>
      <c r="CC142" s="56">
        <v>223.23</v>
      </c>
      <c r="CD142" s="56">
        <v>214.65</v>
      </c>
      <c r="CE142" s="56">
        <v>360.4</v>
      </c>
      <c r="CF142" s="56">
        <v>305.69</v>
      </c>
      <c r="CG142" s="56">
        <v>344.71</v>
      </c>
      <c r="CH142" s="56">
        <v>102.58</v>
      </c>
      <c r="CI142" s="56">
        <v>48.47</v>
      </c>
      <c r="CJ142" s="56">
        <v>67.99</v>
      </c>
      <c r="CK142" s="56">
        <v>102.64</v>
      </c>
      <c r="CL142" s="56">
        <v>782.64</v>
      </c>
      <c r="CM142" s="56">
        <v>1905.28</v>
      </c>
      <c r="CN142" s="56">
        <v>28.59</v>
      </c>
      <c r="CO142" s="56">
        <v>367.77</v>
      </c>
      <c r="CP142" s="56">
        <v>20068.09</v>
      </c>
      <c r="CQ142" s="56">
        <v>123.6</v>
      </c>
      <c r="CR142" s="56">
        <v>109.27</v>
      </c>
      <c r="CS142" s="56">
        <v>158.67</v>
      </c>
      <c r="CT142" s="56">
        <v>296.13</v>
      </c>
      <c r="CU142" s="56">
        <v>239.86</v>
      </c>
      <c r="CV142" s="56">
        <v>115.19</v>
      </c>
      <c r="CW142" s="56">
        <v>616.96</v>
      </c>
      <c r="CX142" s="56">
        <v>89.8</v>
      </c>
      <c r="CY142" s="56">
        <v>51.29</v>
      </c>
      <c r="CZ142" s="56">
        <v>59.03</v>
      </c>
      <c r="DA142" s="56">
        <v>172.46</v>
      </c>
      <c r="DB142" s="56">
        <v>169.49</v>
      </c>
      <c r="DC142" s="56">
        <v>708.62</v>
      </c>
      <c r="DD142" s="56">
        <v>371.8</v>
      </c>
      <c r="DE142" s="56">
        <v>929.7</v>
      </c>
      <c r="DF142" s="56">
        <v>135.78</v>
      </c>
      <c r="DG142" s="56">
        <v>63.71</v>
      </c>
      <c r="DH142" s="56">
        <v>1348.11</v>
      </c>
      <c r="DI142" s="56">
        <v>514.33</v>
      </c>
      <c r="DJ142" s="56">
        <v>50.58</v>
      </c>
      <c r="DK142" s="56">
        <v>5117.05</v>
      </c>
      <c r="DL142" s="56">
        <v>123.77</v>
      </c>
      <c r="DM142" s="56">
        <v>98.75</v>
      </c>
      <c r="DN142" s="56">
        <v>1.54</v>
      </c>
      <c r="DO142" s="56">
        <v>128.49</v>
      </c>
      <c r="DP142" s="59">
        <v>10.44</v>
      </c>
      <c r="DQ142" s="59">
        <v>45.26</v>
      </c>
      <c r="DR142" s="59">
        <v>12.34</v>
      </c>
      <c r="DS142" s="59">
        <v>0</v>
      </c>
      <c r="DT142" s="59">
        <v>0</v>
      </c>
      <c r="DU142" s="59">
        <v>0</v>
      </c>
      <c r="DV142" s="59">
        <v>0</v>
      </c>
      <c r="DW142" s="59">
        <v>0</v>
      </c>
      <c r="DX142" s="59">
        <v>0</v>
      </c>
      <c r="DY142" s="59">
        <v>0</v>
      </c>
    </row>
    <row r="143" s="38" customFormat="1" spans="1:129">
      <c r="A143" s="46" t="s">
        <v>133</v>
      </c>
      <c r="B143" s="47" t="s">
        <v>134</v>
      </c>
      <c r="C143" s="47">
        <v>0</v>
      </c>
      <c r="D143" s="47">
        <v>0</v>
      </c>
      <c r="E143" s="47">
        <v>0</v>
      </c>
      <c r="F143" s="47">
        <v>0</v>
      </c>
      <c r="G143" s="47">
        <v>0</v>
      </c>
      <c r="H143" s="47">
        <v>0</v>
      </c>
      <c r="I143" s="47">
        <v>0</v>
      </c>
      <c r="J143" s="47">
        <v>0</v>
      </c>
      <c r="K143" s="47">
        <v>0</v>
      </c>
      <c r="L143" s="47">
        <v>0</v>
      </c>
      <c r="M143" s="47">
        <v>0</v>
      </c>
      <c r="N143" s="47">
        <v>0</v>
      </c>
      <c r="O143" s="47">
        <v>0</v>
      </c>
      <c r="P143" s="47">
        <v>0</v>
      </c>
      <c r="Q143" s="47"/>
      <c r="R143" s="47"/>
      <c r="S143" s="47">
        <v>0</v>
      </c>
      <c r="T143" s="47">
        <v>0</v>
      </c>
      <c r="U143" s="47">
        <v>0</v>
      </c>
      <c r="V143" s="47">
        <v>0</v>
      </c>
      <c r="W143" s="47">
        <v>0</v>
      </c>
      <c r="X143" s="47">
        <v>0</v>
      </c>
      <c r="Y143" s="47">
        <v>0</v>
      </c>
      <c r="Z143" s="47">
        <v>0</v>
      </c>
      <c r="AA143" s="47">
        <v>0</v>
      </c>
      <c r="AB143" s="47">
        <v>0</v>
      </c>
      <c r="AC143" s="47">
        <v>0</v>
      </c>
      <c r="AD143" s="47">
        <v>0</v>
      </c>
      <c r="AE143" s="47">
        <v>0</v>
      </c>
      <c r="AF143" s="47">
        <v>0</v>
      </c>
      <c r="AG143" s="47">
        <v>0</v>
      </c>
      <c r="AH143" s="47">
        <v>0</v>
      </c>
      <c r="AI143" s="47">
        <v>0</v>
      </c>
      <c r="AJ143" s="47">
        <v>0</v>
      </c>
      <c r="AK143" s="47">
        <v>0</v>
      </c>
      <c r="AL143" s="47">
        <v>0</v>
      </c>
      <c r="AM143" s="47">
        <v>0</v>
      </c>
      <c r="AN143" s="47">
        <v>0</v>
      </c>
      <c r="AO143" s="47">
        <v>0</v>
      </c>
      <c r="AP143" s="47">
        <v>0</v>
      </c>
      <c r="AQ143" s="47">
        <v>0</v>
      </c>
      <c r="AR143" s="47">
        <v>0</v>
      </c>
      <c r="AS143" s="47">
        <v>0</v>
      </c>
      <c r="AT143" s="47">
        <v>0</v>
      </c>
      <c r="AU143" s="47">
        <v>0</v>
      </c>
      <c r="AV143" s="47">
        <v>0</v>
      </c>
      <c r="AW143" s="47">
        <v>0</v>
      </c>
      <c r="AX143" s="47">
        <v>0</v>
      </c>
      <c r="AY143" s="47">
        <v>0</v>
      </c>
      <c r="AZ143" s="47">
        <v>0</v>
      </c>
      <c r="BA143" s="47">
        <v>0</v>
      </c>
      <c r="BB143" s="47">
        <v>0</v>
      </c>
      <c r="BC143" s="47">
        <v>0</v>
      </c>
      <c r="BD143" s="47">
        <v>0</v>
      </c>
      <c r="BE143" s="47">
        <v>0</v>
      </c>
      <c r="BF143" s="47">
        <v>0</v>
      </c>
      <c r="BG143" s="47">
        <v>0</v>
      </c>
      <c r="BH143" s="47">
        <v>0</v>
      </c>
      <c r="BI143" s="47">
        <v>0</v>
      </c>
      <c r="BJ143" s="47">
        <v>0</v>
      </c>
      <c r="BK143" s="47">
        <v>0</v>
      </c>
      <c r="BL143" s="47">
        <v>0</v>
      </c>
      <c r="BM143" s="47">
        <v>0</v>
      </c>
      <c r="BN143" s="47">
        <v>0</v>
      </c>
      <c r="BO143" s="47">
        <v>0</v>
      </c>
      <c r="BP143" s="47">
        <v>0</v>
      </c>
      <c r="BQ143" s="47">
        <v>0</v>
      </c>
      <c r="BR143" s="47">
        <v>0</v>
      </c>
      <c r="BS143" s="47">
        <v>0</v>
      </c>
      <c r="BT143" s="47">
        <v>0</v>
      </c>
      <c r="BU143" s="47">
        <v>0</v>
      </c>
      <c r="BV143" s="47">
        <v>0</v>
      </c>
      <c r="BW143" s="47">
        <v>0</v>
      </c>
      <c r="BX143" s="47">
        <v>0</v>
      </c>
      <c r="BY143" s="47">
        <v>0</v>
      </c>
      <c r="BZ143" s="47">
        <v>0</v>
      </c>
      <c r="CA143" s="47">
        <v>0</v>
      </c>
      <c r="CB143" s="47">
        <v>0</v>
      </c>
      <c r="CC143" s="47">
        <v>0</v>
      </c>
      <c r="CD143" s="47">
        <v>0</v>
      </c>
      <c r="CE143" s="47">
        <v>0</v>
      </c>
      <c r="CF143" s="47">
        <v>0</v>
      </c>
      <c r="CG143" s="47">
        <v>0</v>
      </c>
      <c r="CH143" s="47">
        <v>0</v>
      </c>
      <c r="CI143" s="47">
        <v>0</v>
      </c>
      <c r="CJ143" s="47">
        <v>0</v>
      </c>
      <c r="CK143" s="47">
        <v>0</v>
      </c>
      <c r="CL143" s="47">
        <v>0</v>
      </c>
      <c r="CM143" s="47">
        <v>0</v>
      </c>
      <c r="CN143" s="47">
        <v>0</v>
      </c>
      <c r="CO143" s="47">
        <v>0</v>
      </c>
      <c r="CP143" s="47">
        <v>0</v>
      </c>
      <c r="CQ143" s="47">
        <v>0</v>
      </c>
      <c r="CR143" s="47">
        <v>0</v>
      </c>
      <c r="CS143" s="47">
        <v>0</v>
      </c>
      <c r="CT143" s="47">
        <v>0</v>
      </c>
      <c r="CU143" s="47">
        <v>0</v>
      </c>
      <c r="CV143" s="47">
        <v>0</v>
      </c>
      <c r="CW143" s="47">
        <v>0</v>
      </c>
      <c r="CX143" s="47">
        <v>0</v>
      </c>
      <c r="CY143" s="47">
        <v>0</v>
      </c>
      <c r="CZ143" s="47">
        <v>0</v>
      </c>
      <c r="DA143" s="47">
        <v>0</v>
      </c>
      <c r="DB143" s="47">
        <v>0</v>
      </c>
      <c r="DC143" s="47">
        <v>0</v>
      </c>
      <c r="DD143" s="47">
        <v>0</v>
      </c>
      <c r="DE143" s="47">
        <v>0</v>
      </c>
      <c r="DF143" s="47">
        <v>0</v>
      </c>
      <c r="DG143" s="47">
        <v>0</v>
      </c>
      <c r="DH143" s="47">
        <v>0</v>
      </c>
      <c r="DI143" s="47">
        <v>0</v>
      </c>
      <c r="DJ143" s="47">
        <v>0</v>
      </c>
      <c r="DK143" s="47">
        <v>0</v>
      </c>
      <c r="DL143" s="57">
        <v>0</v>
      </c>
      <c r="DM143" s="38">
        <v>0</v>
      </c>
      <c r="DN143" s="38">
        <v>0</v>
      </c>
      <c r="DO143" s="38">
        <v>0</v>
      </c>
      <c r="DP143" s="38">
        <v>0</v>
      </c>
      <c r="DQ143" s="38">
        <v>0</v>
      </c>
      <c r="DR143" s="38">
        <v>0</v>
      </c>
      <c r="DS143" s="38">
        <v>0</v>
      </c>
      <c r="DT143" s="38">
        <v>0</v>
      </c>
      <c r="DU143" s="38">
        <v>0</v>
      </c>
      <c r="DV143" s="38">
        <v>0</v>
      </c>
      <c r="DW143" s="38">
        <v>0</v>
      </c>
      <c r="DX143" s="38">
        <v>0</v>
      </c>
      <c r="DY143" s="38">
        <v>0</v>
      </c>
    </row>
    <row r="144" s="38" customFormat="1" spans="1:129">
      <c r="A144" s="46"/>
      <c r="B144" s="47" t="s">
        <v>135</v>
      </c>
      <c r="C144" s="47">
        <v>155416.81</v>
      </c>
      <c r="D144" s="47">
        <v>0</v>
      </c>
      <c r="E144" s="47">
        <v>0</v>
      </c>
      <c r="F144" s="47">
        <v>0</v>
      </c>
      <c r="G144" s="47">
        <v>0</v>
      </c>
      <c r="H144" s="47">
        <v>0</v>
      </c>
      <c r="I144" s="47">
        <v>0</v>
      </c>
      <c r="J144" s="47">
        <v>95962.84</v>
      </c>
      <c r="K144" s="47">
        <v>0</v>
      </c>
      <c r="L144" s="47">
        <v>0</v>
      </c>
      <c r="M144" s="47">
        <v>0</v>
      </c>
      <c r="N144" s="47">
        <v>0</v>
      </c>
      <c r="O144" s="47">
        <v>0</v>
      </c>
      <c r="P144" s="47">
        <v>0</v>
      </c>
      <c r="Q144" s="47"/>
      <c r="R144" s="47"/>
      <c r="S144" s="47">
        <v>0</v>
      </c>
      <c r="T144" s="47">
        <v>0</v>
      </c>
      <c r="U144" s="47">
        <v>59453.97</v>
      </c>
      <c r="V144" s="47">
        <v>0</v>
      </c>
      <c r="W144" s="47">
        <v>0</v>
      </c>
      <c r="X144" s="47">
        <v>0</v>
      </c>
      <c r="Y144" s="47">
        <v>0</v>
      </c>
      <c r="Z144" s="47">
        <v>0</v>
      </c>
      <c r="AA144" s="47">
        <v>0</v>
      </c>
      <c r="AB144" s="47">
        <v>0</v>
      </c>
      <c r="AC144" s="47">
        <v>0</v>
      </c>
      <c r="AD144" s="47">
        <v>0</v>
      </c>
      <c r="AE144" s="47">
        <v>0</v>
      </c>
      <c r="AF144" s="47">
        <v>0</v>
      </c>
      <c r="AG144" s="47">
        <v>0</v>
      </c>
      <c r="AH144" s="47">
        <v>0</v>
      </c>
      <c r="AI144" s="47">
        <v>0</v>
      </c>
      <c r="AJ144" s="47">
        <v>0</v>
      </c>
      <c r="AK144" s="47">
        <v>0</v>
      </c>
      <c r="AL144" s="47">
        <v>0</v>
      </c>
      <c r="AM144" s="47">
        <v>0</v>
      </c>
      <c r="AN144" s="47">
        <v>0</v>
      </c>
      <c r="AO144" s="47">
        <v>0</v>
      </c>
      <c r="AP144" s="47">
        <v>0</v>
      </c>
      <c r="AQ144" s="47">
        <v>0</v>
      </c>
      <c r="AR144" s="47">
        <v>0</v>
      </c>
      <c r="AS144" s="47">
        <v>0</v>
      </c>
      <c r="AT144" s="47">
        <v>0</v>
      </c>
      <c r="AU144" s="47">
        <v>59453.97</v>
      </c>
      <c r="AV144" s="47">
        <v>1685.05</v>
      </c>
      <c r="AW144" s="47">
        <v>9430.24</v>
      </c>
      <c r="AX144" s="47">
        <v>2146.9</v>
      </c>
      <c r="AY144" s="47">
        <v>0</v>
      </c>
      <c r="AZ144" s="47">
        <v>2630</v>
      </c>
      <c r="BA144" s="47">
        <v>10558.79</v>
      </c>
      <c r="BB144" s="47">
        <v>0</v>
      </c>
      <c r="BC144" s="47">
        <v>6865.49</v>
      </c>
      <c r="BD144" s="47">
        <v>0</v>
      </c>
      <c r="BE144" s="47">
        <v>0</v>
      </c>
      <c r="BF144" s="47">
        <v>0</v>
      </c>
      <c r="BG144" s="47">
        <v>5339.6</v>
      </c>
      <c r="BH144" s="47">
        <v>0</v>
      </c>
      <c r="BI144" s="47">
        <v>423.15</v>
      </c>
      <c r="BJ144" s="47">
        <v>0</v>
      </c>
      <c r="BK144" s="47">
        <v>0</v>
      </c>
      <c r="BL144" s="47">
        <v>7103.48</v>
      </c>
      <c r="BM144" s="47">
        <v>0</v>
      </c>
      <c r="BN144" s="47">
        <v>0</v>
      </c>
      <c r="BO144" s="47">
        <v>0</v>
      </c>
      <c r="BP144" s="47">
        <v>0</v>
      </c>
      <c r="BQ144" s="47">
        <v>1769.91</v>
      </c>
      <c r="BR144" s="47">
        <v>0</v>
      </c>
      <c r="BS144" s="47">
        <v>0</v>
      </c>
      <c r="BT144" s="47">
        <v>0</v>
      </c>
      <c r="BU144" s="47">
        <v>0</v>
      </c>
      <c r="BV144" s="47">
        <v>0</v>
      </c>
      <c r="BW144" s="47">
        <v>0</v>
      </c>
      <c r="BX144" s="47">
        <v>0</v>
      </c>
      <c r="BY144" s="47">
        <v>0</v>
      </c>
      <c r="BZ144" s="47">
        <v>623.3</v>
      </c>
      <c r="CA144" s="47">
        <v>317.94</v>
      </c>
      <c r="CB144" s="47">
        <v>0</v>
      </c>
      <c r="CC144" s="47">
        <v>0</v>
      </c>
      <c r="CD144" s="47">
        <v>3613.54</v>
      </c>
      <c r="CE144" s="47">
        <v>0</v>
      </c>
      <c r="CF144" s="47">
        <v>200</v>
      </c>
      <c r="CG144" s="47">
        <v>710.9</v>
      </c>
      <c r="CH144" s="47">
        <v>225.79</v>
      </c>
      <c r="CI144" s="47">
        <v>0</v>
      </c>
      <c r="CJ144" s="47">
        <v>0</v>
      </c>
      <c r="CK144" s="47">
        <v>0</v>
      </c>
      <c r="CL144" s="47">
        <v>0</v>
      </c>
      <c r="CM144" s="47">
        <v>1541.3</v>
      </c>
      <c r="CN144" s="47">
        <v>0</v>
      </c>
      <c r="CO144" s="47">
        <v>498</v>
      </c>
      <c r="CP144" s="47">
        <v>0</v>
      </c>
      <c r="CQ144" s="47">
        <v>0</v>
      </c>
      <c r="CR144" s="47">
        <v>0</v>
      </c>
      <c r="CS144" s="47">
        <v>0</v>
      </c>
      <c r="CT144" s="47">
        <v>0</v>
      </c>
      <c r="CU144" s="47">
        <v>0</v>
      </c>
      <c r="CV144" s="47">
        <v>0</v>
      </c>
      <c r="CW144" s="47">
        <v>0</v>
      </c>
      <c r="CX144" s="47">
        <v>0</v>
      </c>
      <c r="CY144" s="47">
        <v>558.67</v>
      </c>
      <c r="CZ144" s="47">
        <v>0</v>
      </c>
      <c r="DA144" s="47">
        <v>0</v>
      </c>
      <c r="DB144" s="47">
        <v>0</v>
      </c>
      <c r="DC144" s="47">
        <v>1132.11</v>
      </c>
      <c r="DD144" s="47">
        <v>619.79</v>
      </c>
      <c r="DE144" s="47">
        <v>0</v>
      </c>
      <c r="DF144" s="47">
        <v>0</v>
      </c>
      <c r="DG144" s="47">
        <v>0</v>
      </c>
      <c r="DH144" s="47">
        <v>0</v>
      </c>
      <c r="DI144" s="47">
        <v>0</v>
      </c>
      <c r="DJ144" s="47">
        <v>0</v>
      </c>
      <c r="DK144" s="47">
        <v>527.17</v>
      </c>
      <c r="DL144" s="57">
        <v>0</v>
      </c>
      <c r="DM144" s="38">
        <v>0</v>
      </c>
      <c r="DN144" s="38">
        <v>0</v>
      </c>
      <c r="DO144" s="38">
        <v>0</v>
      </c>
      <c r="DP144" s="38">
        <v>275.94</v>
      </c>
      <c r="DQ144" s="38">
        <v>656.91</v>
      </c>
      <c r="DR144" s="38">
        <v>0</v>
      </c>
      <c r="DS144" s="38">
        <v>0</v>
      </c>
      <c r="DT144" s="38">
        <v>0</v>
      </c>
      <c r="DU144" s="38">
        <v>0</v>
      </c>
      <c r="DV144" s="38">
        <v>0</v>
      </c>
      <c r="DW144" s="38">
        <v>0</v>
      </c>
      <c r="DX144" s="38">
        <v>0</v>
      </c>
      <c r="DY144" s="38">
        <v>0</v>
      </c>
    </row>
    <row r="145" s="38" customFormat="1" spans="1:129">
      <c r="A145" s="46"/>
      <c r="B145" s="47" t="s">
        <v>136</v>
      </c>
      <c r="C145" s="47">
        <v>2240185.41</v>
      </c>
      <c r="D145" s="47">
        <v>0</v>
      </c>
      <c r="E145" s="47">
        <v>0</v>
      </c>
      <c r="F145" s="47">
        <v>0</v>
      </c>
      <c r="G145" s="47">
        <v>0</v>
      </c>
      <c r="H145" s="47">
        <v>0</v>
      </c>
      <c r="I145" s="47">
        <v>0</v>
      </c>
      <c r="J145" s="47">
        <v>0</v>
      </c>
      <c r="K145" s="47">
        <v>0</v>
      </c>
      <c r="L145" s="47">
        <v>0</v>
      </c>
      <c r="M145" s="47">
        <v>0</v>
      </c>
      <c r="N145" s="47">
        <v>0</v>
      </c>
      <c r="O145" s="47">
        <v>0</v>
      </c>
      <c r="P145" s="47">
        <v>0</v>
      </c>
      <c r="Q145" s="47"/>
      <c r="R145" s="47"/>
      <c r="S145" s="47">
        <v>0</v>
      </c>
      <c r="T145" s="47">
        <v>0</v>
      </c>
      <c r="U145" s="47">
        <v>2196892.41</v>
      </c>
      <c r="V145" s="47">
        <v>0</v>
      </c>
      <c r="W145" s="47">
        <v>43293</v>
      </c>
      <c r="X145" s="47">
        <v>0</v>
      </c>
      <c r="Y145" s="47">
        <v>0</v>
      </c>
      <c r="Z145" s="47">
        <v>0</v>
      </c>
      <c r="AA145" s="47">
        <v>0</v>
      </c>
      <c r="AB145" s="47">
        <v>0</v>
      </c>
      <c r="AC145" s="47">
        <v>0</v>
      </c>
      <c r="AD145" s="47">
        <v>0</v>
      </c>
      <c r="AE145" s="47">
        <v>0</v>
      </c>
      <c r="AF145" s="47">
        <v>25976</v>
      </c>
      <c r="AG145" s="47">
        <v>17317</v>
      </c>
      <c r="AH145" s="47">
        <v>0</v>
      </c>
      <c r="AI145" s="47">
        <v>0</v>
      </c>
      <c r="AJ145" s="47">
        <v>0</v>
      </c>
      <c r="AK145" s="47">
        <v>0</v>
      </c>
      <c r="AL145" s="47">
        <v>0</v>
      </c>
      <c r="AM145" s="47">
        <v>19800</v>
      </c>
      <c r="AN145" s="47">
        <v>20400</v>
      </c>
      <c r="AO145" s="47">
        <v>19800</v>
      </c>
      <c r="AP145" s="47">
        <v>0</v>
      </c>
      <c r="AQ145" s="47">
        <v>0</v>
      </c>
      <c r="AR145" s="47">
        <v>0</v>
      </c>
      <c r="AS145" s="47">
        <v>0</v>
      </c>
      <c r="AT145" s="47">
        <v>143333.34</v>
      </c>
      <c r="AU145" s="47">
        <v>1993559.07</v>
      </c>
      <c r="AV145" s="47">
        <v>67301.59</v>
      </c>
      <c r="AW145" s="47">
        <v>70833.33</v>
      </c>
      <c r="AX145" s="47">
        <v>53400.9</v>
      </c>
      <c r="AY145" s="47">
        <v>55555.55</v>
      </c>
      <c r="AZ145" s="47">
        <v>85204.81</v>
      </c>
      <c r="BA145" s="47">
        <v>28002</v>
      </c>
      <c r="BB145" s="47">
        <v>17977.9</v>
      </c>
      <c r="BC145" s="47">
        <v>41667</v>
      </c>
      <c r="BD145" s="47">
        <v>88809.52</v>
      </c>
      <c r="BE145" s="47">
        <v>95709.52</v>
      </c>
      <c r="BF145" s="47">
        <v>55327.22</v>
      </c>
      <c r="BG145" s="47">
        <v>111420.95</v>
      </c>
      <c r="BH145" s="47">
        <v>0</v>
      </c>
      <c r="BI145" s="47">
        <v>22671.43</v>
      </c>
      <c r="BJ145" s="47">
        <v>11025</v>
      </c>
      <c r="BK145" s="47">
        <v>17665</v>
      </c>
      <c r="BL145" s="47">
        <v>26126.98</v>
      </c>
      <c r="BM145" s="47">
        <v>22783</v>
      </c>
      <c r="BN145" s="47">
        <v>16058.93</v>
      </c>
      <c r="BO145" s="47">
        <v>17855</v>
      </c>
      <c r="BP145" s="47">
        <v>37603.05</v>
      </c>
      <c r="BQ145" s="47">
        <v>26225.16</v>
      </c>
      <c r="BR145" s="47">
        <v>11640</v>
      </c>
      <c r="BS145" s="47">
        <v>11592</v>
      </c>
      <c r="BT145" s="47">
        <v>13841.27</v>
      </c>
      <c r="BU145" s="47">
        <v>9487.5</v>
      </c>
      <c r="BV145" s="47">
        <v>7936</v>
      </c>
      <c r="BW145" s="47">
        <v>11337</v>
      </c>
      <c r="BX145" s="47">
        <v>20076.98</v>
      </c>
      <c r="BY145" s="47">
        <v>3296.68</v>
      </c>
      <c r="BZ145" s="47">
        <v>18979.37</v>
      </c>
      <c r="CA145" s="47">
        <v>3211.15</v>
      </c>
      <c r="CB145" s="47">
        <v>5983</v>
      </c>
      <c r="CC145" s="47">
        <v>11241.3</v>
      </c>
      <c r="CD145" s="47">
        <v>84121.55</v>
      </c>
      <c r="CE145" s="47">
        <v>0</v>
      </c>
      <c r="CF145" s="47">
        <v>28000</v>
      </c>
      <c r="CG145" s="47">
        <v>38197.8</v>
      </c>
      <c r="CH145" s="47">
        <v>19833.45</v>
      </c>
      <c r="CI145" s="47">
        <v>22084.4</v>
      </c>
      <c r="CJ145" s="47">
        <v>9847.34</v>
      </c>
      <c r="CK145" s="47">
        <v>8103.75</v>
      </c>
      <c r="CL145" s="47">
        <v>21244.29</v>
      </c>
      <c r="CM145" s="47">
        <v>25509.57</v>
      </c>
      <c r="CN145" s="47">
        <v>9337.3</v>
      </c>
      <c r="CO145" s="47">
        <v>16150.18</v>
      </c>
      <c r="CP145" s="47">
        <v>12652</v>
      </c>
      <c r="CQ145" s="47">
        <v>14053.17</v>
      </c>
      <c r="CR145" s="47">
        <v>10360</v>
      </c>
      <c r="CS145" s="47">
        <v>7379.82</v>
      </c>
      <c r="CT145" s="47">
        <v>20000</v>
      </c>
      <c r="CU145" s="47">
        <v>17337.04</v>
      </c>
      <c r="CV145" s="47">
        <v>11150.23</v>
      </c>
      <c r="CW145" s="47">
        <v>12709.59</v>
      </c>
      <c r="CX145" s="47">
        <v>14950.44</v>
      </c>
      <c r="CY145" s="47">
        <v>15506.5</v>
      </c>
      <c r="CZ145" s="47">
        <v>11142.02</v>
      </c>
      <c r="DA145" s="47">
        <v>15701.5</v>
      </c>
      <c r="DB145" s="47">
        <v>19210.32</v>
      </c>
      <c r="DC145" s="47">
        <v>50476.19</v>
      </c>
      <c r="DD145" s="47">
        <v>16632.5</v>
      </c>
      <c r="DE145" s="47">
        <v>9555</v>
      </c>
      <c r="DF145" s="47">
        <v>7500</v>
      </c>
      <c r="DG145" s="47">
        <v>44535.49</v>
      </c>
      <c r="DH145" s="47">
        <v>10000</v>
      </c>
      <c r="DI145" s="47">
        <v>17460.3</v>
      </c>
      <c r="DJ145" s="47">
        <v>9099.41</v>
      </c>
      <c r="DK145" s="47">
        <v>37300.96</v>
      </c>
      <c r="DL145" s="57">
        <v>30012.08</v>
      </c>
      <c r="DM145" s="38">
        <v>22118.99</v>
      </c>
      <c r="DN145" s="38">
        <v>0</v>
      </c>
      <c r="DO145" s="38">
        <v>42248.1</v>
      </c>
      <c r="DP145" s="38">
        <v>36421.76</v>
      </c>
      <c r="DQ145" s="38">
        <v>25096.35</v>
      </c>
      <c r="DR145" s="38">
        <v>13117.51</v>
      </c>
      <c r="DS145" s="38">
        <v>13778.66</v>
      </c>
      <c r="DT145" s="38">
        <v>13891.92</v>
      </c>
      <c r="DU145" s="38">
        <v>7545</v>
      </c>
      <c r="DV145" s="38">
        <v>4751.77</v>
      </c>
      <c r="DW145" s="38">
        <v>8519.33</v>
      </c>
      <c r="DX145" s="38">
        <v>5795.4</v>
      </c>
      <c r="DY145" s="38">
        <v>5274</v>
      </c>
    </row>
    <row r="146" s="38" customFormat="1" spans="1:129">
      <c r="A146" s="46"/>
      <c r="B146" s="47" t="s">
        <v>83</v>
      </c>
      <c r="C146" s="47">
        <v>189327.51</v>
      </c>
      <c r="D146" s="47">
        <v>0</v>
      </c>
      <c r="E146" s="47">
        <v>0</v>
      </c>
      <c r="F146" s="47">
        <v>0</v>
      </c>
      <c r="G146" s="47">
        <v>0</v>
      </c>
      <c r="H146" s="47">
        <v>0</v>
      </c>
      <c r="I146" s="47">
        <v>0</v>
      </c>
      <c r="J146" s="47">
        <v>34468.11</v>
      </c>
      <c r="K146" s="47">
        <v>0</v>
      </c>
      <c r="L146" s="47">
        <v>0</v>
      </c>
      <c r="M146" s="47">
        <v>0</v>
      </c>
      <c r="N146" s="47">
        <v>0</v>
      </c>
      <c r="O146" s="47">
        <v>0</v>
      </c>
      <c r="P146" s="47">
        <v>0</v>
      </c>
      <c r="Q146" s="47"/>
      <c r="R146" s="47"/>
      <c r="S146" s="47">
        <v>0</v>
      </c>
      <c r="T146" s="47">
        <v>0</v>
      </c>
      <c r="U146" s="47">
        <v>154859.4</v>
      </c>
      <c r="V146" s="47">
        <v>0</v>
      </c>
      <c r="W146" s="47">
        <v>0</v>
      </c>
      <c r="X146" s="47">
        <v>0</v>
      </c>
      <c r="Y146" s="47">
        <v>0</v>
      </c>
      <c r="Z146" s="47">
        <v>0</v>
      </c>
      <c r="AA146" s="47">
        <v>0</v>
      </c>
      <c r="AB146" s="47">
        <v>0</v>
      </c>
      <c r="AC146" s="47">
        <v>0</v>
      </c>
      <c r="AD146" s="47">
        <v>0</v>
      </c>
      <c r="AE146" s="47">
        <v>0</v>
      </c>
      <c r="AF146" s="47">
        <v>0</v>
      </c>
      <c r="AG146" s="47">
        <v>0</v>
      </c>
      <c r="AH146" s="47">
        <v>0</v>
      </c>
      <c r="AI146" s="47">
        <v>0</v>
      </c>
      <c r="AJ146" s="47">
        <v>0</v>
      </c>
      <c r="AK146" s="47">
        <v>0</v>
      </c>
      <c r="AL146" s="47">
        <v>0</v>
      </c>
      <c r="AM146" s="47">
        <v>0</v>
      </c>
      <c r="AN146" s="47">
        <v>0</v>
      </c>
      <c r="AO146" s="47">
        <v>0</v>
      </c>
      <c r="AP146" s="47">
        <v>0</v>
      </c>
      <c r="AQ146" s="47">
        <v>0</v>
      </c>
      <c r="AR146" s="47">
        <v>0</v>
      </c>
      <c r="AS146" s="47">
        <v>0</v>
      </c>
      <c r="AT146" s="47">
        <v>9514.56</v>
      </c>
      <c r="AU146" s="47">
        <v>145344.84</v>
      </c>
      <c r="AV146" s="47">
        <v>10622.22</v>
      </c>
      <c r="AW146" s="47">
        <v>0</v>
      </c>
      <c r="AX146" s="47">
        <v>16099.11</v>
      </c>
      <c r="AY146" s="47">
        <v>0</v>
      </c>
      <c r="AZ146" s="47">
        <v>0</v>
      </c>
      <c r="BA146" s="47">
        <v>0</v>
      </c>
      <c r="BB146" s="47">
        <v>0</v>
      </c>
      <c r="BC146" s="47">
        <v>3900</v>
      </c>
      <c r="BD146" s="47">
        <v>0</v>
      </c>
      <c r="BE146" s="47">
        <v>17660.38</v>
      </c>
      <c r="BF146" s="47">
        <v>0</v>
      </c>
      <c r="BG146" s="47">
        <v>18942.47</v>
      </c>
      <c r="BH146" s="47">
        <v>0</v>
      </c>
      <c r="BI146" s="47">
        <v>2800</v>
      </c>
      <c r="BJ146" s="47">
        <v>0</v>
      </c>
      <c r="BK146" s="47">
        <v>0</v>
      </c>
      <c r="BL146" s="47">
        <v>4525.22</v>
      </c>
      <c r="BM146" s="47">
        <v>1266</v>
      </c>
      <c r="BN146" s="47">
        <v>4269</v>
      </c>
      <c r="BO146" s="47">
        <v>1642</v>
      </c>
      <c r="BP146" s="47">
        <v>6408</v>
      </c>
      <c r="BQ146" s="47">
        <v>2408.97</v>
      </c>
      <c r="BR146" s="47">
        <v>0</v>
      </c>
      <c r="BS146" s="47">
        <v>1162.14</v>
      </c>
      <c r="BT146" s="47">
        <v>0</v>
      </c>
      <c r="BU146" s="47">
        <v>0</v>
      </c>
      <c r="BV146" s="47">
        <v>3930</v>
      </c>
      <c r="BW146" s="47">
        <v>2637</v>
      </c>
      <c r="BX146" s="47">
        <v>0</v>
      </c>
      <c r="BY146" s="47">
        <v>2811.04</v>
      </c>
      <c r="BZ146" s="47">
        <v>0</v>
      </c>
      <c r="CA146" s="47">
        <v>0</v>
      </c>
      <c r="CB146" s="47">
        <v>512</v>
      </c>
      <c r="CC146" s="47">
        <v>0</v>
      </c>
      <c r="CD146" s="47">
        <v>9887.09</v>
      </c>
      <c r="CE146" s="47">
        <v>0</v>
      </c>
      <c r="CF146" s="47">
        <v>0</v>
      </c>
      <c r="CG146" s="47">
        <v>4244.1</v>
      </c>
      <c r="CH146" s="47">
        <v>4794.9</v>
      </c>
      <c r="CI146" s="47">
        <v>0</v>
      </c>
      <c r="CJ146" s="47">
        <v>0</v>
      </c>
      <c r="CK146" s="47">
        <v>0</v>
      </c>
      <c r="CL146" s="47">
        <v>0</v>
      </c>
      <c r="CM146" s="47">
        <v>0</v>
      </c>
      <c r="CN146" s="47">
        <v>0</v>
      </c>
      <c r="CO146" s="47">
        <v>0</v>
      </c>
      <c r="CP146" s="47">
        <v>0</v>
      </c>
      <c r="CQ146" s="47">
        <v>0</v>
      </c>
      <c r="CR146" s="47">
        <v>0</v>
      </c>
      <c r="CS146" s="47">
        <v>0</v>
      </c>
      <c r="CT146" s="47">
        <v>0</v>
      </c>
      <c r="CU146" s="47">
        <v>0</v>
      </c>
      <c r="CV146" s="47">
        <v>0</v>
      </c>
      <c r="CW146" s="47">
        <v>0</v>
      </c>
      <c r="CX146" s="47">
        <v>897</v>
      </c>
      <c r="CY146" s="47">
        <v>0</v>
      </c>
      <c r="CZ146" s="47">
        <v>0</v>
      </c>
      <c r="DA146" s="47">
        <v>4486.17</v>
      </c>
      <c r="DB146" s="47">
        <v>0</v>
      </c>
      <c r="DC146" s="47">
        <v>1452.59</v>
      </c>
      <c r="DD146" s="47">
        <v>0</v>
      </c>
      <c r="DE146" s="47">
        <v>0</v>
      </c>
      <c r="DF146" s="47">
        <v>0</v>
      </c>
      <c r="DG146" s="47">
        <v>0</v>
      </c>
      <c r="DH146" s="47">
        <v>0</v>
      </c>
      <c r="DI146" s="47">
        <v>1900</v>
      </c>
      <c r="DJ146" s="47">
        <v>0</v>
      </c>
      <c r="DK146" s="47">
        <v>5474.78</v>
      </c>
      <c r="DL146" s="57">
        <v>1987.26</v>
      </c>
      <c r="DM146" s="38">
        <v>3000</v>
      </c>
      <c r="DN146" s="38">
        <v>0</v>
      </c>
      <c r="DO146" s="38">
        <v>0</v>
      </c>
      <c r="DP146" s="38">
        <v>2328.51</v>
      </c>
      <c r="DQ146" s="38">
        <v>1100</v>
      </c>
      <c r="DR146" s="38">
        <v>0</v>
      </c>
      <c r="DS146" s="38">
        <v>1356.89</v>
      </c>
      <c r="DT146" s="38">
        <v>840</v>
      </c>
      <c r="DU146" s="38">
        <v>0</v>
      </c>
      <c r="DV146" s="38">
        <v>0</v>
      </c>
      <c r="DW146" s="38">
        <v>0</v>
      </c>
      <c r="DX146" s="38">
        <v>0</v>
      </c>
      <c r="DY146" s="38">
        <v>0</v>
      </c>
    </row>
    <row r="147" s="38" customFormat="1" spans="1:129">
      <c r="A147" s="46"/>
      <c r="B147" s="47" t="s">
        <v>137</v>
      </c>
      <c r="C147" s="47">
        <v>52562.49</v>
      </c>
      <c r="D147" s="47">
        <v>0</v>
      </c>
      <c r="E147" s="47">
        <v>0</v>
      </c>
      <c r="F147" s="47">
        <v>0</v>
      </c>
      <c r="G147" s="47">
        <v>0</v>
      </c>
      <c r="H147" s="47">
        <v>0</v>
      </c>
      <c r="I147" s="47">
        <v>0</v>
      </c>
      <c r="J147" s="47">
        <v>6200</v>
      </c>
      <c r="K147" s="47">
        <v>0</v>
      </c>
      <c r="L147" s="47">
        <v>0</v>
      </c>
      <c r="M147" s="47">
        <v>0</v>
      </c>
      <c r="N147" s="47">
        <v>0</v>
      </c>
      <c r="O147" s="47">
        <v>0</v>
      </c>
      <c r="P147" s="47">
        <v>0</v>
      </c>
      <c r="Q147" s="47"/>
      <c r="R147" s="47"/>
      <c r="S147" s="47">
        <v>0</v>
      </c>
      <c r="T147" s="47">
        <v>0</v>
      </c>
      <c r="U147" s="47">
        <v>46362.49</v>
      </c>
      <c r="V147" s="47">
        <v>0</v>
      </c>
      <c r="W147" s="47">
        <v>0</v>
      </c>
      <c r="X147" s="47">
        <v>0</v>
      </c>
      <c r="Y147" s="47">
        <v>0</v>
      </c>
      <c r="Z147" s="47">
        <v>0</v>
      </c>
      <c r="AA147" s="47">
        <v>0</v>
      </c>
      <c r="AB147" s="47">
        <v>0</v>
      </c>
      <c r="AC147" s="47">
        <v>0</v>
      </c>
      <c r="AD147" s="47">
        <v>0</v>
      </c>
      <c r="AE147" s="47">
        <v>0</v>
      </c>
      <c r="AF147" s="47">
        <v>0</v>
      </c>
      <c r="AG147" s="47">
        <v>0</v>
      </c>
      <c r="AH147" s="47">
        <v>0</v>
      </c>
      <c r="AI147" s="47">
        <v>0</v>
      </c>
      <c r="AJ147" s="47">
        <v>0</v>
      </c>
      <c r="AK147" s="47">
        <v>0</v>
      </c>
      <c r="AL147" s="47">
        <v>0</v>
      </c>
      <c r="AM147" s="47">
        <v>0</v>
      </c>
      <c r="AN147" s="47">
        <v>0</v>
      </c>
      <c r="AO147" s="47">
        <v>0</v>
      </c>
      <c r="AP147" s="47">
        <v>0</v>
      </c>
      <c r="AQ147" s="47">
        <v>0</v>
      </c>
      <c r="AR147" s="47">
        <v>0</v>
      </c>
      <c r="AS147" s="47">
        <v>0</v>
      </c>
      <c r="AT147" s="47">
        <v>18672.85</v>
      </c>
      <c r="AU147" s="47">
        <v>27689.64</v>
      </c>
      <c r="AV147" s="47">
        <v>0</v>
      </c>
      <c r="AW147" s="47">
        <v>0</v>
      </c>
      <c r="AX147" s="47">
        <v>0</v>
      </c>
      <c r="AY147" s="47">
        <v>0</v>
      </c>
      <c r="AZ147" s="47">
        <v>0</v>
      </c>
      <c r="BA147" s="47">
        <v>0</v>
      </c>
      <c r="BB147" s="47">
        <v>0</v>
      </c>
      <c r="BC147" s="47">
        <v>0</v>
      </c>
      <c r="BD147" s="47">
        <v>0</v>
      </c>
      <c r="BE147" s="47">
        <v>3640.78</v>
      </c>
      <c r="BF147" s="47">
        <v>6413</v>
      </c>
      <c r="BG147" s="47">
        <v>0</v>
      </c>
      <c r="BH147" s="47">
        <v>0</v>
      </c>
      <c r="BI147" s="47">
        <v>0</v>
      </c>
      <c r="BJ147" s="47">
        <v>0</v>
      </c>
      <c r="BK147" s="47">
        <v>0</v>
      </c>
      <c r="BL147" s="47">
        <v>0</v>
      </c>
      <c r="BM147" s="47">
        <v>0</v>
      </c>
      <c r="BN147" s="47">
        <v>0</v>
      </c>
      <c r="BO147" s="47">
        <v>0</v>
      </c>
      <c r="BP147" s="47">
        <v>9321</v>
      </c>
      <c r="BQ147" s="47">
        <v>0</v>
      </c>
      <c r="BR147" s="47">
        <v>0</v>
      </c>
      <c r="BS147" s="47">
        <v>0</v>
      </c>
      <c r="BT147" s="47">
        <v>0</v>
      </c>
      <c r="BU147" s="47">
        <v>0</v>
      </c>
      <c r="BV147" s="47">
        <v>0</v>
      </c>
      <c r="BW147" s="47">
        <v>0</v>
      </c>
      <c r="BX147" s="47">
        <v>0</v>
      </c>
      <c r="BY147" s="47">
        <v>0</v>
      </c>
      <c r="BZ147" s="47">
        <v>0</v>
      </c>
      <c r="CA147" s="47">
        <v>0</v>
      </c>
      <c r="CB147" s="47">
        <v>0</v>
      </c>
      <c r="CC147" s="47">
        <v>0</v>
      </c>
      <c r="CD147" s="47">
        <v>4374.86</v>
      </c>
      <c r="CE147" s="47">
        <v>0</v>
      </c>
      <c r="CF147" s="47">
        <v>0</v>
      </c>
      <c r="CG147" s="47">
        <v>0</v>
      </c>
      <c r="CH147" s="47">
        <v>0</v>
      </c>
      <c r="CI147" s="47">
        <v>0</v>
      </c>
      <c r="CJ147" s="47">
        <v>0</v>
      </c>
      <c r="CK147" s="47">
        <v>0</v>
      </c>
      <c r="CL147" s="47">
        <v>0</v>
      </c>
      <c r="CM147" s="47">
        <v>0</v>
      </c>
      <c r="CN147" s="47">
        <v>0</v>
      </c>
      <c r="CO147" s="47">
        <v>0</v>
      </c>
      <c r="CP147" s="47">
        <v>0</v>
      </c>
      <c r="CQ147" s="47">
        <v>0</v>
      </c>
      <c r="CR147" s="47">
        <v>0</v>
      </c>
      <c r="CS147" s="47">
        <v>0</v>
      </c>
      <c r="CT147" s="47">
        <v>0</v>
      </c>
      <c r="CU147" s="47">
        <v>0</v>
      </c>
      <c r="CV147" s="47">
        <v>0</v>
      </c>
      <c r="CW147" s="47">
        <v>0</v>
      </c>
      <c r="CX147" s="47">
        <v>0</v>
      </c>
      <c r="CY147" s="47">
        <v>0</v>
      </c>
      <c r="CZ147" s="47">
        <v>0</v>
      </c>
      <c r="DA147" s="47">
        <v>0</v>
      </c>
      <c r="DB147" s="47">
        <v>0</v>
      </c>
      <c r="DC147" s="47">
        <v>0</v>
      </c>
      <c r="DD147" s="47">
        <v>0</v>
      </c>
      <c r="DE147" s="47">
        <v>0</v>
      </c>
      <c r="DF147" s="47">
        <v>0</v>
      </c>
      <c r="DG147" s="47">
        <v>0</v>
      </c>
      <c r="DH147" s="47">
        <v>0</v>
      </c>
      <c r="DI147" s="47">
        <v>0</v>
      </c>
      <c r="DJ147" s="47">
        <v>0</v>
      </c>
      <c r="DK147" s="47">
        <v>0</v>
      </c>
      <c r="DL147" s="57">
        <v>0</v>
      </c>
      <c r="DM147" s="38">
        <v>0</v>
      </c>
      <c r="DN147" s="38">
        <v>0</v>
      </c>
      <c r="DO147" s="38">
        <v>0</v>
      </c>
      <c r="DP147" s="38">
        <v>0</v>
      </c>
      <c r="DQ147" s="38">
        <v>290</v>
      </c>
      <c r="DR147" s="38">
        <v>0</v>
      </c>
      <c r="DS147" s="38">
        <v>2400</v>
      </c>
      <c r="DT147" s="38">
        <v>0</v>
      </c>
      <c r="DU147" s="38">
        <v>0</v>
      </c>
      <c r="DV147" s="38">
        <v>0</v>
      </c>
      <c r="DW147" s="38">
        <v>1250</v>
      </c>
      <c r="DX147" s="38">
        <v>0</v>
      </c>
      <c r="DY147" s="38">
        <v>0</v>
      </c>
    </row>
    <row r="148" s="38" customFormat="1" spans="1:129">
      <c r="A148" s="46"/>
      <c r="B148" s="47" t="s">
        <v>138</v>
      </c>
      <c r="C148" s="47">
        <v>4864.33</v>
      </c>
      <c r="D148" s="47">
        <v>0</v>
      </c>
      <c r="E148" s="47">
        <v>0</v>
      </c>
      <c r="F148" s="47">
        <v>0</v>
      </c>
      <c r="G148" s="47">
        <v>0</v>
      </c>
      <c r="H148" s="47">
        <v>0</v>
      </c>
      <c r="I148" s="47">
        <v>0</v>
      </c>
      <c r="J148" s="47">
        <v>4840.75</v>
      </c>
      <c r="K148" s="47">
        <v>0</v>
      </c>
      <c r="L148" s="47">
        <v>0</v>
      </c>
      <c r="M148" s="47">
        <v>0</v>
      </c>
      <c r="N148" s="47">
        <v>0</v>
      </c>
      <c r="O148" s="47">
        <v>0</v>
      </c>
      <c r="P148" s="47">
        <v>0</v>
      </c>
      <c r="Q148" s="47"/>
      <c r="R148" s="47"/>
      <c r="S148" s="47">
        <v>0</v>
      </c>
      <c r="T148" s="47">
        <v>0</v>
      </c>
      <c r="U148" s="47">
        <v>23.58</v>
      </c>
      <c r="V148" s="47">
        <v>0</v>
      </c>
      <c r="W148" s="47">
        <v>0</v>
      </c>
      <c r="X148" s="47">
        <v>0</v>
      </c>
      <c r="Y148" s="47">
        <v>0</v>
      </c>
      <c r="Z148" s="47">
        <v>0</v>
      </c>
      <c r="AA148" s="47">
        <v>0</v>
      </c>
      <c r="AB148" s="47">
        <v>0</v>
      </c>
      <c r="AC148" s="47">
        <v>0</v>
      </c>
      <c r="AD148" s="47">
        <v>0</v>
      </c>
      <c r="AE148" s="47">
        <v>0</v>
      </c>
      <c r="AF148" s="47">
        <v>0</v>
      </c>
      <c r="AG148" s="47">
        <v>0</v>
      </c>
      <c r="AH148" s="47">
        <v>0</v>
      </c>
      <c r="AI148" s="47">
        <v>0</v>
      </c>
      <c r="AJ148" s="47">
        <v>0</v>
      </c>
      <c r="AK148" s="47">
        <v>0</v>
      </c>
      <c r="AL148" s="47">
        <v>0</v>
      </c>
      <c r="AM148" s="47">
        <v>0</v>
      </c>
      <c r="AN148" s="47">
        <v>0</v>
      </c>
      <c r="AO148" s="47">
        <v>0</v>
      </c>
      <c r="AP148" s="47">
        <v>0</v>
      </c>
      <c r="AQ148" s="47">
        <v>0</v>
      </c>
      <c r="AR148" s="47">
        <v>0</v>
      </c>
      <c r="AS148" s="47">
        <v>0</v>
      </c>
      <c r="AT148" s="47">
        <v>0</v>
      </c>
      <c r="AU148" s="47">
        <v>23.58</v>
      </c>
      <c r="AV148" s="47">
        <v>0</v>
      </c>
      <c r="AW148" s="47">
        <v>0</v>
      </c>
      <c r="AX148" s="47">
        <v>23.58</v>
      </c>
      <c r="AY148" s="47">
        <v>0</v>
      </c>
      <c r="AZ148" s="47">
        <v>0</v>
      </c>
      <c r="BA148" s="47">
        <v>0</v>
      </c>
      <c r="BB148" s="47">
        <v>0</v>
      </c>
      <c r="BC148" s="47">
        <v>0</v>
      </c>
      <c r="BD148" s="47">
        <v>0</v>
      </c>
      <c r="BE148" s="47">
        <v>0</v>
      </c>
      <c r="BF148" s="47">
        <v>0</v>
      </c>
      <c r="BG148" s="47">
        <v>0</v>
      </c>
      <c r="BH148" s="47">
        <v>0</v>
      </c>
      <c r="BI148" s="47">
        <v>0</v>
      </c>
      <c r="BJ148" s="47">
        <v>0</v>
      </c>
      <c r="BK148" s="47">
        <v>0</v>
      </c>
      <c r="BL148" s="47">
        <v>0</v>
      </c>
      <c r="BM148" s="47">
        <v>0</v>
      </c>
      <c r="BN148" s="47">
        <v>0</v>
      </c>
      <c r="BO148" s="47">
        <v>0</v>
      </c>
      <c r="BP148" s="47">
        <v>0</v>
      </c>
      <c r="BQ148" s="47">
        <v>0</v>
      </c>
      <c r="BR148" s="47">
        <v>0</v>
      </c>
      <c r="BS148" s="47">
        <v>0</v>
      </c>
      <c r="BT148" s="47">
        <v>0</v>
      </c>
      <c r="BU148" s="47">
        <v>0</v>
      </c>
      <c r="BV148" s="47">
        <v>0</v>
      </c>
      <c r="BW148" s="47">
        <v>0</v>
      </c>
      <c r="BX148" s="47">
        <v>0</v>
      </c>
      <c r="BY148" s="47">
        <v>0</v>
      </c>
      <c r="BZ148" s="47">
        <v>0</v>
      </c>
      <c r="CA148" s="47">
        <v>0</v>
      </c>
      <c r="CB148" s="47">
        <v>0</v>
      </c>
      <c r="CC148" s="47">
        <v>0</v>
      </c>
      <c r="CD148" s="47">
        <v>0</v>
      </c>
      <c r="CE148" s="47">
        <v>0</v>
      </c>
      <c r="CF148" s="47">
        <v>0</v>
      </c>
      <c r="CG148" s="47">
        <v>0</v>
      </c>
      <c r="CH148" s="47">
        <v>0</v>
      </c>
      <c r="CI148" s="47">
        <v>0</v>
      </c>
      <c r="CJ148" s="47">
        <v>0</v>
      </c>
      <c r="CK148" s="47">
        <v>0</v>
      </c>
      <c r="CL148" s="47">
        <v>0</v>
      </c>
      <c r="CM148" s="47">
        <v>0</v>
      </c>
      <c r="CN148" s="47">
        <v>0</v>
      </c>
      <c r="CO148" s="47">
        <v>0</v>
      </c>
      <c r="CP148" s="47">
        <v>0</v>
      </c>
      <c r="CQ148" s="47">
        <v>0</v>
      </c>
      <c r="CR148" s="47">
        <v>0</v>
      </c>
      <c r="CS148" s="47">
        <v>0</v>
      </c>
      <c r="CT148" s="47">
        <v>0</v>
      </c>
      <c r="CU148" s="47">
        <v>0</v>
      </c>
      <c r="CV148" s="47">
        <v>0</v>
      </c>
      <c r="CW148" s="47">
        <v>0</v>
      </c>
      <c r="CX148" s="47">
        <v>0</v>
      </c>
      <c r="CY148" s="47">
        <v>0</v>
      </c>
      <c r="CZ148" s="47">
        <v>0</v>
      </c>
      <c r="DA148" s="47">
        <v>0</v>
      </c>
      <c r="DB148" s="47">
        <v>0</v>
      </c>
      <c r="DC148" s="47">
        <v>0</v>
      </c>
      <c r="DD148" s="47">
        <v>0</v>
      </c>
      <c r="DE148" s="47">
        <v>0</v>
      </c>
      <c r="DF148" s="47">
        <v>0</v>
      </c>
      <c r="DG148" s="47">
        <v>0</v>
      </c>
      <c r="DH148" s="47">
        <v>0</v>
      </c>
      <c r="DI148" s="47">
        <v>0</v>
      </c>
      <c r="DJ148" s="47">
        <v>0</v>
      </c>
      <c r="DK148" s="47">
        <v>0</v>
      </c>
      <c r="DL148" s="57">
        <v>0</v>
      </c>
      <c r="DM148" s="38">
        <v>0</v>
      </c>
      <c r="DN148" s="38">
        <v>0</v>
      </c>
      <c r="DO148" s="38">
        <v>0</v>
      </c>
      <c r="DP148" s="38">
        <v>0</v>
      </c>
      <c r="DQ148" s="38">
        <v>0</v>
      </c>
      <c r="DR148" s="38">
        <v>0</v>
      </c>
      <c r="DS148" s="38">
        <v>0</v>
      </c>
      <c r="DT148" s="38">
        <v>0</v>
      </c>
      <c r="DU148" s="38">
        <v>0</v>
      </c>
      <c r="DV148" s="38">
        <v>0</v>
      </c>
      <c r="DW148" s="38">
        <v>0</v>
      </c>
      <c r="DX148" s="38">
        <v>0</v>
      </c>
      <c r="DY148" s="38">
        <v>0</v>
      </c>
    </row>
    <row r="149" s="38" customFormat="1" spans="1:129">
      <c r="A149" s="46"/>
      <c r="B149" s="47" t="s">
        <v>139</v>
      </c>
      <c r="C149" s="47">
        <v>-220.81</v>
      </c>
      <c r="D149" s="47">
        <v>0</v>
      </c>
      <c r="E149" s="47">
        <v>0</v>
      </c>
      <c r="F149" s="47">
        <v>0</v>
      </c>
      <c r="G149" s="47">
        <v>0</v>
      </c>
      <c r="H149" s="47">
        <v>0</v>
      </c>
      <c r="I149" s="47">
        <v>0</v>
      </c>
      <c r="J149" s="47">
        <v>0</v>
      </c>
      <c r="K149" s="47">
        <v>0</v>
      </c>
      <c r="L149" s="47">
        <v>0</v>
      </c>
      <c r="M149" s="47">
        <v>0</v>
      </c>
      <c r="N149" s="47">
        <v>0</v>
      </c>
      <c r="O149" s="47">
        <v>0</v>
      </c>
      <c r="P149" s="47">
        <v>0</v>
      </c>
      <c r="Q149" s="47"/>
      <c r="R149" s="47"/>
      <c r="S149" s="47">
        <v>0</v>
      </c>
      <c r="T149" s="47">
        <v>0</v>
      </c>
      <c r="U149" s="47">
        <v>0</v>
      </c>
      <c r="V149" s="47">
        <v>0</v>
      </c>
      <c r="W149" s="47">
        <v>-220.81</v>
      </c>
      <c r="X149" s="47">
        <v>0</v>
      </c>
      <c r="Y149" s="47">
        <v>0</v>
      </c>
      <c r="Z149" s="47">
        <v>0</v>
      </c>
      <c r="AA149" s="47">
        <v>0</v>
      </c>
      <c r="AB149" s="47">
        <v>0</v>
      </c>
      <c r="AC149" s="47">
        <v>0</v>
      </c>
      <c r="AD149" s="47">
        <v>0</v>
      </c>
      <c r="AE149" s="47">
        <v>0</v>
      </c>
      <c r="AF149" s="47">
        <v>0</v>
      </c>
      <c r="AG149" s="47">
        <v>0</v>
      </c>
      <c r="AH149" s="47">
        <v>0</v>
      </c>
      <c r="AI149" s="47">
        <v>-220.81</v>
      </c>
      <c r="AJ149" s="47">
        <v>0</v>
      </c>
      <c r="AK149" s="47">
        <v>0</v>
      </c>
      <c r="AL149" s="47">
        <v>0</v>
      </c>
      <c r="AM149" s="47">
        <v>0</v>
      </c>
      <c r="AN149" s="47">
        <v>0</v>
      </c>
      <c r="AO149" s="47">
        <v>0</v>
      </c>
      <c r="AP149" s="47">
        <v>0</v>
      </c>
      <c r="AQ149" s="47">
        <v>0</v>
      </c>
      <c r="AR149" s="47">
        <v>0</v>
      </c>
      <c r="AS149" s="47">
        <v>0</v>
      </c>
      <c r="AT149" s="47">
        <v>0</v>
      </c>
      <c r="AU149" s="47">
        <v>0</v>
      </c>
      <c r="AV149" s="47">
        <v>0</v>
      </c>
      <c r="AW149" s="47">
        <v>0</v>
      </c>
      <c r="AX149" s="47">
        <v>0</v>
      </c>
      <c r="AY149" s="47">
        <v>0</v>
      </c>
      <c r="AZ149" s="47">
        <v>0</v>
      </c>
      <c r="BA149" s="47">
        <v>0</v>
      </c>
      <c r="BB149" s="47">
        <v>0</v>
      </c>
      <c r="BC149" s="47">
        <v>0</v>
      </c>
      <c r="BD149" s="47">
        <v>0</v>
      </c>
      <c r="BE149" s="47">
        <v>0</v>
      </c>
      <c r="BF149" s="47">
        <v>0</v>
      </c>
      <c r="BG149" s="47">
        <v>0</v>
      </c>
      <c r="BH149" s="47">
        <v>0</v>
      </c>
      <c r="BI149" s="47">
        <v>0</v>
      </c>
      <c r="BJ149" s="47">
        <v>0</v>
      </c>
      <c r="BK149" s="47">
        <v>0</v>
      </c>
      <c r="BL149" s="47">
        <v>0</v>
      </c>
      <c r="BM149" s="47">
        <v>0</v>
      </c>
      <c r="BN149" s="47">
        <v>0</v>
      </c>
      <c r="BO149" s="47">
        <v>0</v>
      </c>
      <c r="BP149" s="47">
        <v>0</v>
      </c>
      <c r="BQ149" s="47">
        <v>0</v>
      </c>
      <c r="BR149" s="47">
        <v>0</v>
      </c>
      <c r="BS149" s="47">
        <v>0</v>
      </c>
      <c r="BT149" s="47">
        <v>0</v>
      </c>
      <c r="BU149" s="47">
        <v>0</v>
      </c>
      <c r="BV149" s="47">
        <v>0</v>
      </c>
      <c r="BW149" s="47">
        <v>0</v>
      </c>
      <c r="BX149" s="47">
        <v>0</v>
      </c>
      <c r="BY149" s="47">
        <v>0</v>
      </c>
      <c r="BZ149" s="47">
        <v>0</v>
      </c>
      <c r="CA149" s="47">
        <v>0</v>
      </c>
      <c r="CB149" s="47">
        <v>0</v>
      </c>
      <c r="CC149" s="47">
        <v>0</v>
      </c>
      <c r="CD149" s="47">
        <v>0</v>
      </c>
      <c r="CE149" s="47">
        <v>0</v>
      </c>
      <c r="CF149" s="47">
        <v>0</v>
      </c>
      <c r="CG149" s="47">
        <v>0</v>
      </c>
      <c r="CH149" s="47">
        <v>0</v>
      </c>
      <c r="CI149" s="47">
        <v>0</v>
      </c>
      <c r="CJ149" s="47">
        <v>0</v>
      </c>
      <c r="CK149" s="47">
        <v>0</v>
      </c>
      <c r="CL149" s="47">
        <v>0</v>
      </c>
      <c r="CM149" s="47">
        <v>0</v>
      </c>
      <c r="CN149" s="47">
        <v>0</v>
      </c>
      <c r="CO149" s="47">
        <v>0</v>
      </c>
      <c r="CP149" s="47">
        <v>0</v>
      </c>
      <c r="CQ149" s="47">
        <v>0</v>
      </c>
      <c r="CR149" s="47">
        <v>0</v>
      </c>
      <c r="CS149" s="47">
        <v>0</v>
      </c>
      <c r="CT149" s="47">
        <v>0</v>
      </c>
      <c r="CU149" s="47">
        <v>0</v>
      </c>
      <c r="CV149" s="47">
        <v>0</v>
      </c>
      <c r="CW149" s="47">
        <v>0</v>
      </c>
      <c r="CX149" s="47">
        <v>0</v>
      </c>
      <c r="CY149" s="47">
        <v>0</v>
      </c>
      <c r="CZ149" s="47">
        <v>0</v>
      </c>
      <c r="DA149" s="47">
        <v>0</v>
      </c>
      <c r="DB149" s="47">
        <v>0</v>
      </c>
      <c r="DC149" s="47">
        <v>0</v>
      </c>
      <c r="DD149" s="47">
        <v>0</v>
      </c>
      <c r="DE149" s="47">
        <v>0</v>
      </c>
      <c r="DF149" s="47">
        <v>0</v>
      </c>
      <c r="DG149" s="47">
        <v>0</v>
      </c>
      <c r="DH149" s="47">
        <v>0</v>
      </c>
      <c r="DI149" s="47">
        <v>0</v>
      </c>
      <c r="DJ149" s="47">
        <v>0</v>
      </c>
      <c r="DK149" s="47">
        <v>0</v>
      </c>
      <c r="DL149" s="57">
        <v>0</v>
      </c>
      <c r="DM149" s="38">
        <v>0</v>
      </c>
      <c r="DN149" s="38">
        <v>0</v>
      </c>
      <c r="DO149" s="38">
        <v>0</v>
      </c>
      <c r="DP149" s="38">
        <v>0</v>
      </c>
      <c r="DQ149" s="38">
        <v>0</v>
      </c>
      <c r="DR149" s="38">
        <v>0</v>
      </c>
      <c r="DS149" s="38">
        <v>0</v>
      </c>
      <c r="DT149" s="38">
        <v>0</v>
      </c>
      <c r="DU149" s="38">
        <v>0</v>
      </c>
      <c r="DV149" s="38">
        <v>0</v>
      </c>
      <c r="DW149" s="38">
        <v>0</v>
      </c>
      <c r="DX149" s="38">
        <v>0</v>
      </c>
      <c r="DY149" s="38">
        <v>0</v>
      </c>
    </row>
    <row r="150" s="38" customFormat="1" spans="1:129">
      <c r="A150" s="46"/>
      <c r="B150" s="47" t="s">
        <v>140</v>
      </c>
      <c r="C150" s="47">
        <v>177223.25</v>
      </c>
      <c r="D150" s="47">
        <v>0</v>
      </c>
      <c r="E150" s="47">
        <v>0</v>
      </c>
      <c r="F150" s="47">
        <v>0</v>
      </c>
      <c r="G150" s="47">
        <v>0</v>
      </c>
      <c r="H150" s="47">
        <v>0</v>
      </c>
      <c r="I150" s="47">
        <v>0</v>
      </c>
      <c r="J150" s="47">
        <v>2000</v>
      </c>
      <c r="K150" s="47">
        <v>0</v>
      </c>
      <c r="L150" s="47">
        <v>112185.46</v>
      </c>
      <c r="M150" s="47">
        <v>0</v>
      </c>
      <c r="N150" s="47">
        <v>0</v>
      </c>
      <c r="O150" s="47">
        <v>0</v>
      </c>
      <c r="P150" s="47">
        <v>0</v>
      </c>
      <c r="Q150" s="47"/>
      <c r="R150" s="47"/>
      <c r="S150" s="47">
        <v>0</v>
      </c>
      <c r="T150" s="47">
        <v>0</v>
      </c>
      <c r="U150" s="47">
        <v>50168.12</v>
      </c>
      <c r="V150" s="47">
        <v>10934.84</v>
      </c>
      <c r="W150" s="47">
        <v>0</v>
      </c>
      <c r="X150" s="47">
        <v>1934.83</v>
      </c>
      <c r="Y150" s="47">
        <v>9000</v>
      </c>
      <c r="Z150" s="47">
        <v>1934.84</v>
      </c>
      <c r="AA150" s="47">
        <v>0</v>
      </c>
      <c r="AB150" s="47">
        <v>0</v>
      </c>
      <c r="AC150" s="47">
        <v>0</v>
      </c>
      <c r="AD150" s="47">
        <v>0</v>
      </c>
      <c r="AE150" s="47">
        <v>0</v>
      </c>
      <c r="AF150" s="47">
        <v>0</v>
      </c>
      <c r="AG150" s="47">
        <v>0</v>
      </c>
      <c r="AH150" s="47">
        <v>0</v>
      </c>
      <c r="AI150" s="47">
        <v>0</v>
      </c>
      <c r="AJ150" s="47">
        <v>0</v>
      </c>
      <c r="AK150" s="47">
        <v>0</v>
      </c>
      <c r="AL150" s="47">
        <v>1934.83</v>
      </c>
      <c r="AM150" s="47">
        <v>0</v>
      </c>
      <c r="AN150" s="47">
        <v>-60000</v>
      </c>
      <c r="AO150" s="47">
        <v>0</v>
      </c>
      <c r="AP150" s="47">
        <v>0</v>
      </c>
      <c r="AQ150" s="47">
        <v>0</v>
      </c>
      <c r="AR150" s="47">
        <v>0</v>
      </c>
      <c r="AS150" s="47">
        <v>0</v>
      </c>
      <c r="AT150" s="47">
        <v>6547.17</v>
      </c>
      <c r="AU150" s="47">
        <v>103620.95</v>
      </c>
      <c r="AV150" s="47">
        <v>6159.64</v>
      </c>
      <c r="AW150" s="47">
        <v>0</v>
      </c>
      <c r="AX150" s="47">
        <v>0</v>
      </c>
      <c r="AY150" s="47">
        <v>0</v>
      </c>
      <c r="AZ150" s="47">
        <v>0</v>
      </c>
      <c r="BA150" s="47">
        <v>0</v>
      </c>
      <c r="BB150" s="47">
        <v>0</v>
      </c>
      <c r="BC150" s="47">
        <v>4477.05</v>
      </c>
      <c r="BD150" s="47">
        <v>6411.71</v>
      </c>
      <c r="BE150" s="47">
        <v>2096.44</v>
      </c>
      <c r="BF150" s="47">
        <v>5356.75</v>
      </c>
      <c r="BG150" s="47">
        <v>3353.84</v>
      </c>
      <c r="BH150" s="47">
        <v>1304.46</v>
      </c>
      <c r="BI150" s="47">
        <v>5250</v>
      </c>
      <c r="BJ150" s="47">
        <v>0</v>
      </c>
      <c r="BK150" s="47">
        <v>0</v>
      </c>
      <c r="BL150" s="47">
        <v>1500</v>
      </c>
      <c r="BM150" s="47">
        <v>0</v>
      </c>
      <c r="BN150" s="47">
        <v>0</v>
      </c>
      <c r="BO150" s="47">
        <v>0</v>
      </c>
      <c r="BP150" s="47">
        <v>0</v>
      </c>
      <c r="BQ150" s="47">
        <v>0</v>
      </c>
      <c r="BR150" s="47">
        <v>0</v>
      </c>
      <c r="BS150" s="47">
        <v>0</v>
      </c>
      <c r="BT150" s="47">
        <v>0</v>
      </c>
      <c r="BU150" s="47">
        <v>0</v>
      </c>
      <c r="BV150" s="47">
        <v>6603.77</v>
      </c>
      <c r="BW150" s="47">
        <v>0</v>
      </c>
      <c r="BX150" s="47">
        <v>0</v>
      </c>
      <c r="BY150" s="47">
        <v>0</v>
      </c>
      <c r="BZ150" s="47">
        <v>0</v>
      </c>
      <c r="CA150" s="47">
        <v>244.44</v>
      </c>
      <c r="CB150" s="47">
        <v>0</v>
      </c>
      <c r="CC150" s="47">
        <v>0</v>
      </c>
      <c r="CD150" s="47">
        <v>14603.89</v>
      </c>
      <c r="CE150" s="47">
        <v>2666.49</v>
      </c>
      <c r="CF150" s="47">
        <v>0</v>
      </c>
      <c r="CG150" s="47">
        <v>0</v>
      </c>
      <c r="CH150" s="47">
        <v>0</v>
      </c>
      <c r="CI150" s="47">
        <v>1017.12</v>
      </c>
      <c r="CJ150" s="47">
        <v>2386.93</v>
      </c>
      <c r="CK150" s="47">
        <v>0</v>
      </c>
      <c r="CL150" s="47">
        <v>3645.1</v>
      </c>
      <c r="CM150" s="47">
        <v>0</v>
      </c>
      <c r="CN150" s="47">
        <v>0</v>
      </c>
      <c r="CO150" s="47">
        <v>1780.93</v>
      </c>
      <c r="CP150" s="47">
        <v>169</v>
      </c>
      <c r="CQ150" s="47">
        <v>1191.5</v>
      </c>
      <c r="CR150" s="47">
        <v>0</v>
      </c>
      <c r="CS150" s="47">
        <v>0</v>
      </c>
      <c r="CT150" s="47">
        <v>198</v>
      </c>
      <c r="CU150" s="47">
        <v>0</v>
      </c>
      <c r="CV150" s="47">
        <v>0</v>
      </c>
      <c r="CW150" s="47">
        <v>0</v>
      </c>
      <c r="CX150" s="47">
        <v>0</v>
      </c>
      <c r="CY150" s="47">
        <v>0</v>
      </c>
      <c r="CZ150" s="47">
        <v>0</v>
      </c>
      <c r="DA150" s="47">
        <v>0</v>
      </c>
      <c r="DB150" s="47">
        <v>195.93</v>
      </c>
      <c r="DC150" s="47">
        <v>2641.48</v>
      </c>
      <c r="DD150" s="47">
        <v>0</v>
      </c>
      <c r="DE150" s="47">
        <v>425.2</v>
      </c>
      <c r="DF150" s="47">
        <v>0</v>
      </c>
      <c r="DG150" s="47">
        <v>22097.02</v>
      </c>
      <c r="DH150" s="47">
        <v>1789.82</v>
      </c>
      <c r="DI150" s="47">
        <v>0</v>
      </c>
      <c r="DJ150" s="47">
        <v>0</v>
      </c>
      <c r="DK150" s="47">
        <v>451.48</v>
      </c>
      <c r="DL150" s="57">
        <v>0</v>
      </c>
      <c r="DM150" s="38">
        <v>0</v>
      </c>
      <c r="DN150" s="38">
        <v>0</v>
      </c>
      <c r="DO150" s="38">
        <v>451.48</v>
      </c>
      <c r="DP150" s="38">
        <v>451.48</v>
      </c>
      <c r="DQ150" s="38">
        <v>0</v>
      </c>
      <c r="DR150" s="38">
        <v>0</v>
      </c>
      <c r="DS150" s="38">
        <v>4000</v>
      </c>
      <c r="DT150" s="38">
        <v>700</v>
      </c>
      <c r="DU150" s="38">
        <v>0</v>
      </c>
      <c r="DV150" s="38">
        <v>0</v>
      </c>
      <c r="DW150" s="38">
        <v>0</v>
      </c>
      <c r="DX150" s="38">
        <v>0</v>
      </c>
      <c r="DY150" s="38">
        <v>0</v>
      </c>
    </row>
    <row r="151" s="38" customFormat="1" spans="1:129">
      <c r="A151" s="46"/>
      <c r="B151" s="47" t="s">
        <v>141</v>
      </c>
      <c r="C151" s="47">
        <v>131388.03</v>
      </c>
      <c r="D151" s="47">
        <v>0</v>
      </c>
      <c r="E151" s="47">
        <v>0</v>
      </c>
      <c r="F151" s="47">
        <v>0</v>
      </c>
      <c r="G151" s="47">
        <v>0</v>
      </c>
      <c r="H151" s="47">
        <v>0</v>
      </c>
      <c r="I151" s="47">
        <v>0</v>
      </c>
      <c r="J151" s="47">
        <v>0</v>
      </c>
      <c r="K151" s="47">
        <v>0</v>
      </c>
      <c r="L151" s="47">
        <v>0</v>
      </c>
      <c r="M151" s="47">
        <v>0</v>
      </c>
      <c r="N151" s="47">
        <v>0</v>
      </c>
      <c r="O151" s="47">
        <v>0</v>
      </c>
      <c r="P151" s="47">
        <v>0</v>
      </c>
      <c r="Q151" s="47"/>
      <c r="R151" s="47"/>
      <c r="S151" s="47">
        <v>0</v>
      </c>
      <c r="T151" s="47">
        <v>0</v>
      </c>
      <c r="U151" s="47">
        <v>131388.03</v>
      </c>
      <c r="V151" s="47">
        <v>0</v>
      </c>
      <c r="W151" s="47">
        <v>0</v>
      </c>
      <c r="X151" s="47">
        <v>0</v>
      </c>
      <c r="Y151" s="47">
        <v>0</v>
      </c>
      <c r="Z151" s="47">
        <v>0</v>
      </c>
      <c r="AA151" s="47">
        <v>0</v>
      </c>
      <c r="AB151" s="47">
        <v>0</v>
      </c>
      <c r="AC151" s="47">
        <v>0</v>
      </c>
      <c r="AD151" s="47">
        <v>0</v>
      </c>
      <c r="AE151" s="47">
        <v>0</v>
      </c>
      <c r="AF151" s="47">
        <v>0</v>
      </c>
      <c r="AG151" s="47">
        <v>0</v>
      </c>
      <c r="AH151" s="47">
        <v>0</v>
      </c>
      <c r="AI151" s="47">
        <v>0</v>
      </c>
      <c r="AJ151" s="47">
        <v>0</v>
      </c>
      <c r="AK151" s="47">
        <v>0</v>
      </c>
      <c r="AL151" s="47">
        <v>0</v>
      </c>
      <c r="AM151" s="47">
        <v>0</v>
      </c>
      <c r="AN151" s="47">
        <v>0</v>
      </c>
      <c r="AO151" s="47">
        <v>0</v>
      </c>
      <c r="AP151" s="47">
        <v>0</v>
      </c>
      <c r="AQ151" s="47">
        <v>130503.07</v>
      </c>
      <c r="AR151" s="47">
        <v>0</v>
      </c>
      <c r="AS151" s="47">
        <v>0</v>
      </c>
      <c r="AT151" s="47">
        <v>884.96</v>
      </c>
      <c r="AU151" s="47">
        <v>0</v>
      </c>
      <c r="AV151" s="47">
        <v>0</v>
      </c>
      <c r="AW151" s="47">
        <v>0</v>
      </c>
      <c r="AX151" s="47">
        <v>0</v>
      </c>
      <c r="AY151" s="47">
        <v>0</v>
      </c>
      <c r="AZ151" s="47">
        <v>0</v>
      </c>
      <c r="BA151" s="47">
        <v>0</v>
      </c>
      <c r="BB151" s="47">
        <v>0</v>
      </c>
      <c r="BC151" s="47">
        <v>0</v>
      </c>
      <c r="BD151" s="47">
        <v>0</v>
      </c>
      <c r="BE151" s="47">
        <v>0</v>
      </c>
      <c r="BF151" s="47">
        <v>0</v>
      </c>
      <c r="BG151" s="47">
        <v>0</v>
      </c>
      <c r="BH151" s="47">
        <v>0</v>
      </c>
      <c r="BI151" s="47">
        <v>0</v>
      </c>
      <c r="BJ151" s="47">
        <v>0</v>
      </c>
      <c r="BK151" s="47">
        <v>0</v>
      </c>
      <c r="BL151" s="47">
        <v>0</v>
      </c>
      <c r="BM151" s="47">
        <v>0</v>
      </c>
      <c r="BN151" s="47">
        <v>0</v>
      </c>
      <c r="BO151" s="47">
        <v>0</v>
      </c>
      <c r="BP151" s="47">
        <v>0</v>
      </c>
      <c r="BQ151" s="47">
        <v>0</v>
      </c>
      <c r="BR151" s="47">
        <v>0</v>
      </c>
      <c r="BS151" s="47">
        <v>0</v>
      </c>
      <c r="BT151" s="47">
        <v>0</v>
      </c>
      <c r="BU151" s="47">
        <v>0</v>
      </c>
      <c r="BV151" s="47">
        <v>0</v>
      </c>
      <c r="BW151" s="47">
        <v>0</v>
      </c>
      <c r="BX151" s="47">
        <v>0</v>
      </c>
      <c r="BY151" s="47">
        <v>0</v>
      </c>
      <c r="BZ151" s="47">
        <v>0</v>
      </c>
      <c r="CA151" s="47">
        <v>0</v>
      </c>
      <c r="CB151" s="47">
        <v>0</v>
      </c>
      <c r="CC151" s="47">
        <v>0</v>
      </c>
      <c r="CD151" s="47">
        <v>0</v>
      </c>
      <c r="CE151" s="47">
        <v>0</v>
      </c>
      <c r="CF151" s="47">
        <v>0</v>
      </c>
      <c r="CG151" s="47">
        <v>0</v>
      </c>
      <c r="CH151" s="47">
        <v>0</v>
      </c>
      <c r="CI151" s="47">
        <v>0</v>
      </c>
      <c r="CJ151" s="47">
        <v>0</v>
      </c>
      <c r="CK151" s="47">
        <v>0</v>
      </c>
      <c r="CL151" s="47">
        <v>0</v>
      </c>
      <c r="CM151" s="47">
        <v>0</v>
      </c>
      <c r="CN151" s="47">
        <v>0</v>
      </c>
      <c r="CO151" s="47">
        <v>0</v>
      </c>
      <c r="CP151" s="47">
        <v>0</v>
      </c>
      <c r="CQ151" s="47">
        <v>0</v>
      </c>
      <c r="CR151" s="47">
        <v>0</v>
      </c>
      <c r="CS151" s="47">
        <v>0</v>
      </c>
      <c r="CT151" s="47">
        <v>0</v>
      </c>
      <c r="CU151" s="47">
        <v>0</v>
      </c>
      <c r="CV151" s="47">
        <v>0</v>
      </c>
      <c r="CW151" s="47">
        <v>0</v>
      </c>
      <c r="CX151" s="47">
        <v>0</v>
      </c>
      <c r="CY151" s="47">
        <v>0</v>
      </c>
      <c r="CZ151" s="47">
        <v>0</v>
      </c>
      <c r="DA151" s="47">
        <v>0</v>
      </c>
      <c r="DB151" s="47">
        <v>0</v>
      </c>
      <c r="DC151" s="47">
        <v>0</v>
      </c>
      <c r="DD151" s="47">
        <v>0</v>
      </c>
      <c r="DE151" s="47">
        <v>0</v>
      </c>
      <c r="DF151" s="47">
        <v>0</v>
      </c>
      <c r="DG151" s="47">
        <v>0</v>
      </c>
      <c r="DH151" s="47">
        <v>0</v>
      </c>
      <c r="DI151" s="47">
        <v>0</v>
      </c>
      <c r="DJ151" s="47">
        <v>0</v>
      </c>
      <c r="DK151" s="47">
        <v>0</v>
      </c>
      <c r="DL151" s="57">
        <v>0</v>
      </c>
      <c r="DM151" s="38">
        <v>0</v>
      </c>
      <c r="DN151" s="38">
        <v>0</v>
      </c>
      <c r="DO151" s="38">
        <v>0</v>
      </c>
      <c r="DP151" s="38">
        <v>0</v>
      </c>
      <c r="DQ151" s="38">
        <v>0</v>
      </c>
      <c r="DR151" s="38">
        <v>0</v>
      </c>
      <c r="DS151" s="38">
        <v>0</v>
      </c>
      <c r="DT151" s="38">
        <v>0</v>
      </c>
      <c r="DU151" s="38">
        <v>0</v>
      </c>
      <c r="DV151" s="38">
        <v>0</v>
      </c>
      <c r="DW151" s="38">
        <v>0</v>
      </c>
      <c r="DX151" s="38">
        <v>0</v>
      </c>
      <c r="DY151" s="38">
        <v>0</v>
      </c>
    </row>
    <row r="152" s="38" customFormat="1" spans="1:129">
      <c r="A152" s="46"/>
      <c r="B152" s="47" t="s">
        <v>142</v>
      </c>
      <c r="C152" s="47">
        <v>0</v>
      </c>
      <c r="D152" s="47">
        <v>0</v>
      </c>
      <c r="E152" s="47">
        <v>0</v>
      </c>
      <c r="F152" s="47">
        <v>0</v>
      </c>
      <c r="G152" s="47">
        <v>0</v>
      </c>
      <c r="H152" s="47">
        <v>0</v>
      </c>
      <c r="I152" s="47">
        <v>0</v>
      </c>
      <c r="J152" s="47">
        <v>0</v>
      </c>
      <c r="K152" s="47">
        <v>0</v>
      </c>
      <c r="L152" s="47">
        <v>0</v>
      </c>
      <c r="M152" s="47">
        <v>0</v>
      </c>
      <c r="N152" s="47">
        <v>0</v>
      </c>
      <c r="O152" s="47">
        <v>0</v>
      </c>
      <c r="P152" s="47">
        <v>0</v>
      </c>
      <c r="Q152" s="47"/>
      <c r="R152" s="47"/>
      <c r="S152" s="47">
        <v>0</v>
      </c>
      <c r="T152" s="47">
        <v>0</v>
      </c>
      <c r="U152" s="47">
        <v>0</v>
      </c>
      <c r="V152" s="47">
        <v>0</v>
      </c>
      <c r="W152" s="47">
        <v>0</v>
      </c>
      <c r="X152" s="47">
        <v>0</v>
      </c>
      <c r="Y152" s="47">
        <v>0</v>
      </c>
      <c r="Z152" s="47">
        <v>0</v>
      </c>
      <c r="AA152" s="47">
        <v>0</v>
      </c>
      <c r="AB152" s="47">
        <v>0</v>
      </c>
      <c r="AC152" s="47">
        <v>0</v>
      </c>
      <c r="AD152" s="47">
        <v>0</v>
      </c>
      <c r="AE152" s="47">
        <v>0</v>
      </c>
      <c r="AF152" s="47">
        <v>0</v>
      </c>
      <c r="AG152" s="47">
        <v>0</v>
      </c>
      <c r="AH152" s="47">
        <v>0</v>
      </c>
      <c r="AI152" s="47">
        <v>0</v>
      </c>
      <c r="AJ152" s="47">
        <v>0</v>
      </c>
      <c r="AK152" s="47">
        <v>0</v>
      </c>
      <c r="AL152" s="47">
        <v>0</v>
      </c>
      <c r="AM152" s="47">
        <v>0</v>
      </c>
      <c r="AN152" s="47">
        <v>0</v>
      </c>
      <c r="AO152" s="47">
        <v>0</v>
      </c>
      <c r="AP152" s="47">
        <v>0</v>
      </c>
      <c r="AQ152" s="47">
        <v>0</v>
      </c>
      <c r="AR152" s="47">
        <v>0</v>
      </c>
      <c r="AS152" s="47">
        <v>0</v>
      </c>
      <c r="AT152" s="47">
        <v>0</v>
      </c>
      <c r="AU152" s="47">
        <v>0</v>
      </c>
      <c r="AV152" s="47">
        <v>0</v>
      </c>
      <c r="AW152" s="47">
        <v>0</v>
      </c>
      <c r="AX152" s="47">
        <v>0</v>
      </c>
      <c r="AY152" s="47">
        <v>0</v>
      </c>
      <c r="AZ152" s="47">
        <v>0</v>
      </c>
      <c r="BA152" s="47">
        <v>0</v>
      </c>
      <c r="BB152" s="47">
        <v>0</v>
      </c>
      <c r="BC152" s="47">
        <v>0</v>
      </c>
      <c r="BD152" s="47">
        <v>0</v>
      </c>
      <c r="BE152" s="47">
        <v>0</v>
      </c>
      <c r="BF152" s="47">
        <v>0</v>
      </c>
      <c r="BG152" s="47">
        <v>0</v>
      </c>
      <c r="BH152" s="47">
        <v>0</v>
      </c>
      <c r="BI152" s="47">
        <v>0</v>
      </c>
      <c r="BJ152" s="47">
        <v>0</v>
      </c>
      <c r="BK152" s="47">
        <v>0</v>
      </c>
      <c r="BL152" s="47">
        <v>0</v>
      </c>
      <c r="BM152" s="47">
        <v>0</v>
      </c>
      <c r="BN152" s="47">
        <v>0</v>
      </c>
      <c r="BO152" s="47">
        <v>0</v>
      </c>
      <c r="BP152" s="47">
        <v>0</v>
      </c>
      <c r="BQ152" s="47">
        <v>0</v>
      </c>
      <c r="BR152" s="47">
        <v>0</v>
      </c>
      <c r="BS152" s="47">
        <v>0</v>
      </c>
      <c r="BT152" s="47">
        <v>0</v>
      </c>
      <c r="BU152" s="47">
        <v>0</v>
      </c>
      <c r="BV152" s="47">
        <v>0</v>
      </c>
      <c r="BW152" s="47">
        <v>0</v>
      </c>
      <c r="BX152" s="47">
        <v>0</v>
      </c>
      <c r="BY152" s="47">
        <v>0</v>
      </c>
      <c r="BZ152" s="47">
        <v>0</v>
      </c>
      <c r="CA152" s="47">
        <v>0</v>
      </c>
      <c r="CB152" s="47">
        <v>0</v>
      </c>
      <c r="CC152" s="47">
        <v>0</v>
      </c>
      <c r="CD152" s="47">
        <v>0</v>
      </c>
      <c r="CE152" s="47">
        <v>0</v>
      </c>
      <c r="CF152" s="47">
        <v>0</v>
      </c>
      <c r="CG152" s="47">
        <v>0</v>
      </c>
      <c r="CH152" s="47">
        <v>0</v>
      </c>
      <c r="CI152" s="47">
        <v>0</v>
      </c>
      <c r="CJ152" s="47">
        <v>0</v>
      </c>
      <c r="CK152" s="47">
        <v>0</v>
      </c>
      <c r="CL152" s="47">
        <v>0</v>
      </c>
      <c r="CM152" s="47">
        <v>0</v>
      </c>
      <c r="CN152" s="47">
        <v>0</v>
      </c>
      <c r="CO152" s="47">
        <v>0</v>
      </c>
      <c r="CP152" s="47">
        <v>0</v>
      </c>
      <c r="CQ152" s="47">
        <v>0</v>
      </c>
      <c r="CR152" s="47">
        <v>0</v>
      </c>
      <c r="CS152" s="47">
        <v>0</v>
      </c>
      <c r="CT152" s="47">
        <v>0</v>
      </c>
      <c r="CU152" s="47">
        <v>0</v>
      </c>
      <c r="CV152" s="47">
        <v>0</v>
      </c>
      <c r="CW152" s="47">
        <v>0</v>
      </c>
      <c r="CX152" s="47">
        <v>0</v>
      </c>
      <c r="CY152" s="47">
        <v>0</v>
      </c>
      <c r="CZ152" s="47">
        <v>0</v>
      </c>
      <c r="DA152" s="47">
        <v>0</v>
      </c>
      <c r="DB152" s="47">
        <v>0</v>
      </c>
      <c r="DC152" s="47">
        <v>0</v>
      </c>
      <c r="DD152" s="47">
        <v>0</v>
      </c>
      <c r="DE152" s="47">
        <v>0</v>
      </c>
      <c r="DF152" s="47">
        <v>0</v>
      </c>
      <c r="DG152" s="47">
        <v>0</v>
      </c>
      <c r="DH152" s="47">
        <v>0</v>
      </c>
      <c r="DI152" s="47">
        <v>0</v>
      </c>
      <c r="DJ152" s="47">
        <v>0</v>
      </c>
      <c r="DK152" s="47">
        <v>0</v>
      </c>
      <c r="DL152" s="57">
        <v>0</v>
      </c>
      <c r="DM152" s="38">
        <v>0</v>
      </c>
      <c r="DN152" s="38">
        <v>0</v>
      </c>
      <c r="DO152" s="38">
        <v>0</v>
      </c>
      <c r="DP152" s="38">
        <v>0</v>
      </c>
      <c r="DQ152" s="38">
        <v>0</v>
      </c>
      <c r="DR152" s="38">
        <v>0</v>
      </c>
      <c r="DS152" s="38">
        <v>0</v>
      </c>
      <c r="DT152" s="38">
        <v>0</v>
      </c>
      <c r="DU152" s="38">
        <v>0</v>
      </c>
      <c r="DV152" s="38">
        <v>0</v>
      </c>
      <c r="DW152" s="38">
        <v>0</v>
      </c>
      <c r="DX152" s="38">
        <v>0</v>
      </c>
      <c r="DY152" s="38">
        <v>0</v>
      </c>
    </row>
    <row r="153" s="38" customFormat="1" spans="1:129">
      <c r="A153" s="46"/>
      <c r="B153" s="47" t="s">
        <v>143</v>
      </c>
      <c r="C153" s="47">
        <v>1132879.79</v>
      </c>
      <c r="D153" s="47">
        <v>772067.18</v>
      </c>
      <c r="E153" s="47">
        <v>0</v>
      </c>
      <c r="F153" s="47">
        <v>0</v>
      </c>
      <c r="G153" s="47">
        <v>0</v>
      </c>
      <c r="H153" s="47">
        <v>0</v>
      </c>
      <c r="I153" s="47">
        <v>0</v>
      </c>
      <c r="J153" s="47">
        <v>0</v>
      </c>
      <c r="K153" s="47">
        <v>0</v>
      </c>
      <c r="L153" s="47">
        <v>0</v>
      </c>
      <c r="M153" s="47">
        <v>0</v>
      </c>
      <c r="N153" s="47">
        <v>0</v>
      </c>
      <c r="O153" s="47">
        <v>0</v>
      </c>
      <c r="P153" s="47">
        <v>0</v>
      </c>
      <c r="Q153" s="47"/>
      <c r="R153" s="47"/>
      <c r="S153" s="47">
        <v>0</v>
      </c>
      <c r="T153" s="47">
        <v>0</v>
      </c>
      <c r="U153" s="47">
        <v>311162.45</v>
      </c>
      <c r="V153" s="47">
        <v>49650.16</v>
      </c>
      <c r="W153" s="47">
        <v>0</v>
      </c>
      <c r="X153" s="47">
        <v>0</v>
      </c>
      <c r="Y153" s="47">
        <v>49650.16</v>
      </c>
      <c r="Z153" s="47">
        <v>0</v>
      </c>
      <c r="AA153" s="47">
        <v>0</v>
      </c>
      <c r="AB153" s="47">
        <v>0</v>
      </c>
      <c r="AC153" s="47">
        <v>0</v>
      </c>
      <c r="AD153" s="47">
        <v>0</v>
      </c>
      <c r="AE153" s="47">
        <v>0</v>
      </c>
      <c r="AF153" s="47">
        <v>0</v>
      </c>
      <c r="AG153" s="47">
        <v>0</v>
      </c>
      <c r="AH153" s="47">
        <v>0</v>
      </c>
      <c r="AI153" s="47">
        <v>0</v>
      </c>
      <c r="AJ153" s="47">
        <v>0</v>
      </c>
      <c r="AK153" s="47">
        <v>0</v>
      </c>
      <c r="AL153" s="47">
        <v>0</v>
      </c>
      <c r="AM153" s="47">
        <v>0</v>
      </c>
      <c r="AN153" s="47">
        <v>0</v>
      </c>
      <c r="AO153" s="47">
        <v>0</v>
      </c>
      <c r="AP153" s="47">
        <v>0</v>
      </c>
      <c r="AQ153" s="47">
        <v>4715</v>
      </c>
      <c r="AR153" s="47">
        <v>2088.45</v>
      </c>
      <c r="AS153" s="47">
        <v>54323.95</v>
      </c>
      <c r="AT153" s="47">
        <v>6275.03</v>
      </c>
      <c r="AU153" s="47">
        <v>243760.02</v>
      </c>
      <c r="AV153" s="47">
        <v>7324.23</v>
      </c>
      <c r="AW153" s="47">
        <v>8040.45</v>
      </c>
      <c r="AX153" s="47">
        <v>6917.1</v>
      </c>
      <c r="AY153" s="47">
        <v>5595.55</v>
      </c>
      <c r="AZ153" s="47">
        <v>9632.66</v>
      </c>
      <c r="BA153" s="47">
        <v>7976.18</v>
      </c>
      <c r="BB153" s="47">
        <v>2627.76</v>
      </c>
      <c r="BC153" s="47">
        <v>9132.64</v>
      </c>
      <c r="BD153" s="47">
        <v>2600.74</v>
      </c>
      <c r="BE153" s="47">
        <v>4836</v>
      </c>
      <c r="BF153" s="47">
        <v>4120.01</v>
      </c>
      <c r="BG153" s="47">
        <v>12120.11</v>
      </c>
      <c r="BH153" s="47">
        <v>2389.1</v>
      </c>
      <c r="BI153" s="47">
        <v>5893.07</v>
      </c>
      <c r="BJ153" s="47">
        <v>2128.83</v>
      </c>
      <c r="BK153" s="47">
        <v>4007.95</v>
      </c>
      <c r="BL153" s="47">
        <v>5875.48</v>
      </c>
      <c r="BM153" s="47">
        <v>4049.65</v>
      </c>
      <c r="BN153" s="47">
        <v>2070.88</v>
      </c>
      <c r="BO153" s="47">
        <v>2673.17</v>
      </c>
      <c r="BP153" s="47">
        <v>6243.07</v>
      </c>
      <c r="BQ153" s="47">
        <v>3166.53</v>
      </c>
      <c r="BR153" s="47">
        <v>4109.05</v>
      </c>
      <c r="BS153" s="47">
        <v>2108.22</v>
      </c>
      <c r="BT153" s="47">
        <v>4624.84</v>
      </c>
      <c r="BU153" s="47">
        <v>1602.78</v>
      </c>
      <c r="BV153" s="47">
        <v>4627.77</v>
      </c>
      <c r="BW153" s="47">
        <v>1419.34</v>
      </c>
      <c r="BX153" s="47">
        <v>2109.63</v>
      </c>
      <c r="BY153" s="47">
        <v>3668.51</v>
      </c>
      <c r="BZ153" s="47">
        <v>2199.05</v>
      </c>
      <c r="CA153" s="47">
        <v>703.49</v>
      </c>
      <c r="CB153" s="47">
        <v>2215.48</v>
      </c>
      <c r="CC153" s="47">
        <v>786.62</v>
      </c>
      <c r="CD153" s="47">
        <v>3611.94</v>
      </c>
      <c r="CE153" s="47">
        <v>1507.93</v>
      </c>
      <c r="CF153" s="47">
        <v>871.31</v>
      </c>
      <c r="CG153" s="47">
        <v>2005.41</v>
      </c>
      <c r="CH153" s="47">
        <v>1811.5</v>
      </c>
      <c r="CI153" s="47">
        <v>2161.42</v>
      </c>
      <c r="CJ153" s="47">
        <v>1596.97</v>
      </c>
      <c r="CK153" s="47">
        <v>1558.94</v>
      </c>
      <c r="CL153" s="47">
        <v>2112.01</v>
      </c>
      <c r="CM153" s="47">
        <v>2767.11</v>
      </c>
      <c r="CN153" s="47">
        <v>1860.97</v>
      </c>
      <c r="CO153" s="47">
        <v>1434</v>
      </c>
      <c r="CP153" s="47">
        <v>3580.36</v>
      </c>
      <c r="CQ153" s="47">
        <v>2144.7</v>
      </c>
      <c r="CR153" s="47">
        <v>1143.54</v>
      </c>
      <c r="CS153" s="47">
        <v>1964.95</v>
      </c>
      <c r="CT153" s="47">
        <v>2108.25</v>
      </c>
      <c r="CU153" s="47">
        <v>1805</v>
      </c>
      <c r="CV153" s="47">
        <v>1595.63</v>
      </c>
      <c r="CW153" s="47">
        <v>1518.6</v>
      </c>
      <c r="CX153" s="47">
        <v>1831.4</v>
      </c>
      <c r="CY153" s="47">
        <v>2165.49</v>
      </c>
      <c r="CZ153" s="47">
        <v>1607.66</v>
      </c>
      <c r="DA153" s="47">
        <v>2100.4</v>
      </c>
      <c r="DB153" s="47">
        <v>2263.39</v>
      </c>
      <c r="DC153" s="47">
        <v>3322.61</v>
      </c>
      <c r="DD153" s="47">
        <v>2173.57</v>
      </c>
      <c r="DE153" s="47">
        <v>3025.38</v>
      </c>
      <c r="DF153" s="47">
        <v>2493.08</v>
      </c>
      <c r="DG153" s="47">
        <v>4211.44</v>
      </c>
      <c r="DH153" s="47">
        <v>2940.19</v>
      </c>
      <c r="DI153" s="47">
        <v>2807.21</v>
      </c>
      <c r="DJ153" s="47">
        <v>2253.51</v>
      </c>
      <c r="DK153" s="47">
        <v>1886.31</v>
      </c>
      <c r="DL153" s="57">
        <v>2293.46</v>
      </c>
      <c r="DM153" s="38">
        <v>2998.38</v>
      </c>
      <c r="DN153" s="38">
        <v>908.48</v>
      </c>
      <c r="DO153" s="38">
        <v>1914.96</v>
      </c>
      <c r="DP153" s="38">
        <v>1229.12</v>
      </c>
      <c r="DQ153" s="38">
        <v>2472.55</v>
      </c>
      <c r="DR153" s="38">
        <v>1689.46</v>
      </c>
      <c r="DS153" s="38">
        <v>1594.96</v>
      </c>
      <c r="DT153" s="38">
        <v>1318.52</v>
      </c>
      <c r="DU153" s="38">
        <v>849.29</v>
      </c>
      <c r="DV153" s="38">
        <v>883.31</v>
      </c>
      <c r="DW153" s="38">
        <v>752.07</v>
      </c>
      <c r="DX153" s="38">
        <v>602.5</v>
      </c>
      <c r="DY153" s="38">
        <v>414.84</v>
      </c>
    </row>
    <row r="154" s="38" customFormat="1" spans="1:129">
      <c r="A154" s="46"/>
      <c r="B154" s="47" t="s">
        <v>144</v>
      </c>
      <c r="C154" s="47">
        <v>1793875.45</v>
      </c>
      <c r="D154" s="47">
        <v>1734824.32</v>
      </c>
      <c r="E154" s="47">
        <v>0</v>
      </c>
      <c r="F154" s="47">
        <v>0</v>
      </c>
      <c r="G154" s="47">
        <v>0</v>
      </c>
      <c r="H154" s="47">
        <v>0</v>
      </c>
      <c r="I154" s="47">
        <v>0</v>
      </c>
      <c r="J154" s="47">
        <v>0</v>
      </c>
      <c r="K154" s="47">
        <v>0</v>
      </c>
      <c r="L154" s="47">
        <v>0</v>
      </c>
      <c r="M154" s="47">
        <v>0</v>
      </c>
      <c r="N154" s="47">
        <v>0</v>
      </c>
      <c r="O154" s="47">
        <v>0</v>
      </c>
      <c r="P154" s="47">
        <v>0</v>
      </c>
      <c r="Q154" s="47"/>
      <c r="R154" s="47"/>
      <c r="S154" s="47">
        <v>0</v>
      </c>
      <c r="T154" s="47">
        <v>0</v>
      </c>
      <c r="U154" s="47">
        <v>47889.22</v>
      </c>
      <c r="V154" s="47">
        <v>11161.91</v>
      </c>
      <c r="W154" s="47">
        <v>0</v>
      </c>
      <c r="X154" s="47">
        <v>0</v>
      </c>
      <c r="Y154" s="47">
        <v>0</v>
      </c>
      <c r="Z154" s="47">
        <v>11161.91</v>
      </c>
      <c r="AA154" s="47">
        <v>0</v>
      </c>
      <c r="AB154" s="47">
        <v>0</v>
      </c>
      <c r="AC154" s="47">
        <v>0</v>
      </c>
      <c r="AD154" s="47">
        <v>0</v>
      </c>
      <c r="AE154" s="47">
        <v>0</v>
      </c>
      <c r="AF154" s="47">
        <v>0</v>
      </c>
      <c r="AG154" s="47">
        <v>0</v>
      </c>
      <c r="AH154" s="47">
        <v>0</v>
      </c>
      <c r="AI154" s="47">
        <v>0</v>
      </c>
      <c r="AJ154" s="47">
        <v>0</v>
      </c>
      <c r="AK154" s="47">
        <v>0</v>
      </c>
      <c r="AL154" s="47">
        <v>0</v>
      </c>
      <c r="AM154" s="47">
        <v>0</v>
      </c>
      <c r="AN154" s="47">
        <v>0</v>
      </c>
      <c r="AO154" s="47">
        <v>628.94</v>
      </c>
      <c r="AP154" s="47">
        <v>0</v>
      </c>
      <c r="AQ154" s="47">
        <v>44667.56</v>
      </c>
      <c r="AR154" s="47">
        <v>0</v>
      </c>
      <c r="AS154" s="47">
        <v>0</v>
      </c>
      <c r="AT154" s="47">
        <v>99.72</v>
      </c>
      <c r="AU154" s="47">
        <v>2493</v>
      </c>
      <c r="AV154" s="47">
        <v>99.72</v>
      </c>
      <c r="AW154" s="47">
        <v>99.72</v>
      </c>
      <c r="AX154" s="47">
        <v>99.72</v>
      </c>
      <c r="AY154" s="47">
        <v>99.72</v>
      </c>
      <c r="AZ154" s="47">
        <v>99.72</v>
      </c>
      <c r="BA154" s="47">
        <v>99.72</v>
      </c>
      <c r="BB154" s="47">
        <v>99.72</v>
      </c>
      <c r="BC154" s="47">
        <v>99.72</v>
      </c>
      <c r="BD154" s="47">
        <v>99.72</v>
      </c>
      <c r="BE154" s="47">
        <v>99.72</v>
      </c>
      <c r="BF154" s="47">
        <v>99.72</v>
      </c>
      <c r="BG154" s="47">
        <v>99.72</v>
      </c>
      <c r="BH154" s="47">
        <v>0</v>
      </c>
      <c r="BI154" s="47">
        <v>99.72</v>
      </c>
      <c r="BJ154" s="47">
        <v>0</v>
      </c>
      <c r="BK154" s="47">
        <v>99.72</v>
      </c>
      <c r="BL154" s="47">
        <v>99.72</v>
      </c>
      <c r="BM154" s="47">
        <v>0</v>
      </c>
      <c r="BN154" s="47">
        <v>99.72</v>
      </c>
      <c r="BO154" s="47">
        <v>99.72</v>
      </c>
      <c r="BP154" s="47">
        <v>99.72</v>
      </c>
      <c r="BQ154" s="47">
        <v>0</v>
      </c>
      <c r="BR154" s="47">
        <v>0</v>
      </c>
      <c r="BS154" s="47">
        <v>99.72</v>
      </c>
      <c r="BT154" s="47">
        <v>0</v>
      </c>
      <c r="BU154" s="47">
        <v>0</v>
      </c>
      <c r="BV154" s="47">
        <v>99.72</v>
      </c>
      <c r="BW154" s="47">
        <v>0</v>
      </c>
      <c r="BX154" s="47">
        <v>0</v>
      </c>
      <c r="BY154" s="47">
        <v>0</v>
      </c>
      <c r="BZ154" s="47">
        <v>0</v>
      </c>
      <c r="CA154" s="47">
        <v>0</v>
      </c>
      <c r="CB154" s="47">
        <v>0</v>
      </c>
      <c r="CC154" s="47">
        <v>0</v>
      </c>
      <c r="CD154" s="47">
        <v>99.72</v>
      </c>
      <c r="CE154" s="47">
        <v>99.72</v>
      </c>
      <c r="CF154" s="47">
        <v>0</v>
      </c>
      <c r="CG154" s="47">
        <v>0</v>
      </c>
      <c r="CH154" s="47">
        <v>0</v>
      </c>
      <c r="CI154" s="47">
        <v>0</v>
      </c>
      <c r="CJ154" s="47">
        <v>0</v>
      </c>
      <c r="CK154" s="47">
        <v>0</v>
      </c>
      <c r="CL154" s="47">
        <v>0</v>
      </c>
      <c r="CM154" s="47">
        <v>0</v>
      </c>
      <c r="CN154" s="47">
        <v>0</v>
      </c>
      <c r="CO154" s="47">
        <v>0</v>
      </c>
      <c r="CP154" s="47">
        <v>0</v>
      </c>
      <c r="CQ154" s="47">
        <v>0</v>
      </c>
      <c r="CR154" s="47">
        <v>0</v>
      </c>
      <c r="CS154" s="47">
        <v>0</v>
      </c>
      <c r="CT154" s="47">
        <v>0</v>
      </c>
      <c r="CU154" s="47">
        <v>0</v>
      </c>
      <c r="CV154" s="47">
        <v>0</v>
      </c>
      <c r="CW154" s="47">
        <v>0</v>
      </c>
      <c r="CX154" s="47">
        <v>0</v>
      </c>
      <c r="CY154" s="47">
        <v>0</v>
      </c>
      <c r="CZ154" s="47">
        <v>0</v>
      </c>
      <c r="DA154" s="47">
        <v>0</v>
      </c>
      <c r="DB154" s="47">
        <v>0</v>
      </c>
      <c r="DC154" s="47">
        <v>99.72</v>
      </c>
      <c r="DD154" s="47">
        <v>99.72</v>
      </c>
      <c r="DE154" s="47">
        <v>0</v>
      </c>
      <c r="DF154" s="47">
        <v>0</v>
      </c>
      <c r="DG154" s="47">
        <v>0</v>
      </c>
      <c r="DH154" s="47">
        <v>99.72</v>
      </c>
      <c r="DI154" s="47">
        <v>0</v>
      </c>
      <c r="DJ154" s="47">
        <v>0</v>
      </c>
      <c r="DK154" s="47">
        <v>0</v>
      </c>
      <c r="DL154" s="57">
        <v>0</v>
      </c>
      <c r="DM154" s="38">
        <v>0</v>
      </c>
      <c r="DN154" s="38">
        <v>0</v>
      </c>
      <c r="DO154" s="38">
        <v>0</v>
      </c>
      <c r="DP154" s="38">
        <v>0</v>
      </c>
      <c r="DQ154" s="38">
        <v>0</v>
      </c>
      <c r="DR154" s="38">
        <v>0</v>
      </c>
      <c r="DS154" s="38">
        <v>0</v>
      </c>
      <c r="DT154" s="38">
        <v>0</v>
      </c>
      <c r="DU154" s="38">
        <v>0</v>
      </c>
      <c r="DV154" s="38">
        <v>0</v>
      </c>
      <c r="DW154" s="38">
        <v>0</v>
      </c>
      <c r="DX154" s="38">
        <v>0</v>
      </c>
      <c r="DY154" s="38">
        <v>0</v>
      </c>
    </row>
    <row r="155" s="38" customFormat="1" spans="1:129">
      <c r="A155" s="46"/>
      <c r="B155" s="47" t="s">
        <v>145</v>
      </c>
      <c r="C155" s="47">
        <v>744314.35</v>
      </c>
      <c r="D155" s="47">
        <v>146650.61</v>
      </c>
      <c r="E155" s="47">
        <v>0</v>
      </c>
      <c r="F155" s="47">
        <v>0</v>
      </c>
      <c r="G155" s="47">
        <v>0</v>
      </c>
      <c r="H155" s="47">
        <v>0</v>
      </c>
      <c r="I155" s="47">
        <v>0</v>
      </c>
      <c r="J155" s="47">
        <v>0</v>
      </c>
      <c r="K155" s="47">
        <v>0</v>
      </c>
      <c r="L155" s="47">
        <v>0</v>
      </c>
      <c r="M155" s="47">
        <v>0</v>
      </c>
      <c r="N155" s="47">
        <v>0</v>
      </c>
      <c r="O155" s="47">
        <v>0</v>
      </c>
      <c r="P155" s="47">
        <v>0</v>
      </c>
      <c r="Q155" s="47"/>
      <c r="R155" s="47"/>
      <c r="S155" s="47">
        <v>0</v>
      </c>
      <c r="T155" s="47">
        <v>0</v>
      </c>
      <c r="U155" s="47">
        <v>381718.23</v>
      </c>
      <c r="V155" s="47">
        <v>164906.59</v>
      </c>
      <c r="W155" s="47">
        <v>51038.92</v>
      </c>
      <c r="X155" s="47">
        <v>0</v>
      </c>
      <c r="Y155" s="47">
        <v>164795.92</v>
      </c>
      <c r="Z155" s="47">
        <v>110.67</v>
      </c>
      <c r="AA155" s="47">
        <v>0</v>
      </c>
      <c r="AB155" s="47">
        <v>0</v>
      </c>
      <c r="AC155" s="47">
        <v>0</v>
      </c>
      <c r="AD155" s="47">
        <v>3542.11</v>
      </c>
      <c r="AE155" s="47">
        <v>2358</v>
      </c>
      <c r="AF155" s="47">
        <v>7079.09</v>
      </c>
      <c r="AG155" s="47">
        <v>8635.78</v>
      </c>
      <c r="AH155" s="47">
        <v>0</v>
      </c>
      <c r="AI155" s="47">
        <v>29423.94</v>
      </c>
      <c r="AJ155" s="47">
        <v>0</v>
      </c>
      <c r="AK155" s="47">
        <v>0</v>
      </c>
      <c r="AL155" s="47">
        <v>0</v>
      </c>
      <c r="AM155" s="47">
        <v>8250.01</v>
      </c>
      <c r="AN155" s="47">
        <v>0</v>
      </c>
      <c r="AO155" s="47">
        <v>0</v>
      </c>
      <c r="AP155" s="47">
        <v>0</v>
      </c>
      <c r="AQ155" s="47">
        <v>3334.54</v>
      </c>
      <c r="AR155" s="47">
        <v>0</v>
      </c>
      <c r="AS155" s="47">
        <v>607.43</v>
      </c>
      <c r="AT155" s="47">
        <v>0</v>
      </c>
      <c r="AU155" s="47">
        <v>369526.25</v>
      </c>
      <c r="AV155" s="47">
        <v>334.42</v>
      </c>
      <c r="AW155" s="47">
        <v>0</v>
      </c>
      <c r="AX155" s="47">
        <v>0</v>
      </c>
      <c r="AY155" s="47">
        <v>1300.57</v>
      </c>
      <c r="AZ155" s="47">
        <v>5365.61</v>
      </c>
      <c r="BA155" s="47">
        <v>42908.21</v>
      </c>
      <c r="BB155" s="47">
        <v>13283.75</v>
      </c>
      <c r="BC155" s="47">
        <v>38308.35</v>
      </c>
      <c r="BD155" s="47">
        <v>0</v>
      </c>
      <c r="BE155" s="47">
        <v>13177.37</v>
      </c>
      <c r="BF155" s="47">
        <v>15186.94</v>
      </c>
      <c r="BG155" s="47">
        <v>50668.01</v>
      </c>
      <c r="BH155" s="47">
        <v>0</v>
      </c>
      <c r="BI155" s="47">
        <v>0</v>
      </c>
      <c r="BJ155" s="47">
        <v>12219.14</v>
      </c>
      <c r="BK155" s="47">
        <v>3384.39</v>
      </c>
      <c r="BL155" s="47">
        <v>7204.79</v>
      </c>
      <c r="BM155" s="47">
        <v>1578.59</v>
      </c>
      <c r="BN155" s="47">
        <v>4938.56</v>
      </c>
      <c r="BO155" s="47">
        <v>12371.78</v>
      </c>
      <c r="BP155" s="47">
        <v>0</v>
      </c>
      <c r="BQ155" s="47">
        <v>3724.73</v>
      </c>
      <c r="BR155" s="47">
        <v>3092.38</v>
      </c>
      <c r="BS155" s="47">
        <v>255.3</v>
      </c>
      <c r="BT155" s="47">
        <v>0</v>
      </c>
      <c r="BU155" s="47">
        <v>1164.72</v>
      </c>
      <c r="BV155" s="47">
        <v>1461.84</v>
      </c>
      <c r="BW155" s="47">
        <v>0</v>
      </c>
      <c r="BX155" s="47">
        <v>7632.91</v>
      </c>
      <c r="BY155" s="47">
        <v>0</v>
      </c>
      <c r="BZ155" s="47">
        <v>9944.12</v>
      </c>
      <c r="CA155" s="47">
        <v>0</v>
      </c>
      <c r="CB155" s="47">
        <v>4012.7</v>
      </c>
      <c r="CC155" s="47">
        <v>0</v>
      </c>
      <c r="CD155" s="47">
        <v>271.43</v>
      </c>
      <c r="CE155" s="47">
        <v>144.39</v>
      </c>
      <c r="CF155" s="47">
        <v>0</v>
      </c>
      <c r="CG155" s="47">
        <v>4526.73</v>
      </c>
      <c r="CH155" s="47">
        <v>0</v>
      </c>
      <c r="CI155" s="47">
        <v>3293.91</v>
      </c>
      <c r="CJ155" s="47">
        <v>866.68</v>
      </c>
      <c r="CK155" s="47">
        <v>0</v>
      </c>
      <c r="CL155" s="47">
        <v>3439.4</v>
      </c>
      <c r="CM155" s="47">
        <v>4777.94</v>
      </c>
      <c r="CN155" s="47">
        <v>0</v>
      </c>
      <c r="CO155" s="47">
        <v>0</v>
      </c>
      <c r="CP155" s="47">
        <v>5851.5</v>
      </c>
      <c r="CQ155" s="47">
        <v>0</v>
      </c>
      <c r="CR155" s="47">
        <v>0</v>
      </c>
      <c r="CS155" s="47">
        <v>0</v>
      </c>
      <c r="CT155" s="47">
        <v>0</v>
      </c>
      <c r="CU155" s="47">
        <v>767.66</v>
      </c>
      <c r="CV155" s="47">
        <v>0</v>
      </c>
      <c r="CW155" s="47">
        <v>0</v>
      </c>
      <c r="CX155" s="47">
        <v>0</v>
      </c>
      <c r="CY155" s="47">
        <v>2095.14</v>
      </c>
      <c r="CZ155" s="47">
        <v>0</v>
      </c>
      <c r="DA155" s="47">
        <v>463.14</v>
      </c>
      <c r="DB155" s="47">
        <v>6596.55</v>
      </c>
      <c r="DC155" s="47">
        <v>5681.34</v>
      </c>
      <c r="DD155" s="47">
        <v>5949.3</v>
      </c>
      <c r="DE155" s="47">
        <v>2647.95</v>
      </c>
      <c r="DF155" s="47">
        <v>1937.1</v>
      </c>
      <c r="DG155" s="47">
        <v>4537.79</v>
      </c>
      <c r="DH155" s="47">
        <v>4452.97</v>
      </c>
      <c r="DI155" s="47">
        <v>5514.74</v>
      </c>
      <c r="DJ155" s="47">
        <v>3724.65</v>
      </c>
      <c r="DK155" s="47">
        <v>4038.33</v>
      </c>
      <c r="DL155" s="57">
        <v>12309.11</v>
      </c>
      <c r="DM155" s="38">
        <v>7228.28</v>
      </c>
      <c r="DN155" s="38">
        <v>0</v>
      </c>
      <c r="DO155" s="38">
        <v>1281.06</v>
      </c>
      <c r="DP155" s="38">
        <v>3490.26</v>
      </c>
      <c r="DQ155" s="38">
        <v>7525.44</v>
      </c>
      <c r="DR155" s="38">
        <v>5442.7</v>
      </c>
      <c r="DS155" s="38">
        <v>522.07</v>
      </c>
      <c r="DT155" s="38">
        <v>1043.08</v>
      </c>
      <c r="DU155" s="38">
        <v>0</v>
      </c>
      <c r="DV155" s="38">
        <v>204.91</v>
      </c>
      <c r="DW155" s="38">
        <v>1905.84</v>
      </c>
      <c r="DX155" s="38">
        <v>2403.55</v>
      </c>
      <c r="DY155" s="38">
        <v>1072.13</v>
      </c>
    </row>
    <row r="156" s="38" customFormat="1" spans="1:129">
      <c r="A156" s="46"/>
      <c r="B156" s="47" t="s">
        <v>146</v>
      </c>
      <c r="C156" s="47">
        <v>0</v>
      </c>
      <c r="D156" s="47">
        <v>0</v>
      </c>
      <c r="E156" s="47">
        <v>0</v>
      </c>
      <c r="F156" s="47">
        <v>0</v>
      </c>
      <c r="G156" s="47">
        <v>0</v>
      </c>
      <c r="H156" s="47">
        <v>0</v>
      </c>
      <c r="I156" s="47">
        <v>0</v>
      </c>
      <c r="J156" s="47">
        <v>0</v>
      </c>
      <c r="K156" s="47">
        <v>0</v>
      </c>
      <c r="L156" s="47">
        <v>0</v>
      </c>
      <c r="M156" s="47">
        <v>0</v>
      </c>
      <c r="N156" s="47">
        <v>0</v>
      </c>
      <c r="O156" s="47">
        <v>0</v>
      </c>
      <c r="P156" s="47">
        <v>0</v>
      </c>
      <c r="Q156" s="47"/>
      <c r="R156" s="47"/>
      <c r="S156" s="47">
        <v>0</v>
      </c>
      <c r="T156" s="47">
        <v>0</v>
      </c>
      <c r="U156" s="47">
        <v>0</v>
      </c>
      <c r="V156" s="47">
        <v>0</v>
      </c>
      <c r="W156" s="47">
        <v>0</v>
      </c>
      <c r="X156" s="47">
        <v>0</v>
      </c>
      <c r="Y156" s="47">
        <v>0</v>
      </c>
      <c r="Z156" s="47">
        <v>0</v>
      </c>
      <c r="AA156" s="47">
        <v>0</v>
      </c>
      <c r="AB156" s="47">
        <v>0</v>
      </c>
      <c r="AC156" s="47">
        <v>0</v>
      </c>
      <c r="AD156" s="47">
        <v>0</v>
      </c>
      <c r="AE156" s="47">
        <v>0</v>
      </c>
      <c r="AF156" s="47">
        <v>0</v>
      </c>
      <c r="AG156" s="47">
        <v>0</v>
      </c>
      <c r="AH156" s="47">
        <v>0</v>
      </c>
      <c r="AI156" s="47">
        <v>0</v>
      </c>
      <c r="AJ156" s="47">
        <v>0</v>
      </c>
      <c r="AK156" s="47">
        <v>0</v>
      </c>
      <c r="AL156" s="47">
        <v>0</v>
      </c>
      <c r="AM156" s="47">
        <v>0</v>
      </c>
      <c r="AN156" s="47">
        <v>0</v>
      </c>
      <c r="AO156" s="47">
        <v>0</v>
      </c>
      <c r="AP156" s="47">
        <v>0</v>
      </c>
      <c r="AQ156" s="47">
        <v>0</v>
      </c>
      <c r="AR156" s="47">
        <v>0</v>
      </c>
      <c r="AS156" s="47">
        <v>0</v>
      </c>
      <c r="AT156" s="47">
        <v>0</v>
      </c>
      <c r="AU156" s="47">
        <v>0</v>
      </c>
      <c r="AV156" s="47">
        <v>0</v>
      </c>
      <c r="AW156" s="47">
        <v>0</v>
      </c>
      <c r="AX156" s="47">
        <v>0</v>
      </c>
      <c r="AY156" s="47">
        <v>0</v>
      </c>
      <c r="AZ156" s="47">
        <v>0</v>
      </c>
      <c r="BA156" s="47">
        <v>0</v>
      </c>
      <c r="BB156" s="47">
        <v>0</v>
      </c>
      <c r="BC156" s="47">
        <v>0</v>
      </c>
      <c r="BD156" s="47">
        <v>0</v>
      </c>
      <c r="BE156" s="47">
        <v>0</v>
      </c>
      <c r="BF156" s="47">
        <v>0</v>
      </c>
      <c r="BG156" s="47">
        <v>0</v>
      </c>
      <c r="BH156" s="47">
        <v>0</v>
      </c>
      <c r="BI156" s="47">
        <v>0</v>
      </c>
      <c r="BJ156" s="47">
        <v>0</v>
      </c>
      <c r="BK156" s="47">
        <v>0</v>
      </c>
      <c r="BL156" s="47">
        <v>0</v>
      </c>
      <c r="BM156" s="47">
        <v>0</v>
      </c>
      <c r="BN156" s="47">
        <v>0</v>
      </c>
      <c r="BO156" s="47">
        <v>0</v>
      </c>
      <c r="BP156" s="47">
        <v>0</v>
      </c>
      <c r="BQ156" s="47">
        <v>0</v>
      </c>
      <c r="BR156" s="47">
        <v>0</v>
      </c>
      <c r="BS156" s="47">
        <v>0</v>
      </c>
      <c r="BT156" s="47">
        <v>0</v>
      </c>
      <c r="BU156" s="47">
        <v>0</v>
      </c>
      <c r="BV156" s="47">
        <v>0</v>
      </c>
      <c r="BW156" s="47">
        <v>0</v>
      </c>
      <c r="BX156" s="47">
        <v>0</v>
      </c>
      <c r="BY156" s="47">
        <v>0</v>
      </c>
      <c r="BZ156" s="47">
        <v>0</v>
      </c>
      <c r="CA156" s="47">
        <v>0</v>
      </c>
      <c r="CB156" s="47">
        <v>0</v>
      </c>
      <c r="CC156" s="47">
        <v>0</v>
      </c>
      <c r="CD156" s="47">
        <v>0</v>
      </c>
      <c r="CE156" s="47">
        <v>0</v>
      </c>
      <c r="CF156" s="47">
        <v>0</v>
      </c>
      <c r="CG156" s="47">
        <v>0</v>
      </c>
      <c r="CH156" s="47">
        <v>0</v>
      </c>
      <c r="CI156" s="47">
        <v>0</v>
      </c>
      <c r="CJ156" s="47">
        <v>0</v>
      </c>
      <c r="CK156" s="47">
        <v>0</v>
      </c>
      <c r="CL156" s="47">
        <v>0</v>
      </c>
      <c r="CM156" s="47">
        <v>0</v>
      </c>
      <c r="CN156" s="47">
        <v>0</v>
      </c>
      <c r="CO156" s="47">
        <v>0</v>
      </c>
      <c r="CP156" s="47">
        <v>0</v>
      </c>
      <c r="CQ156" s="47">
        <v>0</v>
      </c>
      <c r="CR156" s="47">
        <v>0</v>
      </c>
      <c r="CS156" s="47">
        <v>0</v>
      </c>
      <c r="CT156" s="47">
        <v>0</v>
      </c>
      <c r="CU156" s="47">
        <v>0</v>
      </c>
      <c r="CV156" s="47">
        <v>0</v>
      </c>
      <c r="CW156" s="47">
        <v>0</v>
      </c>
      <c r="CX156" s="47">
        <v>0</v>
      </c>
      <c r="CY156" s="47">
        <v>0</v>
      </c>
      <c r="CZ156" s="47">
        <v>0</v>
      </c>
      <c r="DA156" s="47">
        <v>0</v>
      </c>
      <c r="DB156" s="47">
        <v>0</v>
      </c>
      <c r="DC156" s="47">
        <v>0</v>
      </c>
      <c r="DD156" s="47">
        <v>0</v>
      </c>
      <c r="DE156" s="47">
        <v>0</v>
      </c>
      <c r="DF156" s="47">
        <v>0</v>
      </c>
      <c r="DG156" s="47">
        <v>0</v>
      </c>
      <c r="DH156" s="47">
        <v>0</v>
      </c>
      <c r="DI156" s="47">
        <v>0</v>
      </c>
      <c r="DJ156" s="47">
        <v>0</v>
      </c>
      <c r="DK156" s="47">
        <v>0</v>
      </c>
      <c r="DL156" s="57">
        <v>0</v>
      </c>
      <c r="DM156" s="38">
        <v>0</v>
      </c>
      <c r="DN156" s="38">
        <v>0</v>
      </c>
      <c r="DO156" s="38">
        <v>0</v>
      </c>
      <c r="DP156" s="38">
        <v>0</v>
      </c>
      <c r="DQ156" s="38">
        <v>0</v>
      </c>
      <c r="DR156" s="38">
        <v>0</v>
      </c>
      <c r="DS156" s="38">
        <v>0</v>
      </c>
      <c r="DT156" s="38">
        <v>0</v>
      </c>
      <c r="DU156" s="38">
        <v>0</v>
      </c>
      <c r="DV156" s="38">
        <v>0</v>
      </c>
      <c r="DW156" s="38">
        <v>0</v>
      </c>
      <c r="DX156" s="38">
        <v>0</v>
      </c>
      <c r="DY156" s="38">
        <v>0</v>
      </c>
    </row>
    <row r="157" s="40" customFormat="1" spans="1:129">
      <c r="A157" s="46"/>
      <c r="B157" s="48" t="s">
        <v>95</v>
      </c>
      <c r="C157" s="56">
        <v>6621816.61</v>
      </c>
      <c r="D157" s="56">
        <v>2653542.11</v>
      </c>
      <c r="E157" s="56">
        <v>0</v>
      </c>
      <c r="F157" s="56">
        <v>0</v>
      </c>
      <c r="G157" s="56">
        <v>0</v>
      </c>
      <c r="H157" s="56">
        <v>0</v>
      </c>
      <c r="I157" s="56">
        <v>0</v>
      </c>
      <c r="J157" s="56">
        <v>143471.7</v>
      </c>
      <c r="K157" s="56">
        <v>0</v>
      </c>
      <c r="L157" s="56">
        <v>112185.46</v>
      </c>
      <c r="M157" s="56">
        <v>0</v>
      </c>
      <c r="N157" s="56">
        <v>0</v>
      </c>
      <c r="O157" s="56">
        <v>0</v>
      </c>
      <c r="P157" s="56">
        <v>0</v>
      </c>
      <c r="Q157" s="56"/>
      <c r="R157" s="56"/>
      <c r="S157" s="56">
        <v>0</v>
      </c>
      <c r="T157" s="56">
        <v>0</v>
      </c>
      <c r="U157" s="47">
        <v>3379917.9</v>
      </c>
      <c r="V157" s="47">
        <v>236653.5</v>
      </c>
      <c r="W157" s="47">
        <v>94111.11</v>
      </c>
      <c r="X157" s="47">
        <v>1934.83</v>
      </c>
      <c r="Y157" s="47">
        <v>223446.08</v>
      </c>
      <c r="Z157" s="56">
        <v>13207.42</v>
      </c>
      <c r="AA157" s="47">
        <v>0</v>
      </c>
      <c r="AB157" s="56">
        <v>0</v>
      </c>
      <c r="AC157" s="56">
        <v>0</v>
      </c>
      <c r="AD157" s="56">
        <v>3542.11</v>
      </c>
      <c r="AE157" s="56">
        <v>2358</v>
      </c>
      <c r="AF157" s="56">
        <v>33055.09</v>
      </c>
      <c r="AG157" s="56">
        <v>25952.78</v>
      </c>
      <c r="AH157" s="56">
        <v>0</v>
      </c>
      <c r="AI157" s="56">
        <v>29203.13</v>
      </c>
      <c r="AJ157" s="56">
        <v>0</v>
      </c>
      <c r="AK157" s="56">
        <v>0</v>
      </c>
      <c r="AL157" s="56">
        <v>1934.83</v>
      </c>
      <c r="AM157" s="56">
        <v>28050.01</v>
      </c>
      <c r="AN157" s="56">
        <v>-39600</v>
      </c>
      <c r="AO157" s="56">
        <v>20428.94</v>
      </c>
      <c r="AP157" s="56">
        <v>0</v>
      </c>
      <c r="AQ157" s="56">
        <v>183220.17</v>
      </c>
      <c r="AR157" s="56">
        <v>2088.45</v>
      </c>
      <c r="AS157" s="56">
        <v>54931.38</v>
      </c>
      <c r="AT157" s="56">
        <v>185327.63</v>
      </c>
      <c r="AU157" s="47">
        <v>2945471.32</v>
      </c>
      <c r="AV157" s="56">
        <v>93526.87</v>
      </c>
      <c r="AW157" s="56">
        <v>88403.74</v>
      </c>
      <c r="AX157" s="56">
        <v>78687.31</v>
      </c>
      <c r="AY157" s="56">
        <v>62551.39</v>
      </c>
      <c r="AZ157" s="56">
        <v>102932.8</v>
      </c>
      <c r="BA157" s="56">
        <v>89544.9</v>
      </c>
      <c r="BB157" s="56">
        <v>33989.13</v>
      </c>
      <c r="BC157" s="56">
        <v>104450.25</v>
      </c>
      <c r="BD157" s="56">
        <v>97921.69</v>
      </c>
      <c r="BE157" s="56">
        <v>137220.21</v>
      </c>
      <c r="BF157" s="56">
        <v>86503.64</v>
      </c>
      <c r="BG157" s="56">
        <v>201944.7</v>
      </c>
      <c r="BH157" s="56">
        <v>3693.56</v>
      </c>
      <c r="BI157" s="56">
        <v>37137.37</v>
      </c>
      <c r="BJ157" s="56">
        <v>25372.97</v>
      </c>
      <c r="BK157" s="56">
        <v>25157.06</v>
      </c>
      <c r="BL157" s="56">
        <v>52435.67</v>
      </c>
      <c r="BM157" s="56">
        <v>29677.24</v>
      </c>
      <c r="BN157" s="56">
        <v>27437.09</v>
      </c>
      <c r="BO157" s="56">
        <v>34641.67</v>
      </c>
      <c r="BP157" s="56">
        <v>59674.84</v>
      </c>
      <c r="BQ157" s="56">
        <v>37295.3</v>
      </c>
      <c r="BR157" s="56">
        <v>18841.43</v>
      </c>
      <c r="BS157" s="56">
        <v>15217.38</v>
      </c>
      <c r="BT157" s="56">
        <v>18466.11</v>
      </c>
      <c r="BU157" s="56">
        <v>12255</v>
      </c>
      <c r="BV157" s="56">
        <v>24659.1</v>
      </c>
      <c r="BW157" s="56">
        <v>15393.34</v>
      </c>
      <c r="BX157" s="56">
        <v>29819.52</v>
      </c>
      <c r="BY157" s="56">
        <v>9776.23</v>
      </c>
      <c r="BZ157" s="56">
        <v>31745.84</v>
      </c>
      <c r="CA157" s="56">
        <v>4477.02</v>
      </c>
      <c r="CB157" s="56">
        <v>12723.18</v>
      </c>
      <c r="CC157" s="56">
        <v>12027.92</v>
      </c>
      <c r="CD157" s="56">
        <v>120584.02</v>
      </c>
      <c r="CE157" s="56">
        <v>4418.53</v>
      </c>
      <c r="CF157" s="56">
        <v>29071.31</v>
      </c>
      <c r="CG157" s="56">
        <v>49684.94</v>
      </c>
      <c r="CH157" s="56">
        <v>26665.64</v>
      </c>
      <c r="CI157" s="56">
        <v>28556.85</v>
      </c>
      <c r="CJ157" s="56">
        <v>14697.92</v>
      </c>
      <c r="CK157" s="56">
        <v>9662.69</v>
      </c>
      <c r="CL157" s="56">
        <v>30440.8</v>
      </c>
      <c r="CM157" s="56">
        <v>34595.92</v>
      </c>
      <c r="CN157" s="56">
        <v>11198.27</v>
      </c>
      <c r="CO157" s="56">
        <v>19863.11</v>
      </c>
      <c r="CP157" s="56">
        <v>22252.86</v>
      </c>
      <c r="CQ157" s="56">
        <v>17389.37</v>
      </c>
      <c r="CR157" s="56">
        <v>11503.54</v>
      </c>
      <c r="CS157" s="56">
        <v>9344.77</v>
      </c>
      <c r="CT157" s="56">
        <v>22306.25</v>
      </c>
      <c r="CU157" s="56">
        <v>19909.7</v>
      </c>
      <c r="CV157" s="56">
        <v>12745.86</v>
      </c>
      <c r="CW157" s="56">
        <v>14228.19</v>
      </c>
      <c r="CX157" s="56">
        <v>17678.84</v>
      </c>
      <c r="CY157" s="56">
        <v>20325.8</v>
      </c>
      <c r="CZ157" s="56">
        <v>12749.68</v>
      </c>
      <c r="DA157" s="56">
        <v>22751.21</v>
      </c>
      <c r="DB157" s="56">
        <v>28266.19</v>
      </c>
      <c r="DC157" s="56">
        <v>64806.04</v>
      </c>
      <c r="DD157" s="56">
        <v>25474.88</v>
      </c>
      <c r="DE157" s="56">
        <v>15653.53</v>
      </c>
      <c r="DF157" s="56">
        <v>11930.18</v>
      </c>
      <c r="DG157" s="56">
        <v>75381.74</v>
      </c>
      <c r="DH157" s="56">
        <v>19282.7</v>
      </c>
      <c r="DI157" s="56">
        <v>27682.25</v>
      </c>
      <c r="DJ157" s="56">
        <v>15077.57</v>
      </c>
      <c r="DK157" s="56">
        <v>49679.03</v>
      </c>
      <c r="DL157" s="58">
        <v>46601.91</v>
      </c>
      <c r="DM157" s="59">
        <v>35345.65</v>
      </c>
      <c r="DN157" s="59">
        <v>908.48</v>
      </c>
      <c r="DO157" s="59">
        <v>45895.6</v>
      </c>
      <c r="DP157" s="59">
        <v>44197.07</v>
      </c>
      <c r="DQ157" s="59">
        <v>37141.25</v>
      </c>
      <c r="DR157" s="59">
        <v>20249.67</v>
      </c>
      <c r="DS157" s="59">
        <v>23652.58</v>
      </c>
      <c r="DT157" s="59">
        <v>17793.52</v>
      </c>
      <c r="DU157" s="59">
        <v>8394.29</v>
      </c>
      <c r="DV157" s="59">
        <v>5839.99</v>
      </c>
      <c r="DW157" s="59">
        <v>12427.24</v>
      </c>
      <c r="DX157" s="59">
        <v>8801.45</v>
      </c>
      <c r="DY157" s="59">
        <v>6760.97</v>
      </c>
    </row>
    <row r="158" s="38" customFormat="1" spans="1:129">
      <c r="A158" s="46" t="s">
        <v>147</v>
      </c>
      <c r="B158" s="47" t="s">
        <v>148</v>
      </c>
      <c r="C158" s="47">
        <v>0</v>
      </c>
      <c r="D158" s="47">
        <v>0</v>
      </c>
      <c r="E158" s="47">
        <v>0</v>
      </c>
      <c r="F158" s="47">
        <v>0</v>
      </c>
      <c r="G158" s="47">
        <v>0</v>
      </c>
      <c r="H158" s="47">
        <v>0</v>
      </c>
      <c r="I158" s="47">
        <v>0</v>
      </c>
      <c r="J158" s="47">
        <v>0</v>
      </c>
      <c r="K158" s="47">
        <v>0</v>
      </c>
      <c r="L158" s="47">
        <v>0</v>
      </c>
      <c r="M158" s="47">
        <v>0</v>
      </c>
      <c r="N158" s="47">
        <v>0</v>
      </c>
      <c r="O158" s="47">
        <v>0</v>
      </c>
      <c r="P158" s="47">
        <v>0</v>
      </c>
      <c r="Q158" s="47"/>
      <c r="R158" s="47"/>
      <c r="S158" s="47">
        <v>0</v>
      </c>
      <c r="T158" s="47">
        <v>0</v>
      </c>
      <c r="U158" s="47">
        <v>0</v>
      </c>
      <c r="V158" s="47">
        <v>0</v>
      </c>
      <c r="W158" s="47">
        <v>0</v>
      </c>
      <c r="X158" s="47">
        <v>0</v>
      </c>
      <c r="Y158" s="47">
        <v>0</v>
      </c>
      <c r="Z158" s="47">
        <v>0</v>
      </c>
      <c r="AA158" s="47">
        <v>0</v>
      </c>
      <c r="AB158" s="47">
        <v>0</v>
      </c>
      <c r="AC158" s="47">
        <v>0</v>
      </c>
      <c r="AD158" s="47">
        <v>0</v>
      </c>
      <c r="AE158" s="47">
        <v>0</v>
      </c>
      <c r="AF158" s="47">
        <v>0</v>
      </c>
      <c r="AG158" s="47">
        <v>0</v>
      </c>
      <c r="AH158" s="47">
        <v>0</v>
      </c>
      <c r="AI158" s="47">
        <v>0</v>
      </c>
      <c r="AJ158" s="47">
        <v>0</v>
      </c>
      <c r="AK158" s="47">
        <v>0</v>
      </c>
      <c r="AL158" s="47">
        <v>0</v>
      </c>
      <c r="AM158" s="47">
        <v>0</v>
      </c>
      <c r="AN158" s="47">
        <v>0</v>
      </c>
      <c r="AO158" s="47">
        <v>0</v>
      </c>
      <c r="AP158" s="47">
        <v>0</v>
      </c>
      <c r="AQ158" s="47">
        <v>0</v>
      </c>
      <c r="AR158" s="47">
        <v>0</v>
      </c>
      <c r="AS158" s="47">
        <v>0</v>
      </c>
      <c r="AT158" s="47">
        <v>0</v>
      </c>
      <c r="AU158" s="47">
        <v>0</v>
      </c>
      <c r="AV158" s="47">
        <v>0</v>
      </c>
      <c r="AW158" s="47">
        <v>0</v>
      </c>
      <c r="AX158" s="47">
        <v>0</v>
      </c>
      <c r="AY158" s="47">
        <v>0</v>
      </c>
      <c r="AZ158" s="47">
        <v>0</v>
      </c>
      <c r="BA158" s="47">
        <v>0</v>
      </c>
      <c r="BB158" s="47">
        <v>0</v>
      </c>
      <c r="BC158" s="47">
        <v>0</v>
      </c>
      <c r="BD158" s="47">
        <v>0</v>
      </c>
      <c r="BE158" s="47">
        <v>0</v>
      </c>
      <c r="BF158" s="47">
        <v>0</v>
      </c>
      <c r="BG158" s="47">
        <v>0</v>
      </c>
      <c r="BH158" s="47">
        <v>0</v>
      </c>
      <c r="BI158" s="47">
        <v>0</v>
      </c>
      <c r="BJ158" s="47">
        <v>0</v>
      </c>
      <c r="BK158" s="47">
        <v>0</v>
      </c>
      <c r="BL158" s="47">
        <v>0</v>
      </c>
      <c r="BM158" s="47">
        <v>0</v>
      </c>
      <c r="BN158" s="47">
        <v>0</v>
      </c>
      <c r="BO158" s="47">
        <v>0</v>
      </c>
      <c r="BP158" s="47">
        <v>0</v>
      </c>
      <c r="BQ158" s="47">
        <v>0</v>
      </c>
      <c r="BR158" s="47">
        <v>0</v>
      </c>
      <c r="BS158" s="47">
        <v>0</v>
      </c>
      <c r="BT158" s="47">
        <v>0</v>
      </c>
      <c r="BU158" s="47">
        <v>0</v>
      </c>
      <c r="BV158" s="47">
        <v>0</v>
      </c>
      <c r="BW158" s="47">
        <v>0</v>
      </c>
      <c r="BX158" s="47">
        <v>0</v>
      </c>
      <c r="BY158" s="47">
        <v>0</v>
      </c>
      <c r="BZ158" s="47">
        <v>0</v>
      </c>
      <c r="CA158" s="47">
        <v>0</v>
      </c>
      <c r="CB158" s="47">
        <v>0</v>
      </c>
      <c r="CC158" s="47">
        <v>0</v>
      </c>
      <c r="CD158" s="47">
        <v>0</v>
      </c>
      <c r="CE158" s="47">
        <v>0</v>
      </c>
      <c r="CF158" s="47">
        <v>0</v>
      </c>
      <c r="CG158" s="47">
        <v>0</v>
      </c>
      <c r="CH158" s="47">
        <v>0</v>
      </c>
      <c r="CI158" s="47">
        <v>0</v>
      </c>
      <c r="CJ158" s="47">
        <v>0</v>
      </c>
      <c r="CK158" s="47">
        <v>0</v>
      </c>
      <c r="CL158" s="47">
        <v>0</v>
      </c>
      <c r="CM158" s="47">
        <v>0</v>
      </c>
      <c r="CN158" s="47">
        <v>0</v>
      </c>
      <c r="CO158" s="47">
        <v>0</v>
      </c>
      <c r="CP158" s="47">
        <v>0</v>
      </c>
      <c r="CQ158" s="47">
        <v>0</v>
      </c>
      <c r="CR158" s="47">
        <v>0</v>
      </c>
      <c r="CS158" s="47">
        <v>0</v>
      </c>
      <c r="CT158" s="47">
        <v>0</v>
      </c>
      <c r="CU158" s="47">
        <v>0</v>
      </c>
      <c r="CV158" s="47">
        <v>0</v>
      </c>
      <c r="CW158" s="47">
        <v>0</v>
      </c>
      <c r="CX158" s="47">
        <v>0</v>
      </c>
      <c r="CY158" s="47">
        <v>0</v>
      </c>
      <c r="CZ158" s="47">
        <v>0</v>
      </c>
      <c r="DA158" s="47">
        <v>0</v>
      </c>
      <c r="DB158" s="47">
        <v>0</v>
      </c>
      <c r="DC158" s="47">
        <v>0</v>
      </c>
      <c r="DD158" s="47">
        <v>0</v>
      </c>
      <c r="DE158" s="47">
        <v>0</v>
      </c>
      <c r="DF158" s="47">
        <v>0</v>
      </c>
      <c r="DG158" s="47">
        <v>0</v>
      </c>
      <c r="DH158" s="47">
        <v>0</v>
      </c>
      <c r="DI158" s="47">
        <v>0</v>
      </c>
      <c r="DJ158" s="47">
        <v>0</v>
      </c>
      <c r="DK158" s="47">
        <v>0</v>
      </c>
      <c r="DL158" s="57">
        <v>0</v>
      </c>
      <c r="DM158" s="38">
        <v>0</v>
      </c>
      <c r="DN158" s="38">
        <v>0</v>
      </c>
      <c r="DO158" s="38">
        <v>0</v>
      </c>
      <c r="DP158" s="38">
        <v>0</v>
      </c>
      <c r="DQ158" s="38">
        <v>0</v>
      </c>
      <c r="DR158" s="38">
        <v>0</v>
      </c>
      <c r="DS158" s="38">
        <v>0</v>
      </c>
      <c r="DT158" s="38">
        <v>0</v>
      </c>
      <c r="DU158" s="38">
        <v>0</v>
      </c>
      <c r="DV158" s="38">
        <v>0</v>
      </c>
      <c r="DW158" s="38">
        <v>0</v>
      </c>
      <c r="DX158" s="38">
        <v>0</v>
      </c>
      <c r="DY158" s="38">
        <v>0</v>
      </c>
    </row>
    <row r="159" s="38" customFormat="1" spans="1:129">
      <c r="A159" s="46"/>
      <c r="B159" s="47" t="s">
        <v>149</v>
      </c>
      <c r="C159" s="47">
        <v>0</v>
      </c>
      <c r="D159" s="47">
        <v>0</v>
      </c>
      <c r="E159" s="47">
        <v>0</v>
      </c>
      <c r="F159" s="47">
        <v>0</v>
      </c>
      <c r="G159" s="47">
        <v>0</v>
      </c>
      <c r="H159" s="47">
        <v>0</v>
      </c>
      <c r="I159" s="47">
        <v>0</v>
      </c>
      <c r="J159" s="47">
        <v>0</v>
      </c>
      <c r="K159" s="47">
        <v>0</v>
      </c>
      <c r="L159" s="47">
        <v>0</v>
      </c>
      <c r="M159" s="47">
        <v>0</v>
      </c>
      <c r="N159" s="47">
        <v>0</v>
      </c>
      <c r="O159" s="47">
        <v>0</v>
      </c>
      <c r="P159" s="47">
        <v>0</v>
      </c>
      <c r="Q159" s="47"/>
      <c r="R159" s="47"/>
      <c r="S159" s="47">
        <v>0</v>
      </c>
      <c r="T159" s="47">
        <v>0</v>
      </c>
      <c r="U159" s="47">
        <v>0</v>
      </c>
      <c r="V159" s="47">
        <v>0</v>
      </c>
      <c r="W159" s="47">
        <v>0</v>
      </c>
      <c r="X159" s="47">
        <v>0</v>
      </c>
      <c r="Y159" s="47">
        <v>0</v>
      </c>
      <c r="Z159" s="47">
        <v>0</v>
      </c>
      <c r="AA159" s="47">
        <v>0</v>
      </c>
      <c r="AB159" s="47">
        <v>0</v>
      </c>
      <c r="AC159" s="47">
        <v>0</v>
      </c>
      <c r="AD159" s="47">
        <v>0</v>
      </c>
      <c r="AE159" s="47">
        <v>0</v>
      </c>
      <c r="AF159" s="47">
        <v>0</v>
      </c>
      <c r="AG159" s="47">
        <v>0</v>
      </c>
      <c r="AH159" s="47">
        <v>0</v>
      </c>
      <c r="AI159" s="47">
        <v>0</v>
      </c>
      <c r="AJ159" s="47">
        <v>0</v>
      </c>
      <c r="AK159" s="47">
        <v>0</v>
      </c>
      <c r="AL159" s="47">
        <v>0</v>
      </c>
      <c r="AM159" s="47">
        <v>0</v>
      </c>
      <c r="AN159" s="47">
        <v>0</v>
      </c>
      <c r="AO159" s="47">
        <v>0</v>
      </c>
      <c r="AP159" s="47">
        <v>0</v>
      </c>
      <c r="AQ159" s="47">
        <v>0</v>
      </c>
      <c r="AR159" s="47">
        <v>0</v>
      </c>
      <c r="AS159" s="47">
        <v>0</v>
      </c>
      <c r="AT159" s="47">
        <v>0</v>
      </c>
      <c r="AU159" s="47">
        <v>0</v>
      </c>
      <c r="AV159" s="47">
        <v>0</v>
      </c>
      <c r="AW159" s="47">
        <v>0</v>
      </c>
      <c r="AX159" s="47">
        <v>0</v>
      </c>
      <c r="AY159" s="47">
        <v>0</v>
      </c>
      <c r="AZ159" s="47">
        <v>0</v>
      </c>
      <c r="BA159" s="47">
        <v>0</v>
      </c>
      <c r="BB159" s="47">
        <v>0</v>
      </c>
      <c r="BC159" s="47">
        <v>0</v>
      </c>
      <c r="BD159" s="47">
        <v>0</v>
      </c>
      <c r="BE159" s="47">
        <v>0</v>
      </c>
      <c r="BF159" s="47">
        <v>0</v>
      </c>
      <c r="BG159" s="47">
        <v>0</v>
      </c>
      <c r="BH159" s="47">
        <v>0</v>
      </c>
      <c r="BI159" s="47">
        <v>0</v>
      </c>
      <c r="BJ159" s="47">
        <v>0</v>
      </c>
      <c r="BK159" s="47">
        <v>0</v>
      </c>
      <c r="BL159" s="47">
        <v>0</v>
      </c>
      <c r="BM159" s="47">
        <v>0</v>
      </c>
      <c r="BN159" s="47">
        <v>0</v>
      </c>
      <c r="BO159" s="47">
        <v>0</v>
      </c>
      <c r="BP159" s="47">
        <v>0</v>
      </c>
      <c r="BQ159" s="47">
        <v>0</v>
      </c>
      <c r="BR159" s="47">
        <v>0</v>
      </c>
      <c r="BS159" s="47">
        <v>0</v>
      </c>
      <c r="BT159" s="47">
        <v>0</v>
      </c>
      <c r="BU159" s="47">
        <v>0</v>
      </c>
      <c r="BV159" s="47">
        <v>0</v>
      </c>
      <c r="BW159" s="47">
        <v>0</v>
      </c>
      <c r="BX159" s="47">
        <v>0</v>
      </c>
      <c r="BY159" s="47">
        <v>0</v>
      </c>
      <c r="BZ159" s="47">
        <v>0</v>
      </c>
      <c r="CA159" s="47">
        <v>0</v>
      </c>
      <c r="CB159" s="47">
        <v>0</v>
      </c>
      <c r="CC159" s="47">
        <v>0</v>
      </c>
      <c r="CD159" s="47">
        <v>0</v>
      </c>
      <c r="CE159" s="47">
        <v>0</v>
      </c>
      <c r="CF159" s="47">
        <v>0</v>
      </c>
      <c r="CG159" s="47">
        <v>0</v>
      </c>
      <c r="CH159" s="47">
        <v>0</v>
      </c>
      <c r="CI159" s="47">
        <v>0</v>
      </c>
      <c r="CJ159" s="47">
        <v>0</v>
      </c>
      <c r="CK159" s="47">
        <v>0</v>
      </c>
      <c r="CL159" s="47">
        <v>0</v>
      </c>
      <c r="CM159" s="47">
        <v>0</v>
      </c>
      <c r="CN159" s="47">
        <v>0</v>
      </c>
      <c r="CO159" s="47">
        <v>0</v>
      </c>
      <c r="CP159" s="47">
        <v>0</v>
      </c>
      <c r="CQ159" s="47">
        <v>0</v>
      </c>
      <c r="CR159" s="47">
        <v>0</v>
      </c>
      <c r="CS159" s="47">
        <v>0</v>
      </c>
      <c r="CT159" s="47">
        <v>0</v>
      </c>
      <c r="CU159" s="47">
        <v>0</v>
      </c>
      <c r="CV159" s="47">
        <v>0</v>
      </c>
      <c r="CW159" s="47">
        <v>0</v>
      </c>
      <c r="CX159" s="47">
        <v>0</v>
      </c>
      <c r="CY159" s="47">
        <v>0</v>
      </c>
      <c r="CZ159" s="47">
        <v>0</v>
      </c>
      <c r="DA159" s="47">
        <v>0</v>
      </c>
      <c r="DB159" s="47">
        <v>0</v>
      </c>
      <c r="DC159" s="47">
        <v>0</v>
      </c>
      <c r="DD159" s="47">
        <v>0</v>
      </c>
      <c r="DE159" s="47">
        <v>0</v>
      </c>
      <c r="DF159" s="47">
        <v>0</v>
      </c>
      <c r="DG159" s="47">
        <v>0</v>
      </c>
      <c r="DH159" s="47">
        <v>0</v>
      </c>
      <c r="DI159" s="47">
        <v>0</v>
      </c>
      <c r="DJ159" s="47">
        <v>0</v>
      </c>
      <c r="DK159" s="47">
        <v>0</v>
      </c>
      <c r="DL159" s="57">
        <v>0</v>
      </c>
      <c r="DM159" s="38">
        <v>0</v>
      </c>
      <c r="DN159" s="38">
        <v>0</v>
      </c>
      <c r="DO159" s="38">
        <v>0</v>
      </c>
      <c r="DP159" s="38">
        <v>0</v>
      </c>
      <c r="DQ159" s="38">
        <v>0</v>
      </c>
      <c r="DR159" s="38">
        <v>0</v>
      </c>
      <c r="DS159" s="38">
        <v>0</v>
      </c>
      <c r="DT159" s="38">
        <v>0</v>
      </c>
      <c r="DU159" s="38">
        <v>0</v>
      </c>
      <c r="DV159" s="38">
        <v>0</v>
      </c>
      <c r="DW159" s="38">
        <v>0</v>
      </c>
      <c r="DX159" s="38">
        <v>0</v>
      </c>
      <c r="DY159" s="38">
        <v>0</v>
      </c>
    </row>
    <row r="160" s="38" customFormat="1" spans="1:129">
      <c r="A160" s="46"/>
      <c r="B160" s="47" t="s">
        <v>150</v>
      </c>
      <c r="C160" s="47">
        <v>0</v>
      </c>
      <c r="D160" s="47">
        <v>0</v>
      </c>
      <c r="E160" s="47">
        <v>0</v>
      </c>
      <c r="F160" s="47">
        <v>0</v>
      </c>
      <c r="G160" s="47">
        <v>0</v>
      </c>
      <c r="H160" s="47">
        <v>0</v>
      </c>
      <c r="I160" s="47">
        <v>0</v>
      </c>
      <c r="J160" s="47">
        <v>0</v>
      </c>
      <c r="K160" s="47">
        <v>0</v>
      </c>
      <c r="L160" s="47">
        <v>0</v>
      </c>
      <c r="M160" s="47">
        <v>0</v>
      </c>
      <c r="N160" s="47">
        <v>0</v>
      </c>
      <c r="O160" s="47">
        <v>0</v>
      </c>
      <c r="P160" s="47">
        <v>0</v>
      </c>
      <c r="Q160" s="47"/>
      <c r="R160" s="47"/>
      <c r="S160" s="47">
        <v>0</v>
      </c>
      <c r="T160" s="47">
        <v>0</v>
      </c>
      <c r="U160" s="47">
        <v>0</v>
      </c>
      <c r="V160" s="47">
        <v>0</v>
      </c>
      <c r="W160" s="47">
        <v>0</v>
      </c>
      <c r="X160" s="47">
        <v>0</v>
      </c>
      <c r="Y160" s="47">
        <v>0</v>
      </c>
      <c r="Z160" s="47">
        <v>0</v>
      </c>
      <c r="AA160" s="47">
        <v>0</v>
      </c>
      <c r="AB160" s="47">
        <v>0</v>
      </c>
      <c r="AC160" s="47">
        <v>0</v>
      </c>
      <c r="AD160" s="47">
        <v>0</v>
      </c>
      <c r="AE160" s="47">
        <v>0</v>
      </c>
      <c r="AF160" s="47">
        <v>0</v>
      </c>
      <c r="AG160" s="47">
        <v>0</v>
      </c>
      <c r="AH160" s="47">
        <v>0</v>
      </c>
      <c r="AI160" s="47">
        <v>0</v>
      </c>
      <c r="AJ160" s="47">
        <v>0</v>
      </c>
      <c r="AK160" s="47">
        <v>0</v>
      </c>
      <c r="AL160" s="47">
        <v>0</v>
      </c>
      <c r="AM160" s="47">
        <v>0</v>
      </c>
      <c r="AN160" s="47">
        <v>0</v>
      </c>
      <c r="AO160" s="47">
        <v>0</v>
      </c>
      <c r="AP160" s="47">
        <v>0</v>
      </c>
      <c r="AQ160" s="47">
        <v>0</v>
      </c>
      <c r="AR160" s="47">
        <v>0</v>
      </c>
      <c r="AS160" s="47">
        <v>0</v>
      </c>
      <c r="AT160" s="47">
        <v>0</v>
      </c>
      <c r="AU160" s="47">
        <v>0</v>
      </c>
      <c r="AV160" s="47">
        <v>0</v>
      </c>
      <c r="AW160" s="47">
        <v>0</v>
      </c>
      <c r="AX160" s="47">
        <v>0</v>
      </c>
      <c r="AY160" s="47">
        <v>0</v>
      </c>
      <c r="AZ160" s="47">
        <v>0</v>
      </c>
      <c r="BA160" s="47">
        <v>0</v>
      </c>
      <c r="BB160" s="47">
        <v>0</v>
      </c>
      <c r="BC160" s="47">
        <v>0</v>
      </c>
      <c r="BD160" s="47">
        <v>0</v>
      </c>
      <c r="BE160" s="47">
        <v>0</v>
      </c>
      <c r="BF160" s="47">
        <v>0</v>
      </c>
      <c r="BG160" s="47">
        <v>0</v>
      </c>
      <c r="BH160" s="47">
        <v>0</v>
      </c>
      <c r="BI160" s="47">
        <v>0</v>
      </c>
      <c r="BJ160" s="47">
        <v>0</v>
      </c>
      <c r="BK160" s="47">
        <v>0</v>
      </c>
      <c r="BL160" s="47">
        <v>0</v>
      </c>
      <c r="BM160" s="47">
        <v>0</v>
      </c>
      <c r="BN160" s="47">
        <v>0</v>
      </c>
      <c r="BO160" s="47">
        <v>0</v>
      </c>
      <c r="BP160" s="47">
        <v>0</v>
      </c>
      <c r="BQ160" s="47">
        <v>0</v>
      </c>
      <c r="BR160" s="47">
        <v>0</v>
      </c>
      <c r="BS160" s="47">
        <v>0</v>
      </c>
      <c r="BT160" s="47">
        <v>0</v>
      </c>
      <c r="BU160" s="47">
        <v>0</v>
      </c>
      <c r="BV160" s="47">
        <v>0</v>
      </c>
      <c r="BW160" s="47">
        <v>0</v>
      </c>
      <c r="BX160" s="47">
        <v>0</v>
      </c>
      <c r="BY160" s="47">
        <v>0</v>
      </c>
      <c r="BZ160" s="47">
        <v>0</v>
      </c>
      <c r="CA160" s="47">
        <v>0</v>
      </c>
      <c r="CB160" s="47">
        <v>0</v>
      </c>
      <c r="CC160" s="47">
        <v>0</v>
      </c>
      <c r="CD160" s="47">
        <v>0</v>
      </c>
      <c r="CE160" s="47">
        <v>0</v>
      </c>
      <c r="CF160" s="47">
        <v>0</v>
      </c>
      <c r="CG160" s="47">
        <v>0</v>
      </c>
      <c r="CH160" s="47">
        <v>0</v>
      </c>
      <c r="CI160" s="47">
        <v>0</v>
      </c>
      <c r="CJ160" s="47">
        <v>0</v>
      </c>
      <c r="CK160" s="47">
        <v>0</v>
      </c>
      <c r="CL160" s="47">
        <v>0</v>
      </c>
      <c r="CM160" s="47">
        <v>0</v>
      </c>
      <c r="CN160" s="47">
        <v>0</v>
      </c>
      <c r="CO160" s="47">
        <v>0</v>
      </c>
      <c r="CP160" s="47">
        <v>0</v>
      </c>
      <c r="CQ160" s="47">
        <v>0</v>
      </c>
      <c r="CR160" s="47">
        <v>0</v>
      </c>
      <c r="CS160" s="47">
        <v>0</v>
      </c>
      <c r="CT160" s="47">
        <v>0</v>
      </c>
      <c r="CU160" s="47">
        <v>0</v>
      </c>
      <c r="CV160" s="47">
        <v>0</v>
      </c>
      <c r="CW160" s="47">
        <v>0</v>
      </c>
      <c r="CX160" s="47">
        <v>0</v>
      </c>
      <c r="CY160" s="47">
        <v>0</v>
      </c>
      <c r="CZ160" s="47">
        <v>0</v>
      </c>
      <c r="DA160" s="47">
        <v>0</v>
      </c>
      <c r="DB160" s="47">
        <v>0</v>
      </c>
      <c r="DC160" s="47">
        <v>0</v>
      </c>
      <c r="DD160" s="47">
        <v>0</v>
      </c>
      <c r="DE160" s="47">
        <v>0</v>
      </c>
      <c r="DF160" s="47">
        <v>0</v>
      </c>
      <c r="DG160" s="47">
        <v>0</v>
      </c>
      <c r="DH160" s="47">
        <v>0</v>
      </c>
      <c r="DI160" s="47">
        <v>0</v>
      </c>
      <c r="DJ160" s="47">
        <v>0</v>
      </c>
      <c r="DK160" s="47">
        <v>0</v>
      </c>
      <c r="DL160" s="57">
        <v>0</v>
      </c>
      <c r="DM160" s="38">
        <v>0</v>
      </c>
      <c r="DN160" s="38">
        <v>0</v>
      </c>
      <c r="DO160" s="38">
        <v>0</v>
      </c>
      <c r="DP160" s="38">
        <v>0</v>
      </c>
      <c r="DQ160" s="38">
        <v>0</v>
      </c>
      <c r="DR160" s="38">
        <v>0</v>
      </c>
      <c r="DS160" s="38">
        <v>0</v>
      </c>
      <c r="DT160" s="38">
        <v>0</v>
      </c>
      <c r="DU160" s="38">
        <v>0</v>
      </c>
      <c r="DV160" s="38">
        <v>0</v>
      </c>
      <c r="DW160" s="38">
        <v>0</v>
      </c>
      <c r="DX160" s="38">
        <v>0</v>
      </c>
      <c r="DY160" s="38">
        <v>0</v>
      </c>
    </row>
    <row r="161" s="38" customFormat="1" spans="1:129">
      <c r="A161" s="46"/>
      <c r="B161" s="47" t="s">
        <v>151</v>
      </c>
      <c r="C161" s="47">
        <v>29817.5</v>
      </c>
      <c r="D161" s="47">
        <v>0</v>
      </c>
      <c r="E161" s="47">
        <v>0</v>
      </c>
      <c r="F161" s="47">
        <v>0</v>
      </c>
      <c r="G161" s="47">
        <v>0</v>
      </c>
      <c r="H161" s="47">
        <v>0</v>
      </c>
      <c r="I161" s="47">
        <v>0</v>
      </c>
      <c r="J161" s="47">
        <v>0</v>
      </c>
      <c r="K161" s="47">
        <v>0</v>
      </c>
      <c r="L161" s="47">
        <v>0</v>
      </c>
      <c r="M161" s="47">
        <v>0</v>
      </c>
      <c r="N161" s="47">
        <v>0</v>
      </c>
      <c r="O161" s="47">
        <v>0</v>
      </c>
      <c r="P161" s="47">
        <v>0</v>
      </c>
      <c r="Q161" s="47"/>
      <c r="R161" s="47"/>
      <c r="S161" s="47">
        <v>0</v>
      </c>
      <c r="T161" s="47">
        <v>0</v>
      </c>
      <c r="U161" s="47">
        <v>29817.5</v>
      </c>
      <c r="V161" s="47">
        <v>0</v>
      </c>
      <c r="W161" s="47">
        <v>0</v>
      </c>
      <c r="X161" s="47">
        <v>0</v>
      </c>
      <c r="Y161" s="47">
        <v>0</v>
      </c>
      <c r="Z161" s="47">
        <v>0</v>
      </c>
      <c r="AA161" s="47">
        <v>0</v>
      </c>
      <c r="AB161" s="47">
        <v>0</v>
      </c>
      <c r="AC161" s="47">
        <v>0</v>
      </c>
      <c r="AD161" s="47">
        <v>0</v>
      </c>
      <c r="AE161" s="47">
        <v>0</v>
      </c>
      <c r="AF161" s="47">
        <v>0</v>
      </c>
      <c r="AG161" s="47">
        <v>0</v>
      </c>
      <c r="AH161" s="47">
        <v>0</v>
      </c>
      <c r="AI161" s="47">
        <v>0</v>
      </c>
      <c r="AJ161" s="47">
        <v>0</v>
      </c>
      <c r="AK161" s="47">
        <v>0</v>
      </c>
      <c r="AL161" s="47">
        <v>0</v>
      </c>
      <c r="AM161" s="47">
        <v>0</v>
      </c>
      <c r="AN161" s="47">
        <v>0</v>
      </c>
      <c r="AO161" s="47">
        <v>0</v>
      </c>
      <c r="AP161" s="47">
        <v>0</v>
      </c>
      <c r="AQ161" s="47">
        <v>0</v>
      </c>
      <c r="AR161" s="47">
        <v>0</v>
      </c>
      <c r="AS161" s="47">
        <v>0</v>
      </c>
      <c r="AT161" s="47">
        <v>0</v>
      </c>
      <c r="AU161" s="47">
        <v>29817.5</v>
      </c>
      <c r="AV161" s="47">
        <v>0</v>
      </c>
      <c r="AW161" s="47">
        <v>0</v>
      </c>
      <c r="AX161" s="47">
        <v>0</v>
      </c>
      <c r="AY161" s="47">
        <v>0</v>
      </c>
      <c r="AZ161" s="47">
        <v>0</v>
      </c>
      <c r="BA161" s="47">
        <v>0</v>
      </c>
      <c r="BB161" s="47">
        <v>0</v>
      </c>
      <c r="BC161" s="47">
        <v>0</v>
      </c>
      <c r="BD161" s="47">
        <v>0</v>
      </c>
      <c r="BE161" s="47">
        <v>0</v>
      </c>
      <c r="BF161" s="47">
        <v>0</v>
      </c>
      <c r="BG161" s="47">
        <v>0</v>
      </c>
      <c r="BH161" s="47">
        <v>0</v>
      </c>
      <c r="BI161" s="47">
        <v>0</v>
      </c>
      <c r="BJ161" s="47">
        <v>0</v>
      </c>
      <c r="BK161" s="47">
        <v>0</v>
      </c>
      <c r="BL161" s="47">
        <v>0</v>
      </c>
      <c r="BM161" s="47">
        <v>0</v>
      </c>
      <c r="BN161" s="47">
        <v>0</v>
      </c>
      <c r="BO161" s="47">
        <v>0</v>
      </c>
      <c r="BP161" s="47">
        <v>0</v>
      </c>
      <c r="BQ161" s="47">
        <v>0</v>
      </c>
      <c r="BR161" s="47">
        <v>0</v>
      </c>
      <c r="BS161" s="47">
        <v>0</v>
      </c>
      <c r="BT161" s="47">
        <v>0</v>
      </c>
      <c r="BU161" s="47">
        <v>0</v>
      </c>
      <c r="BV161" s="47">
        <v>0</v>
      </c>
      <c r="BW161" s="47">
        <v>0</v>
      </c>
      <c r="BX161" s="47">
        <v>0</v>
      </c>
      <c r="BY161" s="47">
        <v>0</v>
      </c>
      <c r="BZ161" s="47">
        <v>0</v>
      </c>
      <c r="CA161" s="47">
        <v>0</v>
      </c>
      <c r="CB161" s="47">
        <v>0</v>
      </c>
      <c r="CC161" s="47">
        <v>0</v>
      </c>
      <c r="CD161" s="47">
        <v>0</v>
      </c>
      <c r="CE161" s="47">
        <v>0</v>
      </c>
      <c r="CF161" s="47">
        <v>0</v>
      </c>
      <c r="CG161" s="47">
        <v>0</v>
      </c>
      <c r="CH161" s="47">
        <v>0</v>
      </c>
      <c r="CI161" s="47">
        <v>0</v>
      </c>
      <c r="CJ161" s="47">
        <v>0</v>
      </c>
      <c r="CK161" s="47">
        <v>0</v>
      </c>
      <c r="CL161" s="47">
        <v>0</v>
      </c>
      <c r="CM161" s="47">
        <v>0</v>
      </c>
      <c r="CN161" s="47">
        <v>0</v>
      </c>
      <c r="CO161" s="47">
        <v>0</v>
      </c>
      <c r="CP161" s="47">
        <v>0</v>
      </c>
      <c r="CQ161" s="47">
        <v>0</v>
      </c>
      <c r="CR161" s="47">
        <v>0</v>
      </c>
      <c r="CS161" s="47">
        <v>0</v>
      </c>
      <c r="CT161" s="47">
        <v>0</v>
      </c>
      <c r="CU161" s="47">
        <v>0</v>
      </c>
      <c r="CV161" s="47">
        <v>0</v>
      </c>
      <c r="CW161" s="47">
        <v>0</v>
      </c>
      <c r="CX161" s="47">
        <v>0</v>
      </c>
      <c r="CY161" s="47">
        <v>0</v>
      </c>
      <c r="CZ161" s="47">
        <v>0</v>
      </c>
      <c r="DA161" s="47">
        <v>0</v>
      </c>
      <c r="DB161" s="47">
        <v>0</v>
      </c>
      <c r="DC161" s="47">
        <v>0</v>
      </c>
      <c r="DD161" s="47">
        <v>0</v>
      </c>
      <c r="DE161" s="47">
        <v>0</v>
      </c>
      <c r="DF161" s="47">
        <v>0</v>
      </c>
      <c r="DG161" s="47">
        <v>0</v>
      </c>
      <c r="DH161" s="47">
        <v>0</v>
      </c>
      <c r="DI161" s="47">
        <v>0</v>
      </c>
      <c r="DJ161" s="47">
        <v>0</v>
      </c>
      <c r="DK161" s="47">
        <v>0</v>
      </c>
      <c r="DL161" s="57">
        <v>0</v>
      </c>
      <c r="DM161" s="38">
        <v>0</v>
      </c>
      <c r="DN161" s="38">
        <v>0</v>
      </c>
      <c r="DO161" s="38">
        <v>0</v>
      </c>
      <c r="DP161" s="38">
        <v>0</v>
      </c>
      <c r="DQ161" s="38">
        <v>0</v>
      </c>
      <c r="DR161" s="38">
        <v>0</v>
      </c>
      <c r="DS161" s="38">
        <v>29817.5</v>
      </c>
      <c r="DT161" s="38">
        <v>0</v>
      </c>
      <c r="DU161" s="38">
        <v>0</v>
      </c>
      <c r="DV161" s="38">
        <v>0</v>
      </c>
      <c r="DW161" s="38">
        <v>0</v>
      </c>
      <c r="DX161" s="38">
        <v>0</v>
      </c>
      <c r="DY161" s="38">
        <v>0</v>
      </c>
    </row>
    <row r="162" s="40" customFormat="1" spans="1:129">
      <c r="A162" s="46"/>
      <c r="B162" s="48" t="s">
        <v>95</v>
      </c>
      <c r="C162" s="56">
        <v>29817.5</v>
      </c>
      <c r="D162" s="56">
        <v>0</v>
      </c>
      <c r="E162" s="56">
        <v>0</v>
      </c>
      <c r="F162" s="56">
        <v>0</v>
      </c>
      <c r="G162" s="56">
        <v>0</v>
      </c>
      <c r="H162" s="56">
        <v>0</v>
      </c>
      <c r="I162" s="56">
        <v>0</v>
      </c>
      <c r="J162" s="56">
        <v>0</v>
      </c>
      <c r="K162" s="56">
        <v>0</v>
      </c>
      <c r="L162" s="56">
        <v>0</v>
      </c>
      <c r="M162" s="56">
        <v>0</v>
      </c>
      <c r="N162" s="56">
        <v>0</v>
      </c>
      <c r="O162" s="56">
        <v>0</v>
      </c>
      <c r="P162" s="56">
        <v>0</v>
      </c>
      <c r="Q162" s="56"/>
      <c r="R162" s="56"/>
      <c r="S162" s="56">
        <v>0</v>
      </c>
      <c r="T162" s="56">
        <v>0</v>
      </c>
      <c r="U162" s="47">
        <v>29817.5</v>
      </c>
      <c r="V162" s="47">
        <v>0</v>
      </c>
      <c r="W162" s="47">
        <v>0</v>
      </c>
      <c r="X162" s="47">
        <v>0</v>
      </c>
      <c r="Y162" s="47">
        <v>0</v>
      </c>
      <c r="Z162" s="56">
        <v>0</v>
      </c>
      <c r="AA162" s="47">
        <v>0</v>
      </c>
      <c r="AB162" s="47">
        <v>0</v>
      </c>
      <c r="AC162" s="56">
        <v>0</v>
      </c>
      <c r="AD162" s="56">
        <v>0</v>
      </c>
      <c r="AE162" s="56">
        <v>0</v>
      </c>
      <c r="AF162" s="56">
        <v>0</v>
      </c>
      <c r="AG162" s="56">
        <v>0</v>
      </c>
      <c r="AH162" s="56">
        <v>0</v>
      </c>
      <c r="AI162" s="56">
        <v>0</v>
      </c>
      <c r="AJ162" s="56">
        <v>0</v>
      </c>
      <c r="AK162" s="56">
        <v>0</v>
      </c>
      <c r="AL162" s="56">
        <v>0</v>
      </c>
      <c r="AM162" s="56">
        <v>0</v>
      </c>
      <c r="AN162" s="56">
        <v>0</v>
      </c>
      <c r="AO162" s="56">
        <v>0</v>
      </c>
      <c r="AP162" s="56">
        <v>0</v>
      </c>
      <c r="AQ162" s="56">
        <v>0</v>
      </c>
      <c r="AR162" s="56">
        <v>0</v>
      </c>
      <c r="AS162" s="56">
        <v>0</v>
      </c>
      <c r="AT162" s="56">
        <v>0</v>
      </c>
      <c r="AU162" s="47">
        <v>29817.5</v>
      </c>
      <c r="AV162" s="56">
        <v>0</v>
      </c>
      <c r="AW162" s="56">
        <v>0</v>
      </c>
      <c r="AX162" s="56">
        <v>0</v>
      </c>
      <c r="AY162" s="56">
        <v>0</v>
      </c>
      <c r="AZ162" s="56">
        <v>0</v>
      </c>
      <c r="BA162" s="56">
        <v>0</v>
      </c>
      <c r="BB162" s="56">
        <v>0</v>
      </c>
      <c r="BC162" s="56">
        <v>0</v>
      </c>
      <c r="BD162" s="56">
        <v>0</v>
      </c>
      <c r="BE162" s="56">
        <v>0</v>
      </c>
      <c r="BF162" s="56">
        <v>0</v>
      </c>
      <c r="BG162" s="56">
        <v>0</v>
      </c>
      <c r="BH162" s="56">
        <v>0</v>
      </c>
      <c r="BI162" s="56">
        <v>0</v>
      </c>
      <c r="BJ162" s="56">
        <v>0</v>
      </c>
      <c r="BK162" s="56">
        <v>0</v>
      </c>
      <c r="BL162" s="56">
        <v>0</v>
      </c>
      <c r="BM162" s="56">
        <v>0</v>
      </c>
      <c r="BN162" s="56">
        <v>0</v>
      </c>
      <c r="BO162" s="56">
        <v>0</v>
      </c>
      <c r="BP162" s="56">
        <v>0</v>
      </c>
      <c r="BQ162" s="56">
        <v>0</v>
      </c>
      <c r="BR162" s="56">
        <v>0</v>
      </c>
      <c r="BS162" s="56">
        <v>0</v>
      </c>
      <c r="BT162" s="56">
        <v>0</v>
      </c>
      <c r="BU162" s="56">
        <v>0</v>
      </c>
      <c r="BV162" s="56">
        <v>0</v>
      </c>
      <c r="BW162" s="56">
        <v>0</v>
      </c>
      <c r="BX162" s="56">
        <v>0</v>
      </c>
      <c r="BY162" s="56">
        <v>0</v>
      </c>
      <c r="BZ162" s="56">
        <v>0</v>
      </c>
      <c r="CA162" s="56">
        <v>0</v>
      </c>
      <c r="CB162" s="56">
        <v>0</v>
      </c>
      <c r="CC162" s="56">
        <v>0</v>
      </c>
      <c r="CD162" s="56">
        <v>0</v>
      </c>
      <c r="CE162" s="56">
        <v>0</v>
      </c>
      <c r="CF162" s="56">
        <v>0</v>
      </c>
      <c r="CG162" s="56">
        <v>0</v>
      </c>
      <c r="CH162" s="56">
        <v>0</v>
      </c>
      <c r="CI162" s="56">
        <v>0</v>
      </c>
      <c r="CJ162" s="56">
        <v>0</v>
      </c>
      <c r="CK162" s="56">
        <v>0</v>
      </c>
      <c r="CL162" s="56">
        <v>0</v>
      </c>
      <c r="CM162" s="56">
        <v>0</v>
      </c>
      <c r="CN162" s="56">
        <v>0</v>
      </c>
      <c r="CO162" s="56">
        <v>0</v>
      </c>
      <c r="CP162" s="56">
        <v>0</v>
      </c>
      <c r="CQ162" s="56">
        <v>0</v>
      </c>
      <c r="CR162" s="56">
        <v>0</v>
      </c>
      <c r="CS162" s="56">
        <v>0</v>
      </c>
      <c r="CT162" s="56">
        <v>0</v>
      </c>
      <c r="CU162" s="56">
        <v>0</v>
      </c>
      <c r="CV162" s="56">
        <v>0</v>
      </c>
      <c r="CW162" s="56">
        <v>0</v>
      </c>
      <c r="CX162" s="56">
        <v>0</v>
      </c>
      <c r="CY162" s="56">
        <v>0</v>
      </c>
      <c r="CZ162" s="56">
        <v>0</v>
      </c>
      <c r="DA162" s="56">
        <v>0</v>
      </c>
      <c r="DB162" s="56">
        <v>0</v>
      </c>
      <c r="DC162" s="56">
        <v>0</v>
      </c>
      <c r="DD162" s="56">
        <v>0</v>
      </c>
      <c r="DE162" s="56">
        <v>0</v>
      </c>
      <c r="DF162" s="56">
        <v>0</v>
      </c>
      <c r="DG162" s="56">
        <v>0</v>
      </c>
      <c r="DH162" s="56">
        <v>0</v>
      </c>
      <c r="DI162" s="56">
        <v>0</v>
      </c>
      <c r="DJ162" s="56">
        <v>0</v>
      </c>
      <c r="DK162" s="56">
        <v>0</v>
      </c>
      <c r="DL162" s="58">
        <v>0</v>
      </c>
      <c r="DM162" s="59">
        <v>0</v>
      </c>
      <c r="DN162" s="59">
        <v>0</v>
      </c>
      <c r="DO162" s="59">
        <v>0</v>
      </c>
      <c r="DP162" s="59">
        <v>0</v>
      </c>
      <c r="DQ162" s="59">
        <v>0</v>
      </c>
      <c r="DR162" s="59">
        <v>0</v>
      </c>
      <c r="DS162" s="59">
        <v>29817.5</v>
      </c>
      <c r="DT162" s="59">
        <v>0</v>
      </c>
      <c r="DU162" s="59">
        <v>0</v>
      </c>
      <c r="DV162" s="59">
        <v>0</v>
      </c>
      <c r="DW162" s="59">
        <v>0</v>
      </c>
      <c r="DX162" s="59">
        <v>0</v>
      </c>
      <c r="DY162" s="59">
        <v>0</v>
      </c>
    </row>
    <row r="163" s="40" customFormat="1" ht="14.25" spans="1:129">
      <c r="A163" s="53" t="s">
        <v>2</v>
      </c>
      <c r="B163" s="54" t="s">
        <v>2</v>
      </c>
      <c r="C163" s="60">
        <v>44724025.48</v>
      </c>
      <c r="D163" s="60">
        <v>-18324824.48</v>
      </c>
      <c r="E163" s="60">
        <v>3449788.67</v>
      </c>
      <c r="F163" s="60">
        <v>194567.74</v>
      </c>
      <c r="G163" s="60">
        <v>91549.52</v>
      </c>
      <c r="H163" s="60">
        <v>689994.22</v>
      </c>
      <c r="I163" s="60">
        <v>1570477.3</v>
      </c>
      <c r="J163" s="60">
        <v>1718450.57</v>
      </c>
      <c r="K163" s="60">
        <v>1393866.71</v>
      </c>
      <c r="L163" s="60">
        <v>3236892.47</v>
      </c>
      <c r="M163" s="60">
        <v>821229.7</v>
      </c>
      <c r="N163" s="60">
        <v>1242050.54</v>
      </c>
      <c r="O163" s="60">
        <v>899624.05</v>
      </c>
      <c r="P163" s="60">
        <v>933817.45</v>
      </c>
      <c r="Q163" s="60"/>
      <c r="R163" s="60"/>
      <c r="S163" s="60">
        <v>890429.69</v>
      </c>
      <c r="T163" s="60">
        <v>468414.12</v>
      </c>
      <c r="U163" s="60">
        <v>32808520.91</v>
      </c>
      <c r="V163" s="60">
        <v>3527892.21</v>
      </c>
      <c r="W163" s="60">
        <v>7035788.52</v>
      </c>
      <c r="X163" s="60">
        <v>2075495.57</v>
      </c>
      <c r="Y163" s="60">
        <v>1081271.25</v>
      </c>
      <c r="Z163" s="60">
        <v>836024.22</v>
      </c>
      <c r="AA163" s="60">
        <v>208047.38</v>
      </c>
      <c r="AB163" s="60">
        <v>998883.15</v>
      </c>
      <c r="AC163" s="60">
        <v>403666.21</v>
      </c>
      <c r="AD163" s="60">
        <v>557959.48</v>
      </c>
      <c r="AE163" s="60">
        <v>289070.17</v>
      </c>
      <c r="AF163" s="60">
        <v>1870256.47</v>
      </c>
      <c r="AG163" s="60">
        <v>2695870.89</v>
      </c>
      <c r="AH163" s="60">
        <v>729222.55</v>
      </c>
      <c r="AI163" s="60">
        <v>893408.96</v>
      </c>
      <c r="AJ163" s="60">
        <v>769832.31</v>
      </c>
      <c r="AK163" s="60">
        <v>651928.38</v>
      </c>
      <c r="AL163" s="60">
        <v>653734.88</v>
      </c>
      <c r="AM163" s="60">
        <v>782197.03</v>
      </c>
      <c r="AN163" s="60">
        <v>1645554.7</v>
      </c>
      <c r="AO163" s="60">
        <v>791207.84</v>
      </c>
      <c r="AP163" s="60">
        <v>794715.21</v>
      </c>
      <c r="AQ163" s="60">
        <v>4916793.28</v>
      </c>
      <c r="AR163" s="60">
        <v>211056.99</v>
      </c>
      <c r="AS163" s="60">
        <v>390988.47</v>
      </c>
      <c r="AT163" s="60">
        <v>1037032.3</v>
      </c>
      <c r="AU163" s="60">
        <v>22238975.09</v>
      </c>
      <c r="AV163" s="60">
        <v>859206.17</v>
      </c>
      <c r="AW163" s="60">
        <v>1028459</v>
      </c>
      <c r="AX163" s="60">
        <v>961701.79</v>
      </c>
      <c r="AY163" s="60">
        <v>816259.11</v>
      </c>
      <c r="AZ163" s="60">
        <v>877634.69</v>
      </c>
      <c r="BA163" s="60">
        <v>760280.8</v>
      </c>
      <c r="BB163" s="60">
        <v>280473.63</v>
      </c>
      <c r="BC163" s="60">
        <v>808287.48</v>
      </c>
      <c r="BD163" s="60">
        <v>627115.17</v>
      </c>
      <c r="BE163" s="60">
        <v>618601.41</v>
      </c>
      <c r="BF163" s="60">
        <v>684165.24</v>
      </c>
      <c r="BG163" s="60">
        <v>771160.82</v>
      </c>
      <c r="BH163" s="60">
        <v>366687.1</v>
      </c>
      <c r="BI163" s="60">
        <v>383997.3</v>
      </c>
      <c r="BJ163" s="60">
        <v>431297.14</v>
      </c>
      <c r="BK163" s="60">
        <v>391161.32</v>
      </c>
      <c r="BL163" s="60">
        <v>416314.21</v>
      </c>
      <c r="BM163" s="60">
        <v>218406.21</v>
      </c>
      <c r="BN163" s="60">
        <v>258211.79</v>
      </c>
      <c r="BO163" s="60">
        <v>336424.63</v>
      </c>
      <c r="BP163" s="60">
        <v>487345.98</v>
      </c>
      <c r="BQ163" s="60">
        <v>275678.76</v>
      </c>
      <c r="BR163" s="60">
        <v>187171.81</v>
      </c>
      <c r="BS163" s="60">
        <v>211222.07</v>
      </c>
      <c r="BT163" s="60">
        <v>272457.54</v>
      </c>
      <c r="BU163" s="60">
        <v>211969.2</v>
      </c>
      <c r="BV163" s="60">
        <v>259525.54</v>
      </c>
      <c r="BW163" s="60">
        <v>170321.75</v>
      </c>
      <c r="BX163" s="60">
        <v>332194.51</v>
      </c>
      <c r="BY163" s="60">
        <v>144058.57</v>
      </c>
      <c r="BZ163" s="60">
        <v>156083.99</v>
      </c>
      <c r="CA163" s="60">
        <v>73142.62</v>
      </c>
      <c r="CB163" s="60">
        <v>158456.27</v>
      </c>
      <c r="CC163" s="60">
        <v>206115.85</v>
      </c>
      <c r="CD163" s="60">
        <v>730433.15</v>
      </c>
      <c r="CE163" s="60">
        <v>371786.15</v>
      </c>
      <c r="CF163" s="60">
        <v>129885</v>
      </c>
      <c r="CG163" s="60">
        <v>148160.69</v>
      </c>
      <c r="CH163" s="60">
        <v>101128.1</v>
      </c>
      <c r="CI163" s="60">
        <v>137850.37</v>
      </c>
      <c r="CJ163" s="60">
        <v>68675.69</v>
      </c>
      <c r="CK163" s="60">
        <v>171450.17</v>
      </c>
      <c r="CL163" s="60">
        <v>190995.97</v>
      </c>
      <c r="CM163" s="60">
        <v>141245.6</v>
      </c>
      <c r="CN163" s="60">
        <v>124252.88</v>
      </c>
      <c r="CO163" s="60">
        <v>122254.48</v>
      </c>
      <c r="CP163" s="60">
        <v>188004.6</v>
      </c>
      <c r="CQ163" s="60">
        <v>112632.1</v>
      </c>
      <c r="CR163" s="60">
        <v>113325.59</v>
      </c>
      <c r="CS163" s="60">
        <v>194167.83</v>
      </c>
      <c r="CT163" s="60">
        <v>117104.93</v>
      </c>
      <c r="CU163" s="60">
        <v>149682.5</v>
      </c>
      <c r="CV163" s="60">
        <v>105497.76</v>
      </c>
      <c r="CW163" s="60">
        <v>143627.67</v>
      </c>
      <c r="CX163" s="60">
        <v>47797.74</v>
      </c>
      <c r="CY163" s="60">
        <v>150802.8</v>
      </c>
      <c r="CZ163" s="60">
        <v>80100.36</v>
      </c>
      <c r="DA163" s="60">
        <v>152699.42</v>
      </c>
      <c r="DB163" s="60">
        <v>191985.36</v>
      </c>
      <c r="DC163" s="60">
        <v>272143.46</v>
      </c>
      <c r="DD163" s="60">
        <v>160632.15</v>
      </c>
      <c r="DE163" s="60">
        <v>129752.61</v>
      </c>
      <c r="DF163" s="60">
        <v>125234.3</v>
      </c>
      <c r="DG163" s="60">
        <v>353044.19</v>
      </c>
      <c r="DH163" s="60">
        <v>155877.86</v>
      </c>
      <c r="DI163" s="60">
        <v>171367.14</v>
      </c>
      <c r="DJ163" s="60">
        <v>163863.39</v>
      </c>
      <c r="DK163" s="60">
        <v>137380.71</v>
      </c>
      <c r="DL163" s="60">
        <v>140793.11</v>
      </c>
      <c r="DM163" s="60">
        <v>130794.11</v>
      </c>
      <c r="DN163" s="60">
        <v>55344.12</v>
      </c>
      <c r="DO163" s="60">
        <v>175976.67</v>
      </c>
      <c r="DP163" s="60">
        <v>128230.71</v>
      </c>
      <c r="DQ163" s="60">
        <v>178374.58</v>
      </c>
      <c r="DR163" s="60">
        <v>100882.1</v>
      </c>
      <c r="DS163" s="60">
        <v>79679.97</v>
      </c>
      <c r="DT163" s="60">
        <v>71355.61</v>
      </c>
      <c r="DU163" s="60">
        <v>52092.66</v>
      </c>
      <c r="DV163" s="60">
        <v>53533.78</v>
      </c>
      <c r="DW163" s="60">
        <v>54604.58</v>
      </c>
      <c r="DX163" s="60">
        <v>68658.66</v>
      </c>
      <c r="DY163" s="60">
        <v>52222.24</v>
      </c>
    </row>
  </sheetData>
  <mergeCells count="10">
    <mergeCell ref="A3:A23"/>
    <mergeCell ref="A24:A37"/>
    <mergeCell ref="A38:A60"/>
    <mergeCell ref="A61:A75"/>
    <mergeCell ref="A76:A80"/>
    <mergeCell ref="A85:A105"/>
    <mergeCell ref="A106:A119"/>
    <mergeCell ref="A120:A142"/>
    <mergeCell ref="A143:A157"/>
    <mergeCell ref="A158:A16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16"/>
  <sheetViews>
    <sheetView workbookViewId="0">
      <selection activeCell="D22" sqref="D22"/>
    </sheetView>
  </sheetViews>
  <sheetFormatPr defaultColWidth="9" defaultRowHeight="13.5" outlineLevelCol="5"/>
  <cols>
    <col min="1" max="1" width="16.625" customWidth="1"/>
    <col min="2" max="2" width="20.6583333333333" customWidth="1"/>
    <col min="3" max="3" width="17.325" customWidth="1"/>
    <col min="5" max="5" width="10.8833333333333" customWidth="1"/>
  </cols>
  <sheetData>
    <row r="1" ht="14.25"/>
    <row r="2" spans="1:6">
      <c r="A2" s="24" t="s">
        <v>365</v>
      </c>
      <c r="B2" s="24" t="s">
        <v>366</v>
      </c>
      <c r="C2" s="24" t="s">
        <v>65</v>
      </c>
      <c r="D2" s="25"/>
      <c r="E2" s="26" t="s">
        <v>367</v>
      </c>
      <c r="F2" s="27">
        <v>0.055</v>
      </c>
    </row>
    <row r="3" spans="1:6">
      <c r="A3" s="28" t="s">
        <v>368</v>
      </c>
      <c r="B3" s="28">
        <v>2451302597.4</v>
      </c>
      <c r="C3" s="28">
        <f>B3*$F$2*$F$3/12</f>
        <v>11235136.90475</v>
      </c>
      <c r="E3" s="26" t="s">
        <v>369</v>
      </c>
      <c r="F3" s="29">
        <v>1</v>
      </c>
    </row>
    <row r="4" spans="1:3">
      <c r="A4" s="28" t="s">
        <v>14</v>
      </c>
      <c r="B4" s="28">
        <v>8094805.88</v>
      </c>
      <c r="C4" s="28">
        <f t="shared" ref="C4:C13" si="0">B4*$F$2*$F$3/12</f>
        <v>37101.1936166667</v>
      </c>
    </row>
    <row r="5" spans="1:3">
      <c r="A5" s="30" t="s">
        <v>370</v>
      </c>
      <c r="B5" s="31">
        <v>2459397403.28</v>
      </c>
      <c r="C5" s="31">
        <f t="shared" si="0"/>
        <v>11272238.0983667</v>
      </c>
    </row>
    <row r="6" spans="1:3">
      <c r="A6" s="28" t="s">
        <v>371</v>
      </c>
      <c r="B6" s="28">
        <f>491901271.85-28368202.11</f>
        <v>463533069.74</v>
      </c>
      <c r="C6" s="28">
        <f t="shared" si="0"/>
        <v>2124526.56964167</v>
      </c>
    </row>
    <row r="7" spans="1:3">
      <c r="A7" s="30" t="s">
        <v>372</v>
      </c>
      <c r="B7" s="31">
        <v>491901271.85</v>
      </c>
      <c r="C7" s="31">
        <f t="shared" si="0"/>
        <v>2254547.49597917</v>
      </c>
    </row>
    <row r="8" spans="1:3">
      <c r="A8" s="28" t="s">
        <v>16</v>
      </c>
      <c r="B8" s="28">
        <v>914875300.862903</v>
      </c>
      <c r="C8" s="28">
        <f t="shared" si="0"/>
        <v>4193178.46228831</v>
      </c>
    </row>
    <row r="9" spans="1:3">
      <c r="A9" s="28" t="s">
        <v>17</v>
      </c>
      <c r="B9" s="28">
        <v>246494322.66</v>
      </c>
      <c r="C9" s="28">
        <f t="shared" si="0"/>
        <v>1129765.645525</v>
      </c>
    </row>
    <row r="10" spans="1:3">
      <c r="A10" s="30" t="s">
        <v>373</v>
      </c>
      <c r="B10" s="31">
        <v>1161369623.5229</v>
      </c>
      <c r="C10" s="31">
        <f t="shared" si="0"/>
        <v>5322944.10781329</v>
      </c>
    </row>
    <row r="11" spans="1:3">
      <c r="A11" s="32" t="s">
        <v>208</v>
      </c>
      <c r="B11" s="28">
        <v>5327766030.46742</v>
      </c>
      <c r="C11" s="28">
        <f t="shared" si="0"/>
        <v>24418927.6396423</v>
      </c>
    </row>
    <row r="12" spans="1:3">
      <c r="A12" s="33" t="s">
        <v>374</v>
      </c>
      <c r="B12" s="28">
        <v>32116337.5</v>
      </c>
      <c r="C12" s="28">
        <f t="shared" si="0"/>
        <v>147199.880208333</v>
      </c>
    </row>
    <row r="13" spans="1:3">
      <c r="A13" s="30" t="s">
        <v>375</v>
      </c>
      <c r="B13" s="31">
        <v>5359882367.96742</v>
      </c>
      <c r="C13" s="31">
        <f t="shared" si="0"/>
        <v>24566127.5198507</v>
      </c>
    </row>
    <row r="14" spans="1:3">
      <c r="A14" s="34" t="s">
        <v>2</v>
      </c>
      <c r="B14" s="34">
        <v>9472550666.62032</v>
      </c>
      <c r="C14" s="34">
        <f>C5+C7+C10+C13</f>
        <v>43415857.2220098</v>
      </c>
    </row>
    <row r="15" spans="1:4">
      <c r="A15" s="35" t="s">
        <v>5</v>
      </c>
      <c r="B15" s="36"/>
      <c r="C15" s="31">
        <f>B15*$F$2*$F$3/12</f>
        <v>0</v>
      </c>
      <c r="D15" s="37" t="s">
        <v>376</v>
      </c>
    </row>
    <row r="16" spans="1:3">
      <c r="A16" s="35" t="s">
        <v>7</v>
      </c>
      <c r="B16" s="31">
        <f>B13-B15</f>
        <v>5359882367.96742</v>
      </c>
      <c r="C16" s="31">
        <f>C13-C15</f>
        <v>24566127.5198507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X34"/>
  <sheetViews>
    <sheetView workbookViewId="0">
      <selection activeCell="B2" sqref="B2"/>
    </sheetView>
  </sheetViews>
  <sheetFormatPr defaultColWidth="9.025" defaultRowHeight="13.5"/>
  <cols>
    <col min="1" max="1" width="42.85" customWidth="1"/>
    <col min="2" max="2" width="14.5333333333333"/>
    <col min="3" max="4" width="15.8"/>
    <col min="5" max="5" width="13.2666666666667"/>
    <col min="6" max="8" width="14.5333333333333"/>
    <col min="9" max="10" width="13.2666666666667"/>
    <col min="11" max="12" width="14.5333333333333"/>
    <col min="13" max="15" width="15.8"/>
    <col min="16" max="19" width="14.5333333333333"/>
    <col min="20" max="20" width="15.8"/>
    <col min="21" max="21" width="14.5333333333333"/>
    <col min="22" max="24" width="13.2666666666667"/>
  </cols>
  <sheetData>
    <row r="1" ht="16.5" spans="1:2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58</v>
      </c>
      <c r="N1" s="1" t="s">
        <v>15</v>
      </c>
      <c r="O1" s="1" t="s">
        <v>16</v>
      </c>
      <c r="P1" s="1" t="s">
        <v>17</v>
      </c>
      <c r="Q1" s="1" t="s">
        <v>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ht="16.5" spans="1:24">
      <c r="A2" s="18" t="s">
        <v>25</v>
      </c>
      <c r="B2" s="19">
        <f>考核利润!B72</f>
        <v>91946043.58</v>
      </c>
      <c r="C2" s="19">
        <f>考核利润!C72</f>
        <v>-11787257.146576</v>
      </c>
      <c r="D2" s="19">
        <f>考核利润!D72</f>
        <v>-19049437.49</v>
      </c>
      <c r="E2" s="19">
        <f>考核利润!E72</f>
        <v>43108.6399999999</v>
      </c>
      <c r="F2" s="19">
        <f>考核利润!G72</f>
        <v>69136962.4873928</v>
      </c>
      <c r="G2" s="19">
        <f>考核利润!H72</f>
        <v>11927469.69</v>
      </c>
      <c r="H2" s="19">
        <f>考核利润!I72</f>
        <v>2863263.32</v>
      </c>
      <c r="I2" s="19">
        <f>考核利润!J72</f>
        <v>9001082.86</v>
      </c>
      <c r="J2" s="19">
        <f>考核利润!K72</f>
        <v>63123.51</v>
      </c>
      <c r="K2" s="19">
        <f>考核利润!L72</f>
        <v>19560032.2511269</v>
      </c>
      <c r="L2" s="19">
        <f>考核利润!M72</f>
        <v>19412762.9511269</v>
      </c>
      <c r="M2" s="19">
        <f>考核利润!N72</f>
        <v>147269.3</v>
      </c>
      <c r="N2" s="19">
        <f>考核利润!O72</f>
        <v>6688218.47</v>
      </c>
      <c r="O2" s="19">
        <f>考核利润!P72</f>
        <v>845190.36</v>
      </c>
      <c r="P2" s="19">
        <f>考核利润!Q72</f>
        <v>5843028.11</v>
      </c>
      <c r="Q2" s="19">
        <f>考核利润!F72</f>
        <v>368.77</v>
      </c>
      <c r="R2" s="19">
        <f>考核利润!R72</f>
        <v>15426577.9080563</v>
      </c>
      <c r="S2" s="19">
        <f>考核利润!S72</f>
        <v>4528449.19677695</v>
      </c>
      <c r="T2" s="19">
        <f>考核利润!T72</f>
        <v>754716.983207547</v>
      </c>
      <c r="U2" s="19">
        <f>考核利润!U72</f>
        <v>5426430.59807185</v>
      </c>
      <c r="V2" s="19">
        <f>考核利润!V72</f>
        <v>4716981.13</v>
      </c>
      <c r="W2" s="19">
        <f>考核利润!W72</f>
        <v>0</v>
      </c>
      <c r="X2" s="19">
        <f>考核利润!X72</f>
        <v>0</v>
      </c>
    </row>
    <row r="3" ht="16.5" spans="1:24">
      <c r="A3" s="20" t="s">
        <v>26</v>
      </c>
      <c r="B3" s="19">
        <f>考核利润!B73</f>
        <v>-1930142.03000001</v>
      </c>
      <c r="C3" s="21">
        <f>考核利润!C73</f>
        <v>-7282681.00054349</v>
      </c>
      <c r="D3" s="21">
        <f>考核利润!D73</f>
        <v>-19034006.36</v>
      </c>
      <c r="E3" s="21">
        <f>考核利润!E73</f>
        <v>0</v>
      </c>
      <c r="F3" s="21">
        <f>考核利润!G73</f>
        <v>33132199.8373928</v>
      </c>
      <c r="G3" s="21">
        <f>考核利润!H73</f>
        <v>0</v>
      </c>
      <c r="H3" s="21">
        <f>考核利润!I73</f>
        <v>0</v>
      </c>
      <c r="I3" s="21">
        <f>考核利润!J73</f>
        <v>0</v>
      </c>
      <c r="J3" s="21">
        <f>考核利润!K73</f>
        <v>0</v>
      </c>
      <c r="K3" s="21">
        <f>考核利润!L73</f>
        <v>-9247887.71</v>
      </c>
      <c r="L3" s="21">
        <f>考核利润!M73</f>
        <v>-9247887.71</v>
      </c>
      <c r="M3" s="21">
        <f>考核利润!N73</f>
        <v>0</v>
      </c>
      <c r="N3" s="21">
        <f>考核利润!O73</f>
        <v>267164.71</v>
      </c>
      <c r="O3" s="21">
        <f>考核利润!P73</f>
        <v>267164.71</v>
      </c>
      <c r="P3" s="21">
        <f>考核利润!Q73</f>
        <v>0</v>
      </c>
      <c r="Q3" s="21">
        <f>考核利润!F73</f>
        <v>0</v>
      </c>
      <c r="R3" s="21">
        <f>考核利润!R73</f>
        <v>235068.493150685</v>
      </c>
      <c r="S3" s="21">
        <f>考核利润!S73</f>
        <v>134109.589041096</v>
      </c>
      <c r="T3" s="21">
        <f>考核利润!T73</f>
        <v>0</v>
      </c>
      <c r="U3" s="21">
        <f>考核利润!U73</f>
        <v>100958.904109589</v>
      </c>
      <c r="V3" s="21">
        <f>考核利润!V73</f>
        <v>0</v>
      </c>
      <c r="W3" s="21">
        <f>考核利润!W73</f>
        <v>0</v>
      </c>
      <c r="X3" s="21">
        <f>考核利润!X73</f>
        <v>0</v>
      </c>
    </row>
    <row r="4" ht="16.5" spans="1:24">
      <c r="A4" s="22" t="s">
        <v>27</v>
      </c>
      <c r="B4" s="19">
        <f>考核利润!B74</f>
        <v>25383722.26</v>
      </c>
      <c r="C4" s="23">
        <f>考核利润!C74</f>
        <v>-7282681.00054349</v>
      </c>
      <c r="D4" s="23">
        <f>考核利润!D74</f>
        <v>26256.91</v>
      </c>
      <c r="E4" s="23">
        <f>考核利润!E74</f>
        <v>0</v>
      </c>
      <c r="F4" s="23">
        <f>考核利润!G74</f>
        <v>33245817.5673928</v>
      </c>
      <c r="G4" s="23">
        <f>考核利润!H74</f>
        <v>0</v>
      </c>
      <c r="H4" s="23">
        <f>考核利润!I74</f>
        <v>0</v>
      </c>
      <c r="I4" s="23">
        <f>考核利润!J74</f>
        <v>0</v>
      </c>
      <c r="J4" s="23">
        <f>考核利润!K74</f>
        <v>0</v>
      </c>
      <c r="K4" s="23">
        <f>考核利润!L74</f>
        <v>-1107904.42</v>
      </c>
      <c r="L4" s="23">
        <f>考核利润!M74</f>
        <v>-1107904.42</v>
      </c>
      <c r="M4" s="23">
        <f>考核利润!N74</f>
        <v>0</v>
      </c>
      <c r="N4" s="23">
        <f>考核利润!O74</f>
        <v>267164.71</v>
      </c>
      <c r="O4" s="23">
        <f>考核利润!P74</f>
        <v>267164.71</v>
      </c>
      <c r="P4" s="23">
        <f>考核利润!Q74</f>
        <v>0</v>
      </c>
      <c r="Q4" s="23">
        <f>考核利润!F74</f>
        <v>0</v>
      </c>
      <c r="R4" s="23">
        <f>考核利润!R74</f>
        <v>235068.493150685</v>
      </c>
      <c r="S4" s="23">
        <f>考核利润!S74</f>
        <v>134109.589041096</v>
      </c>
      <c r="T4" s="23">
        <f>考核利润!T74</f>
        <v>0</v>
      </c>
      <c r="U4" s="23">
        <f>考核利润!U74</f>
        <v>100958.904109589</v>
      </c>
      <c r="V4" s="23">
        <f>考核利润!V74</f>
        <v>0</v>
      </c>
      <c r="W4" s="23">
        <f>考核利润!W74</f>
        <v>0</v>
      </c>
      <c r="X4" s="23">
        <f>考核利润!X74</f>
        <v>0</v>
      </c>
    </row>
    <row r="5" ht="16.5" spans="1:24">
      <c r="A5" s="22" t="s">
        <v>28</v>
      </c>
      <c r="B5" s="19">
        <f>考核利润!B75</f>
        <v>27313864.29</v>
      </c>
      <c r="C5" s="23">
        <f>考核利润!C75</f>
        <v>0</v>
      </c>
      <c r="D5" s="23">
        <f>考核利润!D75</f>
        <v>19060263.27</v>
      </c>
      <c r="E5" s="23">
        <f>考核利润!E75</f>
        <v>0</v>
      </c>
      <c r="F5" s="23">
        <f>考核利润!G75</f>
        <v>113617.73</v>
      </c>
      <c r="G5" s="23">
        <f>考核利润!H75</f>
        <v>0</v>
      </c>
      <c r="H5" s="23">
        <f>考核利润!I75</f>
        <v>0</v>
      </c>
      <c r="I5" s="23">
        <f>考核利润!J75</f>
        <v>0</v>
      </c>
      <c r="J5" s="23">
        <f>考核利润!K75</f>
        <v>0</v>
      </c>
      <c r="K5" s="23">
        <f>考核利润!L75</f>
        <v>8139983.29</v>
      </c>
      <c r="L5" s="23">
        <f>考核利润!M75</f>
        <v>8139983.29</v>
      </c>
      <c r="M5" s="23">
        <f>考核利润!N75</f>
        <v>0</v>
      </c>
      <c r="N5" s="23">
        <f>考核利润!O75</f>
        <v>0</v>
      </c>
      <c r="O5" s="23">
        <f>考核利润!P75</f>
        <v>0</v>
      </c>
      <c r="P5" s="23">
        <f>考核利润!Q75</f>
        <v>0</v>
      </c>
      <c r="Q5" s="23">
        <f>考核利润!F75</f>
        <v>0</v>
      </c>
      <c r="R5" s="23">
        <f>考核利润!R75</f>
        <v>0</v>
      </c>
      <c r="S5" s="23">
        <f>考核利润!S75</f>
        <v>0</v>
      </c>
      <c r="T5" s="23">
        <f>考核利润!T75</f>
        <v>0</v>
      </c>
      <c r="U5" s="23">
        <f>考核利润!U75</f>
        <v>0</v>
      </c>
      <c r="V5" s="23">
        <f>考核利润!V75</f>
        <v>0</v>
      </c>
      <c r="W5" s="23">
        <f>考核利润!W75</f>
        <v>0</v>
      </c>
      <c r="X5" s="23">
        <f>考核利润!X75</f>
        <v>0</v>
      </c>
    </row>
    <row r="6" ht="16.5" spans="1:24">
      <c r="A6" s="20" t="s">
        <v>29</v>
      </c>
      <c r="B6" s="19">
        <f>考核利润!B76</f>
        <v>61174670.66</v>
      </c>
      <c r="C6" s="21">
        <f>考核利润!C76</f>
        <v>-903773.58490566</v>
      </c>
      <c r="D6" s="21">
        <f>考核利润!D76</f>
        <v>-35336.79</v>
      </c>
      <c r="E6" s="21">
        <f>考核利润!E76</f>
        <v>43108.6399999999</v>
      </c>
      <c r="F6" s="21">
        <f>考核利润!G76</f>
        <v>36277858.54</v>
      </c>
      <c r="G6" s="21">
        <f>考核利润!H76</f>
        <v>10382541.26</v>
      </c>
      <c r="H6" s="21">
        <f>考核利润!I76</f>
        <v>1318334.89</v>
      </c>
      <c r="I6" s="21">
        <f>考核利润!J76</f>
        <v>9001082.86</v>
      </c>
      <c r="J6" s="21">
        <f>考核利润!K76</f>
        <v>63123.51</v>
      </c>
      <c r="K6" s="21">
        <f>考核利润!L76</f>
        <v>125385.91</v>
      </c>
      <c r="L6" s="21">
        <f>考核利润!M76</f>
        <v>-24419.6</v>
      </c>
      <c r="M6" s="21">
        <f>考核利润!N76</f>
        <v>149805.51</v>
      </c>
      <c r="N6" s="21">
        <f>考核利润!O76</f>
        <v>93427.27</v>
      </c>
      <c r="O6" s="21">
        <f>考核利润!P76</f>
        <v>93427.27</v>
      </c>
      <c r="P6" s="21">
        <f>考核利润!Q76</f>
        <v>0</v>
      </c>
      <c r="Q6" s="21">
        <f>考核利润!F76</f>
        <v>-50</v>
      </c>
      <c r="R6" s="21">
        <f>考核利润!R76</f>
        <v>15191509.4149057</v>
      </c>
      <c r="S6" s="21">
        <f>考核利润!S76</f>
        <v>4394339.60773585</v>
      </c>
      <c r="T6" s="21">
        <f>考核利润!T76</f>
        <v>754716.983207547</v>
      </c>
      <c r="U6" s="21">
        <f>考核利润!U76</f>
        <v>5325471.69396226</v>
      </c>
      <c r="V6" s="21">
        <f>考核利润!V76</f>
        <v>4716981.13</v>
      </c>
      <c r="W6" s="21">
        <f>考核利润!W76</f>
        <v>0</v>
      </c>
      <c r="X6" s="21">
        <f>考核利润!X76</f>
        <v>0</v>
      </c>
    </row>
    <row r="7" ht="16.5" spans="1:24">
      <c r="A7" s="22" t="s">
        <v>30</v>
      </c>
      <c r="B7" s="19">
        <f>考核利润!B77</f>
        <v>35846174.15</v>
      </c>
      <c r="C7" s="23">
        <f>考核利润!C77</f>
        <v>0</v>
      </c>
      <c r="D7" s="23">
        <f>考核利润!D77</f>
        <v>0</v>
      </c>
      <c r="E7" s="23">
        <f>考核利润!E77</f>
        <v>42636.9399999999</v>
      </c>
      <c r="F7" s="23">
        <f>考核利润!G77</f>
        <v>35662583.27</v>
      </c>
      <c r="G7" s="23">
        <f>考核利润!H77</f>
        <v>47526.67</v>
      </c>
      <c r="H7" s="23">
        <f>考核利润!I77</f>
        <v>44982.68</v>
      </c>
      <c r="I7" s="23">
        <f>考核利润!J77</f>
        <v>0</v>
      </c>
      <c r="J7" s="23">
        <f>考核利润!K77</f>
        <v>2543.99</v>
      </c>
      <c r="K7" s="23">
        <f>考核利润!L77</f>
        <v>0</v>
      </c>
      <c r="L7" s="23">
        <f>考核利润!M77</f>
        <v>0</v>
      </c>
      <c r="M7" s="23">
        <f>考核利润!N77</f>
        <v>0</v>
      </c>
      <c r="N7" s="23">
        <f>考核利润!O77</f>
        <v>93427.27</v>
      </c>
      <c r="O7" s="23">
        <f>考核利润!P77</f>
        <v>93427.27</v>
      </c>
      <c r="P7" s="23">
        <f>考核利润!Q77</f>
        <v>0</v>
      </c>
      <c r="Q7" s="23">
        <f>考核利润!F77</f>
        <v>0</v>
      </c>
      <c r="R7" s="23">
        <f>考核利润!R77</f>
        <v>0</v>
      </c>
      <c r="S7" s="23">
        <f>考核利润!S77</f>
        <v>0</v>
      </c>
      <c r="T7" s="23">
        <f>考核利润!T77</f>
        <v>0</v>
      </c>
      <c r="U7" s="23">
        <f>考核利润!U77</f>
        <v>0</v>
      </c>
      <c r="V7" s="23">
        <f>考核利润!V77</f>
        <v>0</v>
      </c>
      <c r="W7" s="23">
        <f>考核利润!W77</f>
        <v>0</v>
      </c>
      <c r="X7" s="23">
        <f>考核利润!X77</f>
        <v>0</v>
      </c>
    </row>
    <row r="8" ht="16.5" spans="1:24">
      <c r="A8" s="22" t="s">
        <v>31</v>
      </c>
      <c r="B8" s="19">
        <f>考核利润!B78</f>
        <v>14287735.83</v>
      </c>
      <c r="C8" s="23">
        <f>考核利润!C78</f>
        <v>-903773.58490566</v>
      </c>
      <c r="D8" s="23">
        <f>考核利润!D78</f>
        <v>0</v>
      </c>
      <c r="E8" s="23">
        <f>考核利润!E78</f>
        <v>0</v>
      </c>
      <c r="F8" s="23">
        <f>考核利润!G78</f>
        <v>0</v>
      </c>
      <c r="G8" s="23">
        <f>考核利润!H78</f>
        <v>0</v>
      </c>
      <c r="H8" s="23">
        <f>考核利润!I78</f>
        <v>0</v>
      </c>
      <c r="I8" s="23">
        <f>考核利润!J78</f>
        <v>0</v>
      </c>
      <c r="J8" s="23">
        <f>考核利润!K78</f>
        <v>0</v>
      </c>
      <c r="K8" s="23">
        <f>考核利润!L78</f>
        <v>0</v>
      </c>
      <c r="L8" s="23">
        <f>考核利润!M78</f>
        <v>0</v>
      </c>
      <c r="M8" s="23">
        <f>考核利润!N78</f>
        <v>0</v>
      </c>
      <c r="N8" s="23">
        <f>考核利润!O78</f>
        <v>0</v>
      </c>
      <c r="O8" s="23">
        <f>考核利润!P78</f>
        <v>0</v>
      </c>
      <c r="P8" s="23">
        <f>考核利润!Q78</f>
        <v>0</v>
      </c>
      <c r="Q8" s="23">
        <f>考核利润!F78</f>
        <v>0</v>
      </c>
      <c r="R8" s="23">
        <f>考核利润!R78</f>
        <v>15191509.4149057</v>
      </c>
      <c r="S8" s="23">
        <f>考核利润!S78</f>
        <v>4394339.60773585</v>
      </c>
      <c r="T8" s="23">
        <f>考核利润!T78</f>
        <v>754716.983207547</v>
      </c>
      <c r="U8" s="23">
        <f>考核利润!U78</f>
        <v>5325471.69396226</v>
      </c>
      <c r="V8" s="23">
        <f>考核利润!V78</f>
        <v>4716981.13</v>
      </c>
      <c r="W8" s="23">
        <f>考核利润!W78</f>
        <v>0</v>
      </c>
      <c r="X8" s="23">
        <f>考核利润!X78</f>
        <v>0</v>
      </c>
    </row>
    <row r="9" ht="16.5" spans="1:24">
      <c r="A9" s="22" t="s">
        <v>32</v>
      </c>
      <c r="B9" s="19">
        <f>考核利润!B79</f>
        <v>10958573.15</v>
      </c>
      <c r="C9" s="23">
        <f>考核利润!C79</f>
        <v>0</v>
      </c>
      <c r="D9" s="23">
        <f>考核利润!D79</f>
        <v>0</v>
      </c>
      <c r="E9" s="23">
        <f>考核利润!E79</f>
        <v>0</v>
      </c>
      <c r="F9" s="23">
        <f>考核利润!G79</f>
        <v>473753.05</v>
      </c>
      <c r="G9" s="23">
        <f>考核利润!H79</f>
        <v>10335014.59</v>
      </c>
      <c r="H9" s="23">
        <f>考核利润!I79</f>
        <v>1273352.21</v>
      </c>
      <c r="I9" s="23">
        <f>考核利润!J79</f>
        <v>9001082.86</v>
      </c>
      <c r="J9" s="23">
        <f>考核利润!K79</f>
        <v>60579.52</v>
      </c>
      <c r="K9" s="23">
        <f>考核利润!L79</f>
        <v>149805.51</v>
      </c>
      <c r="L9" s="23">
        <f>考核利润!M79</f>
        <v>0</v>
      </c>
      <c r="M9" s="23">
        <f>考核利润!N79</f>
        <v>149805.51</v>
      </c>
      <c r="N9" s="23">
        <f>考核利润!O79</f>
        <v>0</v>
      </c>
      <c r="O9" s="23">
        <f>考核利润!P79</f>
        <v>0</v>
      </c>
      <c r="P9" s="23">
        <f>考核利润!Q79</f>
        <v>0</v>
      </c>
      <c r="Q9" s="23">
        <f>考核利润!F79</f>
        <v>0</v>
      </c>
      <c r="R9" s="23">
        <f>考核利润!R79</f>
        <v>0</v>
      </c>
      <c r="S9" s="23">
        <f>考核利润!S79</f>
        <v>0</v>
      </c>
      <c r="T9" s="23">
        <f>考核利润!T79</f>
        <v>0</v>
      </c>
      <c r="U9" s="23">
        <f>考核利润!U79</f>
        <v>0</v>
      </c>
      <c r="V9" s="23">
        <f>考核利润!V79</f>
        <v>0</v>
      </c>
      <c r="W9" s="23">
        <f>考核利润!W79</f>
        <v>0</v>
      </c>
      <c r="X9" s="23">
        <f>考核利润!X79</f>
        <v>0</v>
      </c>
    </row>
    <row r="10" ht="16.5" spans="1:24">
      <c r="A10" s="20" t="s">
        <v>33</v>
      </c>
      <c r="B10" s="19">
        <f>考核利润!B80</f>
        <v>37654267.48</v>
      </c>
      <c r="C10" s="21">
        <f>考核利润!C80</f>
        <v>169844.44</v>
      </c>
      <c r="D10" s="21">
        <f>考核利润!D80</f>
        <v>0</v>
      </c>
      <c r="E10" s="21">
        <f>考核利润!E80</f>
        <v>0</v>
      </c>
      <c r="F10" s="21">
        <f>考核利润!G80</f>
        <v>0</v>
      </c>
      <c r="G10" s="21">
        <f>考核利润!H80</f>
        <v>0</v>
      </c>
      <c r="H10" s="21">
        <f>考核利润!I80</f>
        <v>0</v>
      </c>
      <c r="I10" s="21">
        <f>考核利润!J80</f>
        <v>0</v>
      </c>
      <c r="J10" s="21">
        <f>考核利润!K80</f>
        <v>0</v>
      </c>
      <c r="K10" s="21">
        <f>考核利润!L80</f>
        <v>26780786.53</v>
      </c>
      <c r="L10" s="21">
        <f>考核利润!M80</f>
        <v>26780786.53</v>
      </c>
      <c r="M10" s="21">
        <f>考核利润!N80</f>
        <v>0</v>
      </c>
      <c r="N10" s="21">
        <f>考核利润!O80</f>
        <v>10703636.51</v>
      </c>
      <c r="O10" s="21">
        <f>考核利润!P80</f>
        <v>10247060.26</v>
      </c>
      <c r="P10" s="21">
        <f>考核利润!Q80</f>
        <v>456576.25</v>
      </c>
      <c r="Q10" s="21">
        <f>考核利润!F80</f>
        <v>0</v>
      </c>
      <c r="R10" s="21">
        <f>考核利润!R80</f>
        <v>0</v>
      </c>
      <c r="S10" s="21">
        <f>考核利润!S80</f>
        <v>0</v>
      </c>
      <c r="T10" s="21">
        <f>考核利润!T80</f>
        <v>0</v>
      </c>
      <c r="U10" s="21">
        <f>考核利润!U80</f>
        <v>0</v>
      </c>
      <c r="V10" s="21">
        <f>考核利润!V80</f>
        <v>0</v>
      </c>
      <c r="W10" s="21">
        <f>考核利润!W80</f>
        <v>0</v>
      </c>
      <c r="X10" s="21">
        <f>考核利润!X80</f>
        <v>0</v>
      </c>
    </row>
    <row r="11" ht="16.5" spans="1:24">
      <c r="A11" s="22" t="s">
        <v>34</v>
      </c>
      <c r="B11" s="19">
        <f>考核利润!B81</f>
        <v>0</v>
      </c>
      <c r="C11" s="23">
        <f>考核利润!C81</f>
        <v>0</v>
      </c>
      <c r="D11" s="23">
        <f>考核利润!D81</f>
        <v>0</v>
      </c>
      <c r="E11" s="23">
        <f>考核利润!E81</f>
        <v>0</v>
      </c>
      <c r="F11" s="23">
        <f>考核利润!G81</f>
        <v>0</v>
      </c>
      <c r="G11" s="23">
        <f>考核利润!H81</f>
        <v>0</v>
      </c>
      <c r="H11" s="23">
        <f>考核利润!I81</f>
        <v>0</v>
      </c>
      <c r="I11" s="23">
        <f>考核利润!J81</f>
        <v>0</v>
      </c>
      <c r="J11" s="23">
        <f>考核利润!K81</f>
        <v>0</v>
      </c>
      <c r="K11" s="23">
        <f>考核利润!L81</f>
        <v>0</v>
      </c>
      <c r="L11" s="23">
        <f>考核利润!M81</f>
        <v>0</v>
      </c>
      <c r="M11" s="23">
        <f>考核利润!N81</f>
        <v>0</v>
      </c>
      <c r="N11" s="23">
        <f>考核利润!O81</f>
        <v>0</v>
      </c>
      <c r="O11" s="23">
        <f>考核利润!P81</f>
        <v>0</v>
      </c>
      <c r="P11" s="23">
        <f>考核利润!Q81</f>
        <v>0</v>
      </c>
      <c r="Q11" s="23">
        <f>考核利润!F81</f>
        <v>0</v>
      </c>
      <c r="R11" s="23">
        <f>考核利润!R81</f>
        <v>0</v>
      </c>
      <c r="S11" s="23">
        <f>考核利润!S81</f>
        <v>0</v>
      </c>
      <c r="T11" s="23">
        <f>考核利润!T81</f>
        <v>0</v>
      </c>
      <c r="U11" s="23">
        <f>考核利润!U81</f>
        <v>0</v>
      </c>
      <c r="V11" s="23">
        <f>考核利润!V81</f>
        <v>0</v>
      </c>
      <c r="W11" s="23">
        <f>考核利润!W81</f>
        <v>0</v>
      </c>
      <c r="X11" s="23">
        <f>考核利润!X81</f>
        <v>0</v>
      </c>
    </row>
    <row r="12" ht="16.5" spans="1:24">
      <c r="A12" s="20" t="s">
        <v>35</v>
      </c>
      <c r="B12" s="19">
        <f>考核利润!B82</f>
        <v>0</v>
      </c>
      <c r="C12" s="21">
        <f>考核利润!C82</f>
        <v>0</v>
      </c>
      <c r="D12" s="21">
        <f>考核利润!D82</f>
        <v>0</v>
      </c>
      <c r="E12" s="21">
        <f>考核利润!E82</f>
        <v>0</v>
      </c>
      <c r="F12" s="21">
        <f>考核利润!G82</f>
        <v>0</v>
      </c>
      <c r="G12" s="21">
        <f>考核利润!H82</f>
        <v>0</v>
      </c>
      <c r="H12" s="21">
        <f>考核利润!I82</f>
        <v>0</v>
      </c>
      <c r="I12" s="21">
        <f>考核利润!J82</f>
        <v>0</v>
      </c>
      <c r="J12" s="21">
        <f>考核利润!K82</f>
        <v>0</v>
      </c>
      <c r="K12" s="21">
        <f>考核利润!L82</f>
        <v>0</v>
      </c>
      <c r="L12" s="21">
        <f>考核利润!M82</f>
        <v>0</v>
      </c>
      <c r="M12" s="21">
        <f>考核利润!N82</f>
        <v>0</v>
      </c>
      <c r="N12" s="21">
        <f>考核利润!O82</f>
        <v>0</v>
      </c>
      <c r="O12" s="21">
        <f>考核利润!P82</f>
        <v>0</v>
      </c>
      <c r="P12" s="21">
        <f>考核利润!Q82</f>
        <v>0</v>
      </c>
      <c r="Q12" s="21">
        <f>考核利润!F82</f>
        <v>0</v>
      </c>
      <c r="R12" s="21">
        <f>考核利润!R82</f>
        <v>0</v>
      </c>
      <c r="S12" s="21">
        <f>考核利润!S82</f>
        <v>0</v>
      </c>
      <c r="T12" s="21">
        <f>考核利润!T82</f>
        <v>0</v>
      </c>
      <c r="U12" s="21">
        <f>考核利润!U82</f>
        <v>0</v>
      </c>
      <c r="V12" s="21">
        <f>考核利润!V82</f>
        <v>0</v>
      </c>
      <c r="W12" s="21">
        <f>考核利润!W82</f>
        <v>0</v>
      </c>
      <c r="X12" s="21">
        <f>考核利润!X82</f>
        <v>0</v>
      </c>
    </row>
    <row r="13" ht="16.5" spans="1:24">
      <c r="A13" s="20" t="s">
        <v>36</v>
      </c>
      <c r="B13" s="19">
        <f>考核利润!B83</f>
        <v>0</v>
      </c>
      <c r="C13" s="21">
        <f>考核利润!C83</f>
        <v>0</v>
      </c>
      <c r="D13" s="21">
        <f>考核利润!D83</f>
        <v>0</v>
      </c>
      <c r="E13" s="21">
        <f>考核利润!E83</f>
        <v>0</v>
      </c>
      <c r="F13" s="21">
        <f>考核利润!G83</f>
        <v>0</v>
      </c>
      <c r="G13" s="21">
        <f>考核利润!H83</f>
        <v>0</v>
      </c>
      <c r="H13" s="21">
        <f>考核利润!I83</f>
        <v>0</v>
      </c>
      <c r="I13" s="21">
        <f>考核利润!J83</f>
        <v>0</v>
      </c>
      <c r="J13" s="21">
        <f>考核利润!K83</f>
        <v>0</v>
      </c>
      <c r="K13" s="21">
        <f>考核利润!L83</f>
        <v>0</v>
      </c>
      <c r="L13" s="21">
        <f>考核利润!M83</f>
        <v>0</v>
      </c>
      <c r="M13" s="21">
        <f>考核利润!N83</f>
        <v>0</v>
      </c>
      <c r="N13" s="21">
        <f>考核利润!O83</f>
        <v>0</v>
      </c>
      <c r="O13" s="21">
        <f>考核利润!P83</f>
        <v>0</v>
      </c>
      <c r="P13" s="21">
        <f>考核利润!Q83</f>
        <v>0</v>
      </c>
      <c r="Q13" s="21">
        <f>考核利润!F83</f>
        <v>0</v>
      </c>
      <c r="R13" s="21">
        <f>考核利润!R83</f>
        <v>0</v>
      </c>
      <c r="S13" s="21">
        <f>考核利润!S83</f>
        <v>0</v>
      </c>
      <c r="T13" s="21">
        <f>考核利润!T83</f>
        <v>0</v>
      </c>
      <c r="U13" s="21">
        <f>考核利润!U83</f>
        <v>0</v>
      </c>
      <c r="V13" s="21">
        <f>考核利润!V83</f>
        <v>0</v>
      </c>
      <c r="W13" s="21">
        <f>考核利润!W83</f>
        <v>0</v>
      </c>
      <c r="X13" s="21">
        <f>考核利润!X83</f>
        <v>0</v>
      </c>
    </row>
    <row r="14" ht="16.5" spans="1:24">
      <c r="A14" s="20" t="s">
        <v>37</v>
      </c>
      <c r="B14" s="19">
        <f>考核利润!B84</f>
        <v>0</v>
      </c>
      <c r="C14" s="21">
        <f>考核利润!C84</f>
        <v>0</v>
      </c>
      <c r="D14" s="21">
        <f>考核利润!D84</f>
        <v>0</v>
      </c>
      <c r="E14" s="21">
        <f>考核利润!E84</f>
        <v>0</v>
      </c>
      <c r="F14" s="21">
        <f>考核利润!G84</f>
        <v>0</v>
      </c>
      <c r="G14" s="21">
        <f>考核利润!H84</f>
        <v>0</v>
      </c>
      <c r="H14" s="21">
        <f>考核利润!I84</f>
        <v>0</v>
      </c>
      <c r="I14" s="21">
        <f>考核利润!J84</f>
        <v>0</v>
      </c>
      <c r="J14" s="21">
        <f>考核利润!K84</f>
        <v>0</v>
      </c>
      <c r="K14" s="21">
        <f>考核利润!L84</f>
        <v>0</v>
      </c>
      <c r="L14" s="21">
        <f>考核利润!M84</f>
        <v>0</v>
      </c>
      <c r="M14" s="21">
        <f>考核利润!N84</f>
        <v>0</v>
      </c>
      <c r="N14" s="21">
        <f>考核利润!O84</f>
        <v>0</v>
      </c>
      <c r="O14" s="21">
        <f>考核利润!P84</f>
        <v>0</v>
      </c>
      <c r="P14" s="21">
        <f>考核利润!Q84</f>
        <v>0</v>
      </c>
      <c r="Q14" s="21">
        <f>考核利润!F84</f>
        <v>0</v>
      </c>
      <c r="R14" s="21">
        <f>考核利润!R84</f>
        <v>0</v>
      </c>
      <c r="S14" s="21">
        <f>考核利润!S84</f>
        <v>0</v>
      </c>
      <c r="T14" s="21">
        <f>考核利润!T84</f>
        <v>0</v>
      </c>
      <c r="U14" s="21">
        <f>考核利润!U84</f>
        <v>0</v>
      </c>
      <c r="V14" s="21">
        <f>考核利润!V84</f>
        <v>0</v>
      </c>
      <c r="W14" s="21">
        <f>考核利润!W84</f>
        <v>0</v>
      </c>
      <c r="X14" s="21">
        <f>考核利润!X84</f>
        <v>0</v>
      </c>
    </row>
    <row r="15" ht="16.5" spans="1:24">
      <c r="A15" s="20" t="s">
        <v>38</v>
      </c>
      <c r="B15" s="19">
        <f>考核利润!B85</f>
        <v>-4916323.94</v>
      </c>
      <c r="C15" s="21">
        <f>考核利润!C85</f>
        <v>-3830854.31112686</v>
      </c>
      <c r="D15" s="21">
        <f>考核利润!D85</f>
        <v>0</v>
      </c>
      <c r="E15" s="21">
        <f>考核利润!E85</f>
        <v>0</v>
      </c>
      <c r="F15" s="21">
        <f>考核利润!G85</f>
        <v>-156135.56</v>
      </c>
      <c r="G15" s="21">
        <f>考核利润!H85</f>
        <v>1544928.43</v>
      </c>
      <c r="H15" s="21">
        <f>考核利润!I85</f>
        <v>1544928.43</v>
      </c>
      <c r="I15" s="21">
        <f>考核利润!J85</f>
        <v>0</v>
      </c>
      <c r="J15" s="21">
        <f>考核利润!K85</f>
        <v>0</v>
      </c>
      <c r="K15" s="21">
        <f>考核利润!L85</f>
        <v>1901747.52112686</v>
      </c>
      <c r="L15" s="21">
        <f>考核利润!M85</f>
        <v>1904283.73112686</v>
      </c>
      <c r="M15" s="21">
        <f>考核利润!N85</f>
        <v>-2536.21</v>
      </c>
      <c r="N15" s="21">
        <f>考核利润!O85</f>
        <v>-4376010.02</v>
      </c>
      <c r="O15" s="21">
        <f>考核利润!P85</f>
        <v>-9762461.88</v>
      </c>
      <c r="P15" s="21">
        <f>考核利润!Q85</f>
        <v>5386451.86</v>
      </c>
      <c r="Q15" s="21">
        <f>考核利润!F85</f>
        <v>0</v>
      </c>
      <c r="R15" s="21">
        <f>考核利润!R85</f>
        <v>0</v>
      </c>
      <c r="S15" s="21">
        <f>考核利润!S85</f>
        <v>0</v>
      </c>
      <c r="T15" s="21">
        <f>考核利润!T85</f>
        <v>0</v>
      </c>
      <c r="U15" s="21">
        <f>考核利润!U85</f>
        <v>0</v>
      </c>
      <c r="V15" s="21">
        <f>考核利润!V85</f>
        <v>0</v>
      </c>
      <c r="W15" s="21">
        <f>考核利润!W85</f>
        <v>0</v>
      </c>
      <c r="X15" s="21">
        <f>考核利润!X85</f>
        <v>0</v>
      </c>
    </row>
    <row r="16" ht="16.5" spans="1:24">
      <c r="A16" s="20" t="s">
        <v>39</v>
      </c>
      <c r="B16" s="19">
        <f>考核利润!B86</f>
        <v>-177562.36</v>
      </c>
      <c r="C16" s="21">
        <f>考核利润!C86</f>
        <v>0</v>
      </c>
      <c r="D16" s="21">
        <f>考核利润!D86</f>
        <v>19905.66</v>
      </c>
      <c r="E16" s="21">
        <f>考核利润!E86</f>
        <v>0</v>
      </c>
      <c r="F16" s="21">
        <f>考核利润!G86</f>
        <v>-197468.02</v>
      </c>
      <c r="G16" s="21">
        <f>考核利润!H86</f>
        <v>0</v>
      </c>
      <c r="H16" s="21">
        <f>考核利润!I86</f>
        <v>0</v>
      </c>
      <c r="I16" s="21">
        <f>考核利润!J86</f>
        <v>0</v>
      </c>
      <c r="J16" s="21">
        <f>考核利润!K86</f>
        <v>0</v>
      </c>
      <c r="K16" s="21">
        <f>考核利润!L86</f>
        <v>0</v>
      </c>
      <c r="L16" s="21">
        <f>考核利润!M86</f>
        <v>0</v>
      </c>
      <c r="M16" s="21">
        <f>考核利润!N86</f>
        <v>0</v>
      </c>
      <c r="N16" s="21">
        <f>考核利润!O86</f>
        <v>0</v>
      </c>
      <c r="O16" s="21">
        <f>考核利润!P86</f>
        <v>0</v>
      </c>
      <c r="P16" s="21">
        <f>考核利润!Q86</f>
        <v>0</v>
      </c>
      <c r="Q16" s="21">
        <f>考核利润!F86</f>
        <v>0</v>
      </c>
      <c r="R16" s="21">
        <f>考核利润!R86</f>
        <v>0</v>
      </c>
      <c r="S16" s="21">
        <f>考核利润!S86</f>
        <v>0</v>
      </c>
      <c r="T16" s="21">
        <f>考核利润!T86</f>
        <v>0</v>
      </c>
      <c r="U16" s="21">
        <f>考核利润!U86</f>
        <v>0</v>
      </c>
      <c r="V16" s="21">
        <f>考核利润!V86</f>
        <v>0</v>
      </c>
      <c r="W16" s="21">
        <f>考核利润!W86</f>
        <v>0</v>
      </c>
      <c r="X16" s="21">
        <f>考核利润!X86</f>
        <v>0</v>
      </c>
    </row>
    <row r="17" ht="16.5" spans="1:24">
      <c r="A17" s="20" t="s">
        <v>40</v>
      </c>
      <c r="B17" s="19">
        <f>考核利润!B87</f>
        <v>140715</v>
      </c>
      <c r="C17" s="21">
        <f>考核利润!C87</f>
        <v>60207.31</v>
      </c>
      <c r="D17" s="21">
        <f>考核利润!D87</f>
        <v>0</v>
      </c>
      <c r="E17" s="21">
        <f>考核利润!E87</f>
        <v>0</v>
      </c>
      <c r="F17" s="21">
        <f>考核利润!G87</f>
        <v>80507.69</v>
      </c>
      <c r="G17" s="21">
        <f>考核利润!H87</f>
        <v>0</v>
      </c>
      <c r="H17" s="21">
        <f>考核利润!I87</f>
        <v>0</v>
      </c>
      <c r="I17" s="21">
        <f>考核利润!J87</f>
        <v>0</v>
      </c>
      <c r="J17" s="21">
        <f>考核利润!K87</f>
        <v>0</v>
      </c>
      <c r="K17" s="21">
        <f>考核利润!L87</f>
        <v>0</v>
      </c>
      <c r="L17" s="21">
        <f>考核利润!M87</f>
        <v>0</v>
      </c>
      <c r="M17" s="21">
        <f>考核利润!N87</f>
        <v>0</v>
      </c>
      <c r="N17" s="21">
        <f>考核利润!O87</f>
        <v>0</v>
      </c>
      <c r="O17" s="21">
        <f>考核利润!P87</f>
        <v>0</v>
      </c>
      <c r="P17" s="21">
        <f>考核利润!Q87</f>
        <v>0</v>
      </c>
      <c r="Q17" s="21">
        <f>考核利润!F87</f>
        <v>0</v>
      </c>
      <c r="R17" s="21">
        <f>考核利润!R87</f>
        <v>0</v>
      </c>
      <c r="S17" s="21">
        <f>考核利润!S87</f>
        <v>0</v>
      </c>
      <c r="T17" s="21">
        <f>考核利润!T87</f>
        <v>0</v>
      </c>
      <c r="U17" s="21">
        <f>考核利润!U87</f>
        <v>0</v>
      </c>
      <c r="V17" s="21">
        <f>考核利润!V87</f>
        <v>0</v>
      </c>
      <c r="W17" s="21">
        <f>考核利润!W87</f>
        <v>0</v>
      </c>
      <c r="X17" s="21">
        <f>考核利润!X87</f>
        <v>0</v>
      </c>
    </row>
    <row r="18" ht="16.5" spans="1:24">
      <c r="A18" s="20" t="s">
        <v>41</v>
      </c>
      <c r="B18" s="19">
        <f>考核利润!B88</f>
        <v>418.77</v>
      </c>
      <c r="C18" s="21">
        <f>考核利润!C88</f>
        <v>0</v>
      </c>
      <c r="D18" s="21">
        <f>考核利润!D88</f>
        <v>0</v>
      </c>
      <c r="E18" s="21">
        <f>考核利润!E88</f>
        <v>0</v>
      </c>
      <c r="F18" s="21">
        <f>考核利润!G88</f>
        <v>0</v>
      </c>
      <c r="G18" s="21">
        <f>考核利润!H88</f>
        <v>0</v>
      </c>
      <c r="H18" s="21">
        <f>考核利润!I88</f>
        <v>0</v>
      </c>
      <c r="I18" s="21">
        <f>考核利润!J88</f>
        <v>0</v>
      </c>
      <c r="J18" s="21">
        <f>考核利润!K88</f>
        <v>0</v>
      </c>
      <c r="K18" s="21">
        <f>考核利润!L88</f>
        <v>0</v>
      </c>
      <c r="L18" s="21">
        <f>考核利润!M88</f>
        <v>0</v>
      </c>
      <c r="M18" s="21">
        <f>考核利润!N88</f>
        <v>0</v>
      </c>
      <c r="N18" s="21">
        <f>考核利润!O88</f>
        <v>0</v>
      </c>
      <c r="O18" s="21">
        <f>考核利润!P88</f>
        <v>0</v>
      </c>
      <c r="P18" s="21">
        <f>考核利润!Q88</f>
        <v>0</v>
      </c>
      <c r="Q18" s="21">
        <f>考核利润!F88</f>
        <v>418.77</v>
      </c>
      <c r="R18" s="21">
        <f>考核利润!R88</f>
        <v>0</v>
      </c>
      <c r="S18" s="21">
        <f>考核利润!S88</f>
        <v>0</v>
      </c>
      <c r="T18" s="21">
        <f>考核利润!T88</f>
        <v>0</v>
      </c>
      <c r="U18" s="21">
        <f>考核利润!U88</f>
        <v>0</v>
      </c>
      <c r="V18" s="21">
        <f>考核利润!V88</f>
        <v>0</v>
      </c>
      <c r="W18" s="21">
        <f>考核利润!W88</f>
        <v>0</v>
      </c>
      <c r="X18" s="21">
        <f>考核利润!X88</f>
        <v>0</v>
      </c>
    </row>
    <row r="19" ht="16.5" spans="1:24">
      <c r="A19" s="18" t="s">
        <v>42</v>
      </c>
      <c r="B19" s="19">
        <f>考核利润!B89</f>
        <v>50425032.04</v>
      </c>
      <c r="C19" s="19">
        <f>考核利润!C89</f>
        <v>4283596.87545993</v>
      </c>
      <c r="D19" s="19">
        <f>考核利润!D89</f>
        <v>-1214080.21</v>
      </c>
      <c r="E19" s="19">
        <f>考核利润!E89</f>
        <v>469044.29</v>
      </c>
      <c r="F19" s="19">
        <f>考核利润!G89</f>
        <v>33875177.8334132</v>
      </c>
      <c r="G19" s="19">
        <f>考核利润!H89</f>
        <v>2151349.65</v>
      </c>
      <c r="H19" s="19">
        <f>考核利润!I89</f>
        <v>667196.85</v>
      </c>
      <c r="I19" s="19">
        <f>考核利润!J89</f>
        <v>713866</v>
      </c>
      <c r="J19" s="19">
        <f>考核利润!K89</f>
        <v>770286.8</v>
      </c>
      <c r="K19" s="19">
        <f>考核利润!L89</f>
        <v>1157097.88112686</v>
      </c>
      <c r="L19" s="19">
        <f>考核利润!M89</f>
        <v>946867.38112686</v>
      </c>
      <c r="M19" s="19">
        <f>考核利润!N89</f>
        <v>210230.5</v>
      </c>
      <c r="N19" s="19">
        <f>考核利润!O89</f>
        <v>1468515.92</v>
      </c>
      <c r="O19" s="19">
        <f>考核利润!P89</f>
        <v>1050732.51</v>
      </c>
      <c r="P19" s="19">
        <f>考核利润!Q89</f>
        <v>417783.41</v>
      </c>
      <c r="Q19" s="19">
        <f>考核利润!F89</f>
        <v>1081202.05</v>
      </c>
      <c r="R19" s="19">
        <f>考核利润!R89</f>
        <v>7153127.75</v>
      </c>
      <c r="S19" s="19">
        <f>考核利润!S89</f>
        <v>1904601.96</v>
      </c>
      <c r="T19" s="19">
        <f>考核利润!T89</f>
        <v>2704814.12</v>
      </c>
      <c r="U19" s="19">
        <f>考核利润!U89</f>
        <v>769384.46</v>
      </c>
      <c r="V19" s="19">
        <f>考核利润!V89</f>
        <v>927297.56</v>
      </c>
      <c r="W19" s="19">
        <f>考核利润!W89</f>
        <v>289070.17</v>
      </c>
      <c r="X19" s="19">
        <f>考核利润!X89</f>
        <v>557959.48</v>
      </c>
    </row>
    <row r="20" ht="16.5" spans="1:24">
      <c r="A20" s="22" t="s">
        <v>43</v>
      </c>
      <c r="B20" s="19">
        <f>考核利润!B90</f>
        <v>1132055.75</v>
      </c>
      <c r="C20" s="23">
        <f>考核利润!C90</f>
        <v>-62854.18</v>
      </c>
      <c r="D20" s="23">
        <f>考核利润!D90</f>
        <v>-21464.96</v>
      </c>
      <c r="E20" s="23">
        <f>考核利润!E90</f>
        <v>310.39</v>
      </c>
      <c r="F20" s="23">
        <f>考核利润!G90</f>
        <v>773229.43</v>
      </c>
      <c r="G20" s="23">
        <f>考核利润!H90</f>
        <v>74430.44</v>
      </c>
      <c r="H20" s="23">
        <f>考核利润!I90</f>
        <v>9168.14</v>
      </c>
      <c r="I20" s="23">
        <f>考核利润!J90</f>
        <v>64807.81</v>
      </c>
      <c r="J20" s="23">
        <f>考核利润!K90</f>
        <v>454.49</v>
      </c>
      <c r="K20" s="23">
        <f>考核利润!L90</f>
        <v>187420.95</v>
      </c>
      <c r="L20" s="23">
        <f>考核利润!M90</f>
        <v>186342.35</v>
      </c>
      <c r="M20" s="23">
        <f>考核利润!N90</f>
        <v>1078.6</v>
      </c>
      <c r="N20" s="23">
        <f>考核利润!O90</f>
        <v>72254.97</v>
      </c>
      <c r="O20" s="23">
        <f>考核利润!P90</f>
        <v>68967.62</v>
      </c>
      <c r="P20" s="23">
        <f>考核利润!Q90</f>
        <v>3287.35</v>
      </c>
      <c r="Q20" s="23">
        <f>考核利润!F90</f>
        <v>-69.2</v>
      </c>
      <c r="R20" s="23">
        <f>考核利润!R90</f>
        <v>108797.91</v>
      </c>
      <c r="S20" s="23">
        <f>考核利润!S90</f>
        <v>31160.42</v>
      </c>
      <c r="T20" s="23">
        <f>考核利润!T90</f>
        <v>5405.49</v>
      </c>
      <c r="U20" s="23">
        <f>考核利润!U90</f>
        <v>38343.4</v>
      </c>
      <c r="V20" s="23">
        <f>考核利润!V90</f>
        <v>33888.6</v>
      </c>
      <c r="W20" s="23">
        <f>考核利润!W90</f>
        <v>0</v>
      </c>
      <c r="X20" s="23">
        <f>考核利润!X90</f>
        <v>0</v>
      </c>
    </row>
    <row r="21" ht="16.5" spans="1:24">
      <c r="A21" s="22" t="s">
        <v>44</v>
      </c>
      <c r="B21" s="19">
        <f>考核利润!B91</f>
        <v>44724025.48</v>
      </c>
      <c r="C21" s="23">
        <f>考核利润!C91</f>
        <v>142680.376586787</v>
      </c>
      <c r="D21" s="23">
        <f>考核利润!D91</f>
        <v>-1192615.25</v>
      </c>
      <c r="E21" s="23">
        <f>考核利润!E91</f>
        <v>468733.9</v>
      </c>
      <c r="F21" s="23">
        <f>考核利润!G91</f>
        <v>32666884.9234132</v>
      </c>
      <c r="G21" s="23">
        <f>考核利润!H91</f>
        <v>2076919.21</v>
      </c>
      <c r="H21" s="23">
        <f>考核利润!I91</f>
        <v>658028.71</v>
      </c>
      <c r="I21" s="23">
        <f>考核利润!J91</f>
        <v>649058.19</v>
      </c>
      <c r="J21" s="23">
        <f>考核利润!K91</f>
        <v>769832.31</v>
      </c>
      <c r="K21" s="23">
        <f>考核利润!L91</f>
        <v>1039560.28</v>
      </c>
      <c r="L21" s="23">
        <f>考核利润!M91</f>
        <v>830408.38</v>
      </c>
      <c r="M21" s="23">
        <f>考核利润!N91</f>
        <v>209151.9</v>
      </c>
      <c r="N21" s="23">
        <f>考核利润!O91</f>
        <v>1396260.95</v>
      </c>
      <c r="O21" s="23">
        <f>考核利润!P91</f>
        <v>981764.89</v>
      </c>
      <c r="P21" s="23">
        <f>考核利润!Q91</f>
        <v>414496.06</v>
      </c>
      <c r="Q21" s="23">
        <f>考核利润!F91</f>
        <v>1081271.25</v>
      </c>
      <c r="R21" s="23">
        <f>考核利润!R91</f>
        <v>7044329.84</v>
      </c>
      <c r="S21" s="23">
        <f>考核利润!S91</f>
        <v>1873441.54</v>
      </c>
      <c r="T21" s="23">
        <f>考核利润!T91</f>
        <v>2699408.63</v>
      </c>
      <c r="U21" s="23">
        <f>考核利润!U91</f>
        <v>731041.06</v>
      </c>
      <c r="V21" s="23">
        <f>考核利润!V91</f>
        <v>893408.96</v>
      </c>
      <c r="W21" s="23">
        <f>考核利润!W91</f>
        <v>289070.17</v>
      </c>
      <c r="X21" s="23">
        <f>考核利润!X91</f>
        <v>557959.48</v>
      </c>
    </row>
    <row r="22" ht="16.5" spans="1:24">
      <c r="A22" s="22" t="s">
        <v>45</v>
      </c>
      <c r="B22" s="19">
        <f>考核利润!B92</f>
        <v>4385498.91</v>
      </c>
      <c r="C22" s="23">
        <f>考核利润!C92</f>
        <v>4203770.67887314</v>
      </c>
      <c r="D22" s="23">
        <f>考核利润!D92</f>
        <v>0</v>
      </c>
      <c r="E22" s="23">
        <f>考核利润!E92</f>
        <v>0</v>
      </c>
      <c r="F22" s="23">
        <f>考核利润!G92</f>
        <v>251611.58</v>
      </c>
      <c r="G22" s="23">
        <f>考核利润!H92</f>
        <v>0</v>
      </c>
      <c r="H22" s="23">
        <f>考核利润!I92</f>
        <v>0</v>
      </c>
      <c r="I22" s="23">
        <f>考核利润!J92</f>
        <v>0</v>
      </c>
      <c r="J22" s="23">
        <f>考核利润!K92</f>
        <v>0</v>
      </c>
      <c r="K22" s="23">
        <f>考核利润!L92</f>
        <v>-69883.3488731394</v>
      </c>
      <c r="L22" s="23">
        <f>考核利润!M92</f>
        <v>-69883.3488731394</v>
      </c>
      <c r="M22" s="23">
        <f>考核利润!N92</f>
        <v>0</v>
      </c>
      <c r="N22" s="23">
        <f>考核利润!O92</f>
        <v>0</v>
      </c>
      <c r="O22" s="23">
        <f>考核利润!P92</f>
        <v>0</v>
      </c>
      <c r="P22" s="23">
        <f>考核利润!Q92</f>
        <v>0</v>
      </c>
      <c r="Q22" s="23">
        <f>考核利润!F92</f>
        <v>0</v>
      </c>
      <c r="R22" s="23">
        <f>考核利润!R92</f>
        <v>0</v>
      </c>
      <c r="S22" s="23">
        <f>考核利润!S92</f>
        <v>0</v>
      </c>
      <c r="T22" s="23">
        <f>考核利润!T92</f>
        <v>0</v>
      </c>
      <c r="U22" s="23">
        <f>考核利润!U92</f>
        <v>0</v>
      </c>
      <c r="V22" s="23">
        <f>考核利润!V92</f>
        <v>0</v>
      </c>
      <c r="W22" s="23">
        <f>考核利润!W92</f>
        <v>0</v>
      </c>
      <c r="X22" s="23">
        <f>考核利润!X92</f>
        <v>0</v>
      </c>
    </row>
    <row r="23" ht="16.5" spans="1:24">
      <c r="A23" s="22" t="s">
        <v>46</v>
      </c>
      <c r="B23" s="19">
        <f>考核利润!B93</f>
        <v>0</v>
      </c>
      <c r="C23" s="23">
        <f>考核利润!C93</f>
        <v>0</v>
      </c>
      <c r="D23" s="23">
        <f>考核利润!D93</f>
        <v>0</v>
      </c>
      <c r="E23" s="23">
        <f>考核利润!E93</f>
        <v>0</v>
      </c>
      <c r="F23" s="23">
        <f>考核利润!G93</f>
        <v>0</v>
      </c>
      <c r="G23" s="23">
        <f>考核利润!H93</f>
        <v>0</v>
      </c>
      <c r="H23" s="23">
        <f>考核利润!I93</f>
        <v>0</v>
      </c>
      <c r="I23" s="23">
        <f>考核利润!J93</f>
        <v>0</v>
      </c>
      <c r="J23" s="23">
        <f>考核利润!K93</f>
        <v>0</v>
      </c>
      <c r="K23" s="23">
        <f>考核利润!L93</f>
        <v>0</v>
      </c>
      <c r="L23" s="23">
        <f>考核利润!M93</f>
        <v>0</v>
      </c>
      <c r="M23" s="23">
        <f>考核利润!N93</f>
        <v>0</v>
      </c>
      <c r="N23" s="23">
        <f>考核利润!O93</f>
        <v>0</v>
      </c>
      <c r="O23" s="23">
        <f>考核利润!P93</f>
        <v>0</v>
      </c>
      <c r="P23" s="23">
        <f>考核利润!Q93</f>
        <v>0</v>
      </c>
      <c r="Q23" s="23">
        <f>考核利润!F93</f>
        <v>0</v>
      </c>
      <c r="R23" s="23">
        <f>考核利润!R93</f>
        <v>0</v>
      </c>
      <c r="S23" s="23">
        <f>考核利润!S93</f>
        <v>0</v>
      </c>
      <c r="T23" s="23">
        <f>考核利润!T93</f>
        <v>0</v>
      </c>
      <c r="U23" s="23">
        <f>考核利润!U93</f>
        <v>0</v>
      </c>
      <c r="V23" s="23">
        <f>考核利润!V93</f>
        <v>0</v>
      </c>
      <c r="W23" s="23">
        <f>考核利润!W93</f>
        <v>0</v>
      </c>
      <c r="X23" s="23">
        <f>考核利润!X93</f>
        <v>0</v>
      </c>
    </row>
    <row r="24" ht="16.5" spans="1:24">
      <c r="A24" s="22" t="s">
        <v>47</v>
      </c>
      <c r="B24" s="19">
        <f>考核利润!B94</f>
        <v>183451.9</v>
      </c>
      <c r="C24" s="23">
        <f>考核利润!C94</f>
        <v>0</v>
      </c>
      <c r="D24" s="23">
        <f>考核利润!D94</f>
        <v>0</v>
      </c>
      <c r="E24" s="23">
        <f>考核利润!E94</f>
        <v>0</v>
      </c>
      <c r="F24" s="23">
        <f>考核利润!G94</f>
        <v>183451.9</v>
      </c>
      <c r="G24" s="23">
        <f>考核利润!H94</f>
        <v>0</v>
      </c>
      <c r="H24" s="23">
        <f>考核利润!I94</f>
        <v>0</v>
      </c>
      <c r="I24" s="23">
        <f>考核利润!J94</f>
        <v>0</v>
      </c>
      <c r="J24" s="23">
        <f>考核利润!K94</f>
        <v>0</v>
      </c>
      <c r="K24" s="23">
        <f>考核利润!L94</f>
        <v>0</v>
      </c>
      <c r="L24" s="23">
        <f>考核利润!M94</f>
        <v>0</v>
      </c>
      <c r="M24" s="23">
        <f>考核利润!N94</f>
        <v>0</v>
      </c>
      <c r="N24" s="23">
        <f>考核利润!O94</f>
        <v>0</v>
      </c>
      <c r="O24" s="23">
        <f>考核利润!P94</f>
        <v>0</v>
      </c>
      <c r="P24" s="23">
        <f>考核利润!Q94</f>
        <v>0</v>
      </c>
      <c r="Q24" s="23">
        <f>考核利润!F94</f>
        <v>0</v>
      </c>
      <c r="R24" s="23">
        <f>考核利润!R94</f>
        <v>0</v>
      </c>
      <c r="S24" s="23">
        <f>考核利润!S94</f>
        <v>0</v>
      </c>
      <c r="T24" s="23">
        <f>考核利润!T94</f>
        <v>0</v>
      </c>
      <c r="U24" s="23">
        <f>考核利润!U94</f>
        <v>0</v>
      </c>
      <c r="V24" s="23">
        <f>考核利润!V94</f>
        <v>0</v>
      </c>
      <c r="W24" s="23">
        <f>考核利润!W94</f>
        <v>0</v>
      </c>
      <c r="X24" s="23">
        <f>考核利润!X94</f>
        <v>0</v>
      </c>
    </row>
    <row r="25" ht="16.5" spans="1:24">
      <c r="A25" s="18" t="s">
        <v>48</v>
      </c>
      <c r="B25" s="19">
        <f>考核利润!B95</f>
        <v>41521011.54</v>
      </c>
      <c r="C25" s="19">
        <f>考核利润!C95</f>
        <v>-16070854.0220359</v>
      </c>
      <c r="D25" s="19">
        <f>考核利润!D95</f>
        <v>-17835357.28</v>
      </c>
      <c r="E25" s="19">
        <f>考核利润!E95</f>
        <v>-425935.65</v>
      </c>
      <c r="F25" s="19">
        <f>考核利润!G95</f>
        <v>35261784.6539796</v>
      </c>
      <c r="G25" s="19">
        <f>考核利润!H95</f>
        <v>9776120.04</v>
      </c>
      <c r="H25" s="19">
        <f>考核利润!I95</f>
        <v>2196066.47</v>
      </c>
      <c r="I25" s="19">
        <f>考核利润!J95</f>
        <v>8287216.86</v>
      </c>
      <c r="J25" s="19">
        <f>考核利润!K95</f>
        <v>-707163.29</v>
      </c>
      <c r="K25" s="19">
        <f>考核利润!L95</f>
        <v>18402934.37</v>
      </c>
      <c r="L25" s="19">
        <f>考核利润!M95</f>
        <v>18465895.57</v>
      </c>
      <c r="M25" s="19">
        <f>考核利润!N95</f>
        <v>-62961.2</v>
      </c>
      <c r="N25" s="19">
        <f>考核利润!O95</f>
        <v>5219702.55</v>
      </c>
      <c r="O25" s="19">
        <f>考核利润!P95</f>
        <v>-205542.15</v>
      </c>
      <c r="P25" s="19">
        <f>考核利润!Q95</f>
        <v>5425244.7</v>
      </c>
      <c r="Q25" s="19">
        <f>考核利润!F95</f>
        <v>-1080833.28</v>
      </c>
      <c r="R25" s="19">
        <f>考核利润!R95</f>
        <v>8273450.15805635</v>
      </c>
      <c r="S25" s="19">
        <f>考核利润!S95</f>
        <v>2623847.23677694</v>
      </c>
      <c r="T25" s="19">
        <f>考核利润!T95</f>
        <v>-1950097.13679245</v>
      </c>
      <c r="U25" s="19">
        <f>考核利润!U95</f>
        <v>4657046.13807185</v>
      </c>
      <c r="V25" s="19">
        <f>考核利润!V95</f>
        <v>3789683.57</v>
      </c>
      <c r="W25" s="19">
        <f>考核利润!W95</f>
        <v>-289070.17</v>
      </c>
      <c r="X25" s="19">
        <f>考核利润!X95</f>
        <v>-557959.48</v>
      </c>
    </row>
    <row r="26" ht="16.5" spans="1:24">
      <c r="A26" s="22" t="s">
        <v>49</v>
      </c>
      <c r="B26" s="19">
        <f>考核利润!B96</f>
        <v>1463483.37</v>
      </c>
      <c r="C26" s="23">
        <f>考核利润!C96</f>
        <v>0</v>
      </c>
      <c r="D26" s="23">
        <f>考核利润!D96</f>
        <v>322.66</v>
      </c>
      <c r="E26" s="23">
        <f>考核利润!E96</f>
        <v>0</v>
      </c>
      <c r="F26" s="23">
        <f>考核利润!G96</f>
        <v>1.67</v>
      </c>
      <c r="G26" s="23">
        <f>考核利润!H96</f>
        <v>0</v>
      </c>
      <c r="H26" s="23">
        <f>考核利润!I96</f>
        <v>0</v>
      </c>
      <c r="I26" s="23">
        <f>考核利润!J96</f>
        <v>0</v>
      </c>
      <c r="J26" s="23">
        <f>考核利润!K96</f>
        <v>0</v>
      </c>
      <c r="K26" s="23">
        <f>考核利润!L96</f>
        <v>1455159.04</v>
      </c>
      <c r="L26" s="23">
        <f>考核利润!M96</f>
        <v>1455159.04</v>
      </c>
      <c r="M26" s="23">
        <f>考核利润!N96</f>
        <v>0</v>
      </c>
      <c r="N26" s="23">
        <f>考核利润!O96</f>
        <v>0</v>
      </c>
      <c r="O26" s="23">
        <f>考核利润!P96</f>
        <v>0</v>
      </c>
      <c r="P26" s="23">
        <f>考核利润!Q96</f>
        <v>0</v>
      </c>
      <c r="Q26" s="23">
        <f>考核利润!F96</f>
        <v>0</v>
      </c>
      <c r="R26" s="23">
        <f>考核利润!R96</f>
        <v>8000</v>
      </c>
      <c r="S26" s="23">
        <f>考核利润!S96</f>
        <v>8000</v>
      </c>
      <c r="T26" s="23">
        <f>考核利润!T96</f>
        <v>0</v>
      </c>
      <c r="U26" s="23">
        <f>考核利润!U96</f>
        <v>0</v>
      </c>
      <c r="V26" s="23">
        <f>考核利润!V96</f>
        <v>0</v>
      </c>
      <c r="W26" s="23">
        <f>考核利润!W96</f>
        <v>0</v>
      </c>
      <c r="X26" s="23">
        <f>考核利润!X96</f>
        <v>0</v>
      </c>
    </row>
    <row r="27" ht="16.5" spans="1:24">
      <c r="A27" s="22" t="s">
        <v>50</v>
      </c>
      <c r="B27" s="19">
        <f>考核利润!B97</f>
        <v>18622.5</v>
      </c>
      <c r="C27" s="23">
        <f>考核利润!C97</f>
        <v>0</v>
      </c>
      <c r="D27" s="23">
        <f>考核利润!D97</f>
        <v>10000</v>
      </c>
      <c r="E27" s="23">
        <f>考核利润!E97</f>
        <v>0</v>
      </c>
      <c r="F27" s="23">
        <f>考核利润!G97</f>
        <v>8622.5</v>
      </c>
      <c r="G27" s="23">
        <f>考核利润!H97</f>
        <v>0</v>
      </c>
      <c r="H27" s="23">
        <f>考核利润!I97</f>
        <v>0</v>
      </c>
      <c r="I27" s="23">
        <f>考核利润!J97</f>
        <v>0</v>
      </c>
      <c r="J27" s="23">
        <f>考核利润!K97</f>
        <v>0</v>
      </c>
      <c r="K27" s="23">
        <f>考核利润!L97</f>
        <v>0</v>
      </c>
      <c r="L27" s="23">
        <f>考核利润!M97</f>
        <v>0</v>
      </c>
      <c r="M27" s="23">
        <f>考核利润!N97</f>
        <v>0</v>
      </c>
      <c r="N27" s="23">
        <f>考核利润!O97</f>
        <v>0</v>
      </c>
      <c r="O27" s="23">
        <f>考核利润!P97</f>
        <v>0</v>
      </c>
      <c r="P27" s="23">
        <f>考核利润!Q97</f>
        <v>0</v>
      </c>
      <c r="Q27" s="23">
        <f>考核利润!F97</f>
        <v>0</v>
      </c>
      <c r="R27" s="23">
        <f>考核利润!R97</f>
        <v>0</v>
      </c>
      <c r="S27" s="23">
        <f>考核利润!S97</f>
        <v>0</v>
      </c>
      <c r="T27" s="23">
        <f>考核利润!T97</f>
        <v>0</v>
      </c>
      <c r="U27" s="23">
        <f>考核利润!U97</f>
        <v>0</v>
      </c>
      <c r="V27" s="23">
        <f>考核利润!V97</f>
        <v>0</v>
      </c>
      <c r="W27" s="23">
        <f>考核利润!W97</f>
        <v>0</v>
      </c>
      <c r="X27" s="23">
        <f>考核利润!X97</f>
        <v>0</v>
      </c>
    </row>
    <row r="28" ht="16.5" spans="1:24">
      <c r="A28" s="18" t="s">
        <v>51</v>
      </c>
      <c r="B28" s="19">
        <f>考核利润!B98</f>
        <v>42965872.41</v>
      </c>
      <c r="C28" s="19">
        <f>考核利润!C98</f>
        <v>-16070854.0220359</v>
      </c>
      <c r="D28" s="19">
        <f>考核利润!D98</f>
        <v>-17845034.62</v>
      </c>
      <c r="E28" s="19">
        <f>考核利润!E98</f>
        <v>-425935.65</v>
      </c>
      <c r="F28" s="19">
        <f>考核利润!G98</f>
        <v>35253163.8239796</v>
      </c>
      <c r="G28" s="19">
        <f>考核利润!H98</f>
        <v>9776120.04</v>
      </c>
      <c r="H28" s="19">
        <f>考核利润!I98</f>
        <v>2196066.47</v>
      </c>
      <c r="I28" s="19">
        <f>考核利润!J98</f>
        <v>8287216.86</v>
      </c>
      <c r="J28" s="19">
        <f>考核利润!K98</f>
        <v>-707163.29</v>
      </c>
      <c r="K28" s="19">
        <f>考核利润!L98</f>
        <v>19858093.41</v>
      </c>
      <c r="L28" s="19">
        <f>考核利润!M98</f>
        <v>19921054.61</v>
      </c>
      <c r="M28" s="19">
        <f>考核利润!N98</f>
        <v>-62961.2</v>
      </c>
      <c r="N28" s="19">
        <f>考核利润!O98</f>
        <v>5219702.55</v>
      </c>
      <c r="O28" s="19">
        <f>考核利润!P98</f>
        <v>-205542.15</v>
      </c>
      <c r="P28" s="19">
        <f>考核利润!Q98</f>
        <v>5425244.7</v>
      </c>
      <c r="Q28" s="19">
        <f>考核利润!F98</f>
        <v>-1080833.28</v>
      </c>
      <c r="R28" s="19">
        <f>考核利润!R98</f>
        <v>8281450.15805635</v>
      </c>
      <c r="S28" s="19">
        <f>考核利润!S98</f>
        <v>2631847.23677694</v>
      </c>
      <c r="T28" s="19">
        <f>考核利润!T98</f>
        <v>-1950097.13679245</v>
      </c>
      <c r="U28" s="19">
        <f>考核利润!U98</f>
        <v>4657046.13807185</v>
      </c>
      <c r="V28" s="19">
        <f>考核利润!V98</f>
        <v>3789683.57</v>
      </c>
      <c r="W28" s="19">
        <f>考核利润!W98</f>
        <v>-289070.17</v>
      </c>
      <c r="X28" s="19">
        <f>考核利润!X98</f>
        <v>-557959.48</v>
      </c>
    </row>
    <row r="29" ht="16.5" spans="1:24">
      <c r="A29" s="22" t="s">
        <v>52</v>
      </c>
      <c r="B29" s="19">
        <f>考核利润!B99</f>
        <v>10863617.51</v>
      </c>
      <c r="C29" s="23">
        <f>考核利润!C99</f>
        <v>0</v>
      </c>
      <c r="D29" s="23">
        <f>考核利润!D99</f>
        <v>10863617.51</v>
      </c>
      <c r="E29" s="23">
        <f>考核利润!E99</f>
        <v>0</v>
      </c>
      <c r="F29" s="23">
        <f>考核利润!G99</f>
        <v>0</v>
      </c>
      <c r="G29" s="23">
        <f>考核利润!H99</f>
        <v>0</v>
      </c>
      <c r="H29" s="23">
        <f>考核利润!I99</f>
        <v>0</v>
      </c>
      <c r="I29" s="23">
        <f>考核利润!J99</f>
        <v>0</v>
      </c>
      <c r="J29" s="23">
        <f>考核利润!K99</f>
        <v>0</v>
      </c>
      <c r="K29" s="23">
        <f>考核利润!L99</f>
        <v>0</v>
      </c>
      <c r="L29" s="23">
        <f>考核利润!M99</f>
        <v>0</v>
      </c>
      <c r="M29" s="23">
        <f>考核利润!N99</f>
        <v>0</v>
      </c>
      <c r="N29" s="23">
        <f>考核利润!O99</f>
        <v>0</v>
      </c>
      <c r="O29" s="23">
        <f>考核利润!P99</f>
        <v>0</v>
      </c>
      <c r="P29" s="23">
        <f>考核利润!Q99</f>
        <v>0</v>
      </c>
      <c r="Q29" s="23">
        <f>考核利润!F99</f>
        <v>0</v>
      </c>
      <c r="R29" s="23">
        <f>考核利润!R99</f>
        <v>0</v>
      </c>
      <c r="S29" s="23">
        <f>考核利润!S99</f>
        <v>0</v>
      </c>
      <c r="T29" s="23">
        <f>考核利润!T99</f>
        <v>0</v>
      </c>
      <c r="U29" s="23">
        <f>考核利润!U99</f>
        <v>0</v>
      </c>
      <c r="V29" s="23">
        <f>考核利润!V99</f>
        <v>0</v>
      </c>
      <c r="W29" s="23">
        <f>考核利润!W99</f>
        <v>0</v>
      </c>
      <c r="X29" s="23">
        <f>考核利润!X99</f>
        <v>0</v>
      </c>
    </row>
    <row r="30" ht="16.5" spans="1:24">
      <c r="A30" s="18" t="s">
        <v>53</v>
      </c>
      <c r="B30" s="19">
        <f>考核利润!B100</f>
        <v>32102254.9</v>
      </c>
      <c r="C30" s="19">
        <f>考核利润!C100</f>
        <v>-16070854.0220359</v>
      </c>
      <c r="D30" s="19">
        <f>考核利润!D100</f>
        <v>-28708652.13</v>
      </c>
      <c r="E30" s="19">
        <f>考核利润!E100</f>
        <v>-425935.65</v>
      </c>
      <c r="F30" s="19">
        <f>考核利润!G100</f>
        <v>35253163.8239796</v>
      </c>
      <c r="G30" s="19">
        <f>考核利润!H100</f>
        <v>9776120.04</v>
      </c>
      <c r="H30" s="19">
        <f>考核利润!I100</f>
        <v>2196066.47</v>
      </c>
      <c r="I30" s="19">
        <f>考核利润!J100</f>
        <v>8287216.86</v>
      </c>
      <c r="J30" s="19">
        <f>考核利润!K100</f>
        <v>-707163.29</v>
      </c>
      <c r="K30" s="19">
        <f>考核利润!L100</f>
        <v>19858093.41</v>
      </c>
      <c r="L30" s="19">
        <f>考核利润!M100</f>
        <v>19921054.61</v>
      </c>
      <c r="M30" s="19">
        <f>考核利润!N100</f>
        <v>-62961.2</v>
      </c>
      <c r="N30" s="19">
        <f>考核利润!O100</f>
        <v>5219702.55</v>
      </c>
      <c r="O30" s="19">
        <f>考核利润!P100</f>
        <v>-205542.15</v>
      </c>
      <c r="P30" s="19">
        <f>考核利润!Q100</f>
        <v>5425244.7</v>
      </c>
      <c r="Q30" s="19">
        <f>考核利润!F100</f>
        <v>-1080833.28</v>
      </c>
      <c r="R30" s="19">
        <f>考核利润!R100</f>
        <v>8281450.15805635</v>
      </c>
      <c r="S30" s="19">
        <f>考核利润!S100</f>
        <v>2631847.23677694</v>
      </c>
      <c r="T30" s="19">
        <f>考核利润!T100</f>
        <v>-1950097.13679245</v>
      </c>
      <c r="U30" s="19">
        <f>考核利润!U100</f>
        <v>4657046.13807185</v>
      </c>
      <c r="V30" s="19">
        <f>考核利润!V100</f>
        <v>3789683.57</v>
      </c>
      <c r="W30" s="19">
        <f>考核利润!W100</f>
        <v>-289070.17</v>
      </c>
      <c r="X30" s="19">
        <f>考核利润!X100</f>
        <v>-557959.48</v>
      </c>
    </row>
    <row r="31" ht="16.5" spans="1:24">
      <c r="A31" s="18" t="s">
        <v>54</v>
      </c>
      <c r="B31" s="19">
        <f>考核利润!B101</f>
        <v>9475176.98915485</v>
      </c>
      <c r="C31" s="19">
        <f>考核利润!C101</f>
        <v>5992011.18</v>
      </c>
      <c r="D31" s="19">
        <f>考核利润!D101</f>
        <v>0</v>
      </c>
      <c r="E31" s="19">
        <f>考核利润!E101</f>
        <v>0</v>
      </c>
      <c r="F31" s="19">
        <f>考核利润!G101</f>
        <v>0</v>
      </c>
      <c r="G31" s="19">
        <f>考核利润!H101</f>
        <v>0</v>
      </c>
      <c r="H31" s="19">
        <f>考核利润!I101</f>
        <v>0</v>
      </c>
      <c r="I31" s="19">
        <f>考核利润!J101</f>
        <v>0</v>
      </c>
      <c r="J31" s="19">
        <f>考核利润!K101</f>
        <v>0</v>
      </c>
      <c r="K31" s="19">
        <f>考核利润!L101</f>
        <v>3483165.80915486</v>
      </c>
      <c r="L31" s="19">
        <f>考核利润!M101</f>
        <v>3483165.80915486</v>
      </c>
      <c r="M31" s="19">
        <f>考核利润!N101</f>
        <v>0</v>
      </c>
      <c r="N31" s="19">
        <f>考核利润!O101</f>
        <v>0</v>
      </c>
      <c r="O31" s="19">
        <f>考核利润!P101</f>
        <v>0</v>
      </c>
      <c r="P31" s="19">
        <f>考核利润!Q101</f>
        <v>0</v>
      </c>
      <c r="Q31" s="19">
        <f>考核利润!F101</f>
        <v>0</v>
      </c>
      <c r="R31" s="19">
        <f>考核利润!R101</f>
        <v>0</v>
      </c>
      <c r="S31" s="19">
        <f>考核利润!S101</f>
        <v>0</v>
      </c>
      <c r="T31" s="19">
        <f>考核利润!T101</f>
        <v>0</v>
      </c>
      <c r="U31" s="19">
        <f>考核利润!U101</f>
        <v>0</v>
      </c>
      <c r="V31" s="19">
        <f>考核利润!V101</f>
        <v>0</v>
      </c>
      <c r="W31" s="19">
        <f>考核利润!W101</f>
        <v>0</v>
      </c>
      <c r="X31" s="19">
        <f>考核利润!X101</f>
        <v>0</v>
      </c>
    </row>
    <row r="32" ht="16.5" spans="1:24">
      <c r="A32" s="18" t="s">
        <v>55</v>
      </c>
      <c r="B32" s="19">
        <f>考核利润!B102</f>
        <v>41577431.8891549</v>
      </c>
      <c r="C32" s="19">
        <f>考核利润!C102</f>
        <v>-10078842.8420359</v>
      </c>
      <c r="D32" s="19">
        <f>考核利润!D102</f>
        <v>-28708652.13</v>
      </c>
      <c r="E32" s="19">
        <f>考核利润!E102</f>
        <v>-425935.65</v>
      </c>
      <c r="F32" s="19">
        <f>考核利润!G102</f>
        <v>35253163.8239796</v>
      </c>
      <c r="G32" s="19">
        <f>考核利润!H102</f>
        <v>9776120.04</v>
      </c>
      <c r="H32" s="19">
        <f>考核利润!I102</f>
        <v>2196066.47</v>
      </c>
      <c r="I32" s="19">
        <f>考核利润!J102</f>
        <v>8287216.86</v>
      </c>
      <c r="J32" s="19">
        <f>考核利润!K102</f>
        <v>-707163.29</v>
      </c>
      <c r="K32" s="19">
        <f>考核利润!L102</f>
        <v>23341259.2191549</v>
      </c>
      <c r="L32" s="19">
        <f>考核利润!M102</f>
        <v>23404220.4191549</v>
      </c>
      <c r="M32" s="19">
        <f>考核利润!N102</f>
        <v>-62961.2</v>
      </c>
      <c r="N32" s="19">
        <f>考核利润!O102</f>
        <v>5219702.55</v>
      </c>
      <c r="O32" s="19">
        <f>考核利润!P102</f>
        <v>-205542.15</v>
      </c>
      <c r="P32" s="19">
        <f>考核利润!Q102</f>
        <v>5425244.7</v>
      </c>
      <c r="Q32" s="19">
        <f>考核利润!F102</f>
        <v>-1080833.28</v>
      </c>
      <c r="R32" s="19">
        <f>考核利润!R102</f>
        <v>8281450.15805635</v>
      </c>
      <c r="S32" s="19">
        <f>考核利润!S102</f>
        <v>2631847.23677694</v>
      </c>
      <c r="T32" s="19">
        <f>考核利润!T102</f>
        <v>-1950097.13679245</v>
      </c>
      <c r="U32" s="19">
        <f>考核利润!U102</f>
        <v>4657046.13807185</v>
      </c>
      <c r="V32" s="19">
        <f>考核利润!V102</f>
        <v>3789683.57</v>
      </c>
      <c r="W32" s="19">
        <f>考核利润!W102</f>
        <v>-289070.17</v>
      </c>
      <c r="X32" s="19">
        <f>考核利润!X102</f>
        <v>-557959.48</v>
      </c>
    </row>
    <row r="33" ht="16.5" spans="1:24">
      <c r="A33" s="18" t="s">
        <v>65</v>
      </c>
      <c r="B33" s="19">
        <f>考核利润!B103</f>
        <v>0</v>
      </c>
      <c r="C33" s="19">
        <f>考核利润!C103</f>
        <v>0</v>
      </c>
      <c r="D33" s="19">
        <f>考核利润!D103</f>
        <v>0</v>
      </c>
      <c r="E33" s="19">
        <f>考核利润!E103</f>
        <v>0</v>
      </c>
      <c r="F33" s="19">
        <f>考核利润!G103</f>
        <v>2456.61275198507</v>
      </c>
      <c r="G33" s="19">
        <f>考核利润!H103</f>
        <v>2124526.56964167</v>
      </c>
      <c r="H33" s="19">
        <f>考核利润!I103</f>
        <v>2124526.56964167</v>
      </c>
      <c r="I33" s="19">
        <f>考核利润!J103</f>
        <v>0</v>
      </c>
      <c r="J33" s="19">
        <f>考核利润!K103</f>
        <v>0</v>
      </c>
      <c r="K33" s="19">
        <f>考核利润!L103</f>
        <v>11272238.0983667</v>
      </c>
      <c r="L33" s="19">
        <f>考核利润!M103</f>
        <v>11235136.90475</v>
      </c>
      <c r="M33" s="19">
        <f>考核利润!N103</f>
        <v>37101.1936166667</v>
      </c>
      <c r="N33" s="19">
        <f>考核利润!O103</f>
        <v>5322944.10781331</v>
      </c>
      <c r="O33" s="19">
        <f>考核利润!P103</f>
        <v>4193178.46228831</v>
      </c>
      <c r="P33" s="19">
        <f>考核利润!Q103</f>
        <v>1129765.645525</v>
      </c>
      <c r="Q33" s="19">
        <f>考核利润!F103</f>
        <v>0</v>
      </c>
      <c r="R33" s="19">
        <f>考核利润!R103</f>
        <v>0</v>
      </c>
      <c r="S33" s="19">
        <f>考核利润!S103</f>
        <v>0</v>
      </c>
      <c r="T33" s="19">
        <f>考核利润!T103</f>
        <v>0</v>
      </c>
      <c r="U33" s="19">
        <f>考核利润!U103</f>
        <v>0</v>
      </c>
      <c r="V33" s="19">
        <f>考核利润!V103</f>
        <v>0</v>
      </c>
      <c r="W33" s="19">
        <f>考核利润!W103</f>
        <v>0</v>
      </c>
      <c r="X33" s="19">
        <f>考核利润!X103</f>
        <v>0</v>
      </c>
    </row>
    <row r="34" ht="16.5" spans="1:24">
      <c r="A34" s="18" t="s">
        <v>67</v>
      </c>
      <c r="B34" s="19">
        <f>考核利润!B104</f>
        <v>41577431.8891549</v>
      </c>
      <c r="C34" s="19">
        <f>考核利润!C104</f>
        <v>-10078842.8420359</v>
      </c>
      <c r="D34" s="19">
        <f>考核利润!D104</f>
        <v>-28708652.13</v>
      </c>
      <c r="E34" s="19">
        <f>考核利润!E104</f>
        <v>-425935.65</v>
      </c>
      <c r="F34" s="19">
        <f>考核利润!G104</f>
        <v>35250707.2112276</v>
      </c>
      <c r="G34" s="19">
        <f>考核利润!H104</f>
        <v>7651593.47035833</v>
      </c>
      <c r="H34" s="19">
        <f>考核利润!I104</f>
        <v>71539.9003583328</v>
      </c>
      <c r="I34" s="19">
        <f>考核利润!J104</f>
        <v>8287216.86</v>
      </c>
      <c r="J34" s="19">
        <f>考核利润!K104</f>
        <v>-707163.29</v>
      </c>
      <c r="K34" s="19">
        <f>考核利润!L104</f>
        <v>12069021.1207882</v>
      </c>
      <c r="L34" s="19">
        <f>考核利润!M104</f>
        <v>12169083.5144049</v>
      </c>
      <c r="M34" s="19">
        <f>考核利润!N104</f>
        <v>-100062.393616667</v>
      </c>
      <c r="N34" s="19">
        <f>考核利润!O104</f>
        <v>-103241.557813306</v>
      </c>
      <c r="O34" s="19">
        <f>考核利润!P104</f>
        <v>-4398720.61228831</v>
      </c>
      <c r="P34" s="19">
        <f>考核利润!Q104</f>
        <v>4295479.054475</v>
      </c>
      <c r="Q34" s="19">
        <f>考核利润!F104</f>
        <v>-1080833.28</v>
      </c>
      <c r="R34" s="19">
        <f>考核利润!R104</f>
        <v>8281450.15805635</v>
      </c>
      <c r="S34" s="19">
        <f>考核利润!S104</f>
        <v>2631847.23677694</v>
      </c>
      <c r="T34" s="19">
        <f>考核利润!T104</f>
        <v>-1950097.13679245</v>
      </c>
      <c r="U34" s="19">
        <f>考核利润!U104</f>
        <v>4657046.13807185</v>
      </c>
      <c r="V34" s="19">
        <f>考核利润!V104</f>
        <v>3789683.57</v>
      </c>
      <c r="W34" s="19">
        <f>考核利润!W104</f>
        <v>-289070.17</v>
      </c>
      <c r="X34" s="19">
        <f>考核利润!X104</f>
        <v>-557959.48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Y80"/>
  <sheetViews>
    <sheetView workbookViewId="0">
      <selection activeCell="G23" sqref="G23"/>
    </sheetView>
  </sheetViews>
  <sheetFormatPr defaultColWidth="9.025" defaultRowHeight="13.5"/>
  <cols>
    <col min="3" max="3" width="12.8"/>
    <col min="4" max="4" width="13.8583333333333"/>
    <col min="5" max="5" width="12.8"/>
    <col min="6" max="6" width="10.5333333333333"/>
    <col min="7" max="7" width="13.8583333333333"/>
    <col min="8" max="8" width="11.6666666666667"/>
    <col min="9" max="14" width="10.5333333333333"/>
    <col min="15" max="15" width="11.6666666666667"/>
    <col min="16" max="17" width="10.5333333333333"/>
    <col min="18" max="21" width="11.6666666666667"/>
    <col min="22" max="25" width="10.5333333333333"/>
  </cols>
  <sheetData>
    <row r="1" ht="16.5" spans="1:25">
      <c r="A1" s="1" t="s">
        <v>1</v>
      </c>
      <c r="B1" s="1" t="s">
        <v>73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58</v>
      </c>
      <c r="O1" s="1" t="s">
        <v>15</v>
      </c>
      <c r="P1" s="1" t="s">
        <v>16</v>
      </c>
      <c r="Q1" s="1" t="s">
        <v>17</v>
      </c>
      <c r="R1" s="1" t="s">
        <v>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6.5" spans="1:25">
      <c r="A2" s="2" t="s">
        <v>74</v>
      </c>
      <c r="B2" s="3" t="s">
        <v>75</v>
      </c>
      <c r="C2" s="3">
        <f>考核费用!C167</f>
        <v>1858475.98</v>
      </c>
      <c r="D2" s="4">
        <f>考核费用!D167</f>
        <v>0</v>
      </c>
      <c r="E2" s="4">
        <f>考核费用!E167</f>
        <v>0</v>
      </c>
      <c r="F2" s="4">
        <f>考核费用!F167</f>
        <v>0</v>
      </c>
      <c r="G2" s="5">
        <f>考核费用!H167</f>
        <v>1858475.98</v>
      </c>
      <c r="H2" s="5">
        <f>考核费用!I167</f>
        <v>0</v>
      </c>
      <c r="I2" s="4">
        <f>考核费用!J167</f>
        <v>0</v>
      </c>
      <c r="J2" s="4">
        <f>考核费用!K167</f>
        <v>0</v>
      </c>
      <c r="K2" s="4">
        <f>考核费用!L167</f>
        <v>0</v>
      </c>
      <c r="L2" s="5">
        <f>考核费用!M167</f>
        <v>0</v>
      </c>
      <c r="M2" s="4">
        <f>考核费用!N167</f>
        <v>0</v>
      </c>
      <c r="N2" s="4">
        <f>考核费用!O167</f>
        <v>0</v>
      </c>
      <c r="O2" s="5">
        <f>考核费用!P167</f>
        <v>0</v>
      </c>
      <c r="P2" s="4">
        <f>考核费用!Q167</f>
        <v>0</v>
      </c>
      <c r="Q2" s="4">
        <f>考核费用!R167</f>
        <v>0</v>
      </c>
      <c r="R2" s="4">
        <f>考核费用!G167</f>
        <v>0</v>
      </c>
      <c r="S2" s="5">
        <f>考核费用!S167</f>
        <v>0</v>
      </c>
      <c r="T2" s="4">
        <f>考核费用!T167</f>
        <v>0</v>
      </c>
      <c r="U2" s="4">
        <f>考核费用!U167</f>
        <v>0</v>
      </c>
      <c r="V2" s="4">
        <f>考核费用!V167</f>
        <v>0</v>
      </c>
      <c r="W2" s="4">
        <f>考核费用!W167</f>
        <v>0</v>
      </c>
      <c r="X2" s="4">
        <f>考核费用!X167</f>
        <v>0</v>
      </c>
      <c r="Y2" s="4">
        <f>考核费用!Y167</f>
        <v>0</v>
      </c>
    </row>
    <row r="3" ht="16.5" spans="1:25">
      <c r="A3" s="2"/>
      <c r="B3" s="6" t="s">
        <v>76</v>
      </c>
      <c r="C3" s="4">
        <f>考核费用!C168</f>
        <v>3773584.91</v>
      </c>
      <c r="D3" s="4">
        <f>考核费用!D168</f>
        <v>0</v>
      </c>
      <c r="E3" s="4">
        <f>考核费用!E168</f>
        <v>0</v>
      </c>
      <c r="F3" s="4">
        <f>考核费用!F168</f>
        <v>0</v>
      </c>
      <c r="G3" s="5">
        <f>考核费用!H168</f>
        <v>3773584.91</v>
      </c>
      <c r="H3" s="5">
        <f>考核费用!I168</f>
        <v>0</v>
      </c>
      <c r="I3" s="4">
        <f>考核费用!J168</f>
        <v>0</v>
      </c>
      <c r="J3" s="4">
        <f>考核费用!K168</f>
        <v>0</v>
      </c>
      <c r="K3" s="4">
        <f>考核费用!L168</f>
        <v>0</v>
      </c>
      <c r="L3" s="5">
        <f>考核费用!M168</f>
        <v>0</v>
      </c>
      <c r="M3" s="4">
        <f>考核费用!N168</f>
        <v>0</v>
      </c>
      <c r="N3" s="4">
        <f>考核费用!O168</f>
        <v>0</v>
      </c>
      <c r="O3" s="5">
        <f>考核费用!P168</f>
        <v>0</v>
      </c>
      <c r="P3" s="4">
        <f>考核费用!Q168</f>
        <v>0</v>
      </c>
      <c r="Q3" s="4">
        <f>考核费用!R168</f>
        <v>0</v>
      </c>
      <c r="R3" s="4">
        <f>考核费用!G168</f>
        <v>0</v>
      </c>
      <c r="S3" s="5">
        <f>考核费用!S168</f>
        <v>0</v>
      </c>
      <c r="T3" s="4">
        <f>考核费用!T168</f>
        <v>0</v>
      </c>
      <c r="U3" s="4">
        <f>考核费用!U168</f>
        <v>0</v>
      </c>
      <c r="V3" s="4">
        <f>考核费用!V168</f>
        <v>0</v>
      </c>
      <c r="W3" s="4">
        <f>考核费用!W168</f>
        <v>0</v>
      </c>
      <c r="X3" s="4">
        <f>考核费用!X168</f>
        <v>0</v>
      </c>
      <c r="Y3" s="4">
        <f>考核费用!Y168</f>
        <v>0</v>
      </c>
    </row>
    <row r="4" ht="16.5" spans="1:25">
      <c r="A4" s="2"/>
      <c r="B4" s="6" t="s">
        <v>77</v>
      </c>
      <c r="C4" s="4">
        <f>考核费用!C169</f>
        <v>26834.95</v>
      </c>
      <c r="D4" s="4">
        <f>考核费用!D169</f>
        <v>0</v>
      </c>
      <c r="E4" s="4">
        <f>考核费用!E169</f>
        <v>0</v>
      </c>
      <c r="F4" s="4">
        <f>考核费用!F169</f>
        <v>0</v>
      </c>
      <c r="G4" s="5">
        <f>考核费用!H169</f>
        <v>0</v>
      </c>
      <c r="H4" s="5">
        <f>考核费用!I169</f>
        <v>0</v>
      </c>
      <c r="I4" s="4">
        <f>考核费用!J169</f>
        <v>0</v>
      </c>
      <c r="J4" s="4">
        <f>考核费用!K169</f>
        <v>0</v>
      </c>
      <c r="K4" s="4">
        <f>考核费用!L169</f>
        <v>0</v>
      </c>
      <c r="L4" s="5">
        <f>考核费用!M169</f>
        <v>0</v>
      </c>
      <c r="M4" s="4">
        <f>考核费用!N169</f>
        <v>0</v>
      </c>
      <c r="N4" s="4">
        <f>考核费用!O169</f>
        <v>0</v>
      </c>
      <c r="O4" s="5">
        <f>考核费用!P169</f>
        <v>0</v>
      </c>
      <c r="P4" s="4">
        <f>考核费用!Q169</f>
        <v>0</v>
      </c>
      <c r="Q4" s="4">
        <f>考核费用!R169</f>
        <v>0</v>
      </c>
      <c r="R4" s="4">
        <f>考核费用!G169</f>
        <v>0</v>
      </c>
      <c r="S4" s="5">
        <f>考核费用!S169</f>
        <v>26834.95</v>
      </c>
      <c r="T4" s="4">
        <f>考核费用!T169</f>
        <v>26834.95</v>
      </c>
      <c r="U4" s="4">
        <f>考核费用!U169</f>
        <v>0</v>
      </c>
      <c r="V4" s="4">
        <f>考核费用!V169</f>
        <v>0</v>
      </c>
      <c r="W4" s="4">
        <f>考核费用!W169</f>
        <v>0</v>
      </c>
      <c r="X4" s="4">
        <f>考核费用!X169</f>
        <v>0</v>
      </c>
      <c r="Y4" s="4">
        <f>考核费用!Y169</f>
        <v>0</v>
      </c>
    </row>
    <row r="5" ht="16.5" spans="1:25">
      <c r="A5" s="2"/>
      <c r="B5" s="6" t="s">
        <v>78</v>
      </c>
      <c r="C5" s="4">
        <f>考核费用!C170</f>
        <v>606432.58</v>
      </c>
      <c r="D5" s="4">
        <f>考核费用!D170</f>
        <v>1039329.69992012</v>
      </c>
      <c r="E5" s="4">
        <f>考核费用!E170</f>
        <v>0</v>
      </c>
      <c r="F5" s="4">
        <f>考核费用!F170</f>
        <v>0</v>
      </c>
      <c r="G5" s="5">
        <f>考核费用!H170</f>
        <v>-468442.41992012</v>
      </c>
      <c r="H5" s="5">
        <f>考核费用!I170</f>
        <v>0</v>
      </c>
      <c r="I5" s="4">
        <f>考核费用!J170</f>
        <v>0</v>
      </c>
      <c r="J5" s="4">
        <f>考核费用!K170</f>
        <v>0</v>
      </c>
      <c r="K5" s="4">
        <f>考核费用!L170</f>
        <v>0</v>
      </c>
      <c r="L5" s="5">
        <f>考核费用!M170</f>
        <v>0</v>
      </c>
      <c r="M5" s="4">
        <f>考核费用!N170</f>
        <v>0</v>
      </c>
      <c r="N5" s="4">
        <f>考核费用!O170</f>
        <v>0</v>
      </c>
      <c r="O5" s="5">
        <f>考核费用!P170</f>
        <v>0</v>
      </c>
      <c r="P5" s="4">
        <f>考核费用!Q170</f>
        <v>0</v>
      </c>
      <c r="Q5" s="4">
        <f>考核费用!R170</f>
        <v>0</v>
      </c>
      <c r="R5" s="4">
        <f>考核费用!G170</f>
        <v>0</v>
      </c>
      <c r="S5" s="5">
        <f>考核费用!S170</f>
        <v>35545.3</v>
      </c>
      <c r="T5" s="4">
        <f>考核费用!T170</f>
        <v>18406</v>
      </c>
      <c r="U5" s="4">
        <f>考核费用!U170</f>
        <v>10918.58</v>
      </c>
      <c r="V5" s="4">
        <f>考核费用!V170</f>
        <v>3243</v>
      </c>
      <c r="W5" s="4">
        <f>考核费用!W170</f>
        <v>2977.72</v>
      </c>
      <c r="X5" s="4">
        <f>考核费用!X170</f>
        <v>0</v>
      </c>
      <c r="Y5" s="4">
        <f>考核费用!Y170</f>
        <v>0</v>
      </c>
    </row>
    <row r="6" ht="16.5" spans="1:25">
      <c r="A6" s="2"/>
      <c r="B6" s="6" t="s">
        <v>79</v>
      </c>
      <c r="C6" s="4">
        <f>考核费用!C171</f>
        <v>0</v>
      </c>
      <c r="D6" s="4">
        <f>考核费用!D171</f>
        <v>0</v>
      </c>
      <c r="E6" s="4">
        <f>考核费用!E171</f>
        <v>0</v>
      </c>
      <c r="F6" s="4">
        <f>考核费用!F171</f>
        <v>0</v>
      </c>
      <c r="G6" s="5">
        <f>考核费用!H171</f>
        <v>0</v>
      </c>
      <c r="H6" s="5">
        <f>考核费用!I171</f>
        <v>0</v>
      </c>
      <c r="I6" s="4">
        <f>考核费用!J171</f>
        <v>0</v>
      </c>
      <c r="J6" s="4">
        <f>考核费用!K171</f>
        <v>0</v>
      </c>
      <c r="K6" s="4">
        <f>考核费用!L171</f>
        <v>0</v>
      </c>
      <c r="L6" s="5">
        <f>考核费用!M171</f>
        <v>0</v>
      </c>
      <c r="M6" s="4">
        <f>考核费用!N171</f>
        <v>0</v>
      </c>
      <c r="N6" s="4">
        <f>考核费用!O171</f>
        <v>0</v>
      </c>
      <c r="O6" s="5">
        <f>考核费用!P171</f>
        <v>0</v>
      </c>
      <c r="P6" s="4">
        <f>考核费用!Q171</f>
        <v>0</v>
      </c>
      <c r="Q6" s="4">
        <f>考核费用!R171</f>
        <v>0</v>
      </c>
      <c r="R6" s="4">
        <f>考核费用!G171</f>
        <v>0</v>
      </c>
      <c r="S6" s="5">
        <f>考核费用!S171</f>
        <v>0</v>
      </c>
      <c r="T6" s="4">
        <f>考核费用!T171</f>
        <v>0</v>
      </c>
      <c r="U6" s="4">
        <f>考核费用!U171</f>
        <v>0</v>
      </c>
      <c r="V6" s="4">
        <f>考核费用!V171</f>
        <v>0</v>
      </c>
      <c r="W6" s="4">
        <f>考核费用!W171</f>
        <v>0</v>
      </c>
      <c r="X6" s="4">
        <f>考核费用!X171</f>
        <v>0</v>
      </c>
      <c r="Y6" s="4">
        <f>考核费用!Y171</f>
        <v>0</v>
      </c>
    </row>
    <row r="7" ht="16.5" spans="1:25">
      <c r="A7" s="2"/>
      <c r="B7" s="6" t="s">
        <v>80</v>
      </c>
      <c r="C7" s="4">
        <f>考核费用!C172</f>
        <v>651518.83</v>
      </c>
      <c r="D7" s="4">
        <f>考核费用!D172</f>
        <v>-63315.99</v>
      </c>
      <c r="E7" s="4">
        <f>考核费用!E172</f>
        <v>-134813.72</v>
      </c>
      <c r="F7" s="4">
        <f>考核费用!F172</f>
        <v>326.46</v>
      </c>
      <c r="G7" s="5">
        <f>考核费用!H172</f>
        <v>493773.52</v>
      </c>
      <c r="H7" s="5">
        <f>考核费用!I172</f>
        <v>84473.07</v>
      </c>
      <c r="I7" s="4">
        <f>考核费用!J172</f>
        <v>20604.25</v>
      </c>
      <c r="J7" s="4">
        <f>考核费用!K172</f>
        <v>63422.19</v>
      </c>
      <c r="K7" s="4">
        <f>考核费用!L172</f>
        <v>446.63</v>
      </c>
      <c r="L7" s="5">
        <f>考核费用!M172</f>
        <v>118322.17</v>
      </c>
      <c r="M7" s="4">
        <f>考核费用!N172</f>
        <v>117217.65</v>
      </c>
      <c r="N7" s="4">
        <f>考核费用!O172</f>
        <v>1104.52</v>
      </c>
      <c r="O7" s="5">
        <f>考核费用!P172</f>
        <v>43116.92</v>
      </c>
      <c r="P7" s="4">
        <f>考核费用!Q172</f>
        <v>5011.16</v>
      </c>
      <c r="Q7" s="4">
        <f>考核费用!R172</f>
        <v>38105.76</v>
      </c>
      <c r="R7" s="4">
        <f>考核费用!G172</f>
        <v>2.61</v>
      </c>
      <c r="S7" s="5">
        <f>考核费用!S172</f>
        <v>109633.79</v>
      </c>
      <c r="T7" s="4">
        <f>考核费用!T172</f>
        <v>32221.2</v>
      </c>
      <c r="U7" s="4">
        <f>考核费用!U172</f>
        <v>5540.23</v>
      </c>
      <c r="V7" s="4">
        <f>考核费用!V172</f>
        <v>38497.49</v>
      </c>
      <c r="W7" s="4">
        <f>考核费用!W172</f>
        <v>33374.87</v>
      </c>
      <c r="X7" s="4">
        <f>考核费用!X172</f>
        <v>0</v>
      </c>
      <c r="Y7" s="4">
        <f>考核费用!Y172</f>
        <v>0</v>
      </c>
    </row>
    <row r="8" ht="16.5" spans="1:25">
      <c r="A8" s="2"/>
      <c r="B8" s="7" t="s">
        <v>81</v>
      </c>
      <c r="C8" s="4">
        <f>考核费用!C173</f>
        <v>0</v>
      </c>
      <c r="D8" s="4">
        <f>考核费用!D173</f>
        <v>0</v>
      </c>
      <c r="E8" s="4">
        <f>考核费用!E173</f>
        <v>0</v>
      </c>
      <c r="F8" s="4">
        <f>考核费用!F173</f>
        <v>0</v>
      </c>
      <c r="G8" s="5">
        <f>考核费用!H173</f>
        <v>0</v>
      </c>
      <c r="H8" s="5">
        <f>考核费用!I173</f>
        <v>0</v>
      </c>
      <c r="I8" s="4">
        <f>考核费用!J173</f>
        <v>0</v>
      </c>
      <c r="J8" s="4">
        <f>考核费用!K173</f>
        <v>0</v>
      </c>
      <c r="K8" s="4">
        <f>考核费用!L173</f>
        <v>0</v>
      </c>
      <c r="L8" s="5">
        <f>考核费用!M173</f>
        <v>0</v>
      </c>
      <c r="M8" s="4">
        <f>考核费用!N173</f>
        <v>0</v>
      </c>
      <c r="N8" s="4">
        <f>考核费用!O173</f>
        <v>0</v>
      </c>
      <c r="O8" s="5">
        <f>考核费用!P173</f>
        <v>0</v>
      </c>
      <c r="P8" s="4">
        <f>考核费用!Q173</f>
        <v>0</v>
      </c>
      <c r="Q8" s="4">
        <f>考核费用!R173</f>
        <v>0</v>
      </c>
      <c r="R8" s="4">
        <f>考核费用!G173</f>
        <v>0</v>
      </c>
      <c r="S8" s="5">
        <f>考核费用!S173</f>
        <v>0</v>
      </c>
      <c r="T8" s="4">
        <f>考核费用!T173</f>
        <v>0</v>
      </c>
      <c r="U8" s="4">
        <f>考核费用!U173</f>
        <v>0</v>
      </c>
      <c r="V8" s="4">
        <f>考核费用!V173</f>
        <v>0</v>
      </c>
      <c r="W8" s="4">
        <f>考核费用!W173</f>
        <v>0</v>
      </c>
      <c r="X8" s="4">
        <f>考核费用!X173</f>
        <v>0</v>
      </c>
      <c r="Y8" s="4">
        <f>考核费用!Y173</f>
        <v>0</v>
      </c>
    </row>
    <row r="9" ht="16.5" spans="1:25">
      <c r="A9" s="2"/>
      <c r="B9" s="6" t="s">
        <v>82</v>
      </c>
      <c r="C9" s="4">
        <f>考核费用!C174</f>
        <v>0</v>
      </c>
      <c r="D9" s="4">
        <f>考核费用!D174</f>
        <v>0</v>
      </c>
      <c r="E9" s="4">
        <f>考核费用!E174</f>
        <v>0</v>
      </c>
      <c r="F9" s="4">
        <f>考核费用!F174</f>
        <v>0</v>
      </c>
      <c r="G9" s="5">
        <f>考核费用!H174</f>
        <v>0</v>
      </c>
      <c r="H9" s="5">
        <f>考核费用!I174</f>
        <v>0</v>
      </c>
      <c r="I9" s="4">
        <f>考核费用!J174</f>
        <v>0</v>
      </c>
      <c r="J9" s="4">
        <f>考核费用!K174</f>
        <v>0</v>
      </c>
      <c r="K9" s="4">
        <f>考核费用!L174</f>
        <v>0</v>
      </c>
      <c r="L9" s="5">
        <f>考核费用!M174</f>
        <v>0</v>
      </c>
      <c r="M9" s="4">
        <f>考核费用!N174</f>
        <v>0</v>
      </c>
      <c r="N9" s="4">
        <f>考核费用!O174</f>
        <v>0</v>
      </c>
      <c r="O9" s="5">
        <f>考核费用!P174</f>
        <v>0</v>
      </c>
      <c r="P9" s="4">
        <f>考核费用!Q174</f>
        <v>0</v>
      </c>
      <c r="Q9" s="4">
        <f>考核费用!R174</f>
        <v>0</v>
      </c>
      <c r="R9" s="4">
        <f>考核费用!G174</f>
        <v>0</v>
      </c>
      <c r="S9" s="5">
        <f>考核费用!S174</f>
        <v>0</v>
      </c>
      <c r="T9" s="4">
        <f>考核费用!T174</f>
        <v>0</v>
      </c>
      <c r="U9" s="4">
        <f>考核费用!U174</f>
        <v>0</v>
      </c>
      <c r="V9" s="4">
        <f>考核费用!V174</f>
        <v>0</v>
      </c>
      <c r="W9" s="4">
        <f>考核费用!W174</f>
        <v>0</v>
      </c>
      <c r="X9" s="4">
        <f>考核费用!X174</f>
        <v>0</v>
      </c>
      <c r="Y9" s="4">
        <f>考核费用!Y174</f>
        <v>0</v>
      </c>
    </row>
    <row r="10" ht="16.5" spans="1:25">
      <c r="A10" s="2"/>
      <c r="B10" s="6" t="s">
        <v>83</v>
      </c>
      <c r="C10" s="4">
        <f>考核费用!C175</f>
        <v>0</v>
      </c>
      <c r="D10" s="4">
        <f>考核费用!D175</f>
        <v>0</v>
      </c>
      <c r="E10" s="4">
        <f>考核费用!E175</f>
        <v>0</v>
      </c>
      <c r="F10" s="4">
        <f>考核费用!F175</f>
        <v>0</v>
      </c>
      <c r="G10" s="5">
        <f>考核费用!H175</f>
        <v>0</v>
      </c>
      <c r="H10" s="5">
        <f>考核费用!I175</f>
        <v>0</v>
      </c>
      <c r="I10" s="4">
        <f>考核费用!J175</f>
        <v>0</v>
      </c>
      <c r="J10" s="4">
        <f>考核费用!K175</f>
        <v>0</v>
      </c>
      <c r="K10" s="4">
        <f>考核费用!L175</f>
        <v>0</v>
      </c>
      <c r="L10" s="5">
        <f>考核费用!M175</f>
        <v>0</v>
      </c>
      <c r="M10" s="4">
        <f>考核费用!N175</f>
        <v>0</v>
      </c>
      <c r="N10" s="4">
        <f>考核费用!O175</f>
        <v>0</v>
      </c>
      <c r="O10" s="5">
        <f>考核费用!P175</f>
        <v>0</v>
      </c>
      <c r="P10" s="4">
        <f>考核费用!Q175</f>
        <v>0</v>
      </c>
      <c r="Q10" s="4">
        <f>考核费用!R175</f>
        <v>0</v>
      </c>
      <c r="R10" s="4">
        <f>考核费用!G175</f>
        <v>0</v>
      </c>
      <c r="S10" s="5">
        <f>考核费用!S175</f>
        <v>0</v>
      </c>
      <c r="T10" s="4">
        <f>考核费用!T175</f>
        <v>0</v>
      </c>
      <c r="U10" s="4">
        <f>考核费用!U175</f>
        <v>0</v>
      </c>
      <c r="V10" s="4">
        <f>考核费用!V175</f>
        <v>0</v>
      </c>
      <c r="W10" s="4">
        <f>考核费用!W175</f>
        <v>0</v>
      </c>
      <c r="X10" s="4">
        <f>考核费用!X175</f>
        <v>0</v>
      </c>
      <c r="Y10" s="4">
        <f>考核费用!Y175</f>
        <v>0</v>
      </c>
    </row>
    <row r="11" ht="33" spans="1:25">
      <c r="A11" s="2"/>
      <c r="B11" s="8" t="s">
        <v>84</v>
      </c>
      <c r="C11" s="4">
        <f>考核费用!C176</f>
        <v>0</v>
      </c>
      <c r="D11" s="4">
        <f>考核费用!D176</f>
        <v>0</v>
      </c>
      <c r="E11" s="4">
        <f>考核费用!E176</f>
        <v>0</v>
      </c>
      <c r="F11" s="4">
        <f>考核费用!F176</f>
        <v>0</v>
      </c>
      <c r="G11" s="5">
        <f>考核费用!H176</f>
        <v>0</v>
      </c>
      <c r="H11" s="5">
        <f>考核费用!I176</f>
        <v>0</v>
      </c>
      <c r="I11" s="4">
        <f>考核费用!J176</f>
        <v>0</v>
      </c>
      <c r="J11" s="4">
        <f>考核费用!K176</f>
        <v>0</v>
      </c>
      <c r="K11" s="4">
        <f>考核费用!L176</f>
        <v>0</v>
      </c>
      <c r="L11" s="5">
        <f>考核费用!M176</f>
        <v>0</v>
      </c>
      <c r="M11" s="4">
        <f>考核费用!N176</f>
        <v>0</v>
      </c>
      <c r="N11" s="4">
        <f>考核费用!O176</f>
        <v>0</v>
      </c>
      <c r="O11" s="5">
        <f>考核费用!P176</f>
        <v>0</v>
      </c>
      <c r="P11" s="4">
        <f>考核费用!Q176</f>
        <v>0</v>
      </c>
      <c r="Q11" s="4">
        <f>考核费用!R176</f>
        <v>0</v>
      </c>
      <c r="R11" s="4">
        <f>考核费用!G176</f>
        <v>0</v>
      </c>
      <c r="S11" s="5">
        <f>考核费用!S176</f>
        <v>0</v>
      </c>
      <c r="T11" s="4">
        <f>考核费用!T176</f>
        <v>0</v>
      </c>
      <c r="U11" s="4">
        <f>考核费用!U176</f>
        <v>0</v>
      </c>
      <c r="V11" s="4">
        <f>考核费用!V176</f>
        <v>0</v>
      </c>
      <c r="W11" s="4">
        <f>考核费用!W176</f>
        <v>0</v>
      </c>
      <c r="X11" s="4">
        <f>考核费用!X176</f>
        <v>0</v>
      </c>
      <c r="Y11" s="4">
        <f>考核费用!Y176</f>
        <v>0</v>
      </c>
    </row>
    <row r="12" ht="16.5" spans="1:25">
      <c r="A12" s="2"/>
      <c r="B12" s="8" t="s">
        <v>85</v>
      </c>
      <c r="C12" s="4">
        <f>考核费用!C177</f>
        <v>0</v>
      </c>
      <c r="D12" s="4">
        <f>考核费用!D177</f>
        <v>0</v>
      </c>
      <c r="E12" s="4">
        <f>考核费用!E177</f>
        <v>0</v>
      </c>
      <c r="F12" s="4">
        <f>考核费用!F177</f>
        <v>0</v>
      </c>
      <c r="G12" s="5">
        <f>考核费用!H177</f>
        <v>0</v>
      </c>
      <c r="H12" s="5">
        <f>考核费用!I177</f>
        <v>0</v>
      </c>
      <c r="I12" s="4">
        <f>考核费用!J177</f>
        <v>0</v>
      </c>
      <c r="J12" s="4">
        <f>考核费用!K177</f>
        <v>0</v>
      </c>
      <c r="K12" s="4">
        <f>考核费用!L177</f>
        <v>0</v>
      </c>
      <c r="L12" s="5">
        <f>考核费用!M177</f>
        <v>0</v>
      </c>
      <c r="M12" s="4">
        <f>考核费用!N177</f>
        <v>0</v>
      </c>
      <c r="N12" s="4">
        <f>考核费用!O177</f>
        <v>0</v>
      </c>
      <c r="O12" s="5">
        <f>考核费用!P177</f>
        <v>0</v>
      </c>
      <c r="P12" s="4">
        <f>考核费用!Q177</f>
        <v>0</v>
      </c>
      <c r="Q12" s="4">
        <f>考核费用!R177</f>
        <v>0</v>
      </c>
      <c r="R12" s="4">
        <f>考核费用!G177</f>
        <v>0</v>
      </c>
      <c r="S12" s="5">
        <f>考核费用!S177</f>
        <v>0</v>
      </c>
      <c r="T12" s="4">
        <f>考核费用!T177</f>
        <v>0</v>
      </c>
      <c r="U12" s="4">
        <f>考核费用!U177</f>
        <v>0</v>
      </c>
      <c r="V12" s="4">
        <f>考核费用!V177</f>
        <v>0</v>
      </c>
      <c r="W12" s="4">
        <f>考核费用!W177</f>
        <v>0</v>
      </c>
      <c r="X12" s="4">
        <f>考核费用!X177</f>
        <v>0</v>
      </c>
      <c r="Y12" s="4">
        <f>考核费用!Y177</f>
        <v>0</v>
      </c>
    </row>
    <row r="13" ht="33" spans="1:25">
      <c r="A13" s="2"/>
      <c r="B13" s="8" t="s">
        <v>86</v>
      </c>
      <c r="C13" s="4">
        <f>考核费用!C178</f>
        <v>0</v>
      </c>
      <c r="D13" s="4">
        <f>考核费用!D178</f>
        <v>0</v>
      </c>
      <c r="E13" s="4">
        <f>考核费用!E178</f>
        <v>0</v>
      </c>
      <c r="F13" s="4">
        <f>考核费用!F178</f>
        <v>0</v>
      </c>
      <c r="G13" s="5">
        <f>考核费用!H178</f>
        <v>0</v>
      </c>
      <c r="H13" s="5">
        <f>考核费用!I178</f>
        <v>0</v>
      </c>
      <c r="I13" s="4">
        <f>考核费用!J178</f>
        <v>0</v>
      </c>
      <c r="J13" s="4">
        <f>考核费用!K178</f>
        <v>0</v>
      </c>
      <c r="K13" s="4">
        <f>考核费用!L178</f>
        <v>0</v>
      </c>
      <c r="L13" s="5">
        <f>考核费用!M178</f>
        <v>0</v>
      </c>
      <c r="M13" s="4">
        <f>考核费用!N178</f>
        <v>0</v>
      </c>
      <c r="N13" s="4">
        <f>考核费用!O178</f>
        <v>0</v>
      </c>
      <c r="O13" s="5">
        <f>考核费用!P178</f>
        <v>0</v>
      </c>
      <c r="P13" s="4">
        <f>考核费用!Q178</f>
        <v>0</v>
      </c>
      <c r="Q13" s="4">
        <f>考核费用!R178</f>
        <v>0</v>
      </c>
      <c r="R13" s="4">
        <f>考核费用!G178</f>
        <v>0</v>
      </c>
      <c r="S13" s="5">
        <f>考核费用!S178</f>
        <v>0</v>
      </c>
      <c r="T13" s="4">
        <f>考核费用!T178</f>
        <v>0</v>
      </c>
      <c r="U13" s="4">
        <f>考核费用!U178</f>
        <v>0</v>
      </c>
      <c r="V13" s="4">
        <f>考核费用!V178</f>
        <v>0</v>
      </c>
      <c r="W13" s="4">
        <f>考核费用!W178</f>
        <v>0</v>
      </c>
      <c r="X13" s="4">
        <f>考核费用!X178</f>
        <v>0</v>
      </c>
      <c r="Y13" s="4">
        <f>考核费用!Y178</f>
        <v>0</v>
      </c>
    </row>
    <row r="14" ht="33" spans="1:25">
      <c r="A14" s="2"/>
      <c r="B14" s="8" t="s">
        <v>87</v>
      </c>
      <c r="C14" s="4">
        <f>考核费用!C179</f>
        <v>0</v>
      </c>
      <c r="D14" s="4">
        <f>考核费用!D179</f>
        <v>0</v>
      </c>
      <c r="E14" s="4">
        <f>考核费用!E179</f>
        <v>0</v>
      </c>
      <c r="F14" s="4">
        <f>考核费用!F179</f>
        <v>0</v>
      </c>
      <c r="G14" s="5">
        <f>考核费用!H179</f>
        <v>0</v>
      </c>
      <c r="H14" s="5">
        <f>考核费用!I179</f>
        <v>0</v>
      </c>
      <c r="I14" s="4">
        <f>考核费用!J179</f>
        <v>0</v>
      </c>
      <c r="J14" s="4">
        <f>考核费用!K179</f>
        <v>0</v>
      </c>
      <c r="K14" s="4">
        <f>考核费用!L179</f>
        <v>0</v>
      </c>
      <c r="L14" s="5">
        <f>考核费用!M179</f>
        <v>0</v>
      </c>
      <c r="M14" s="4">
        <f>考核费用!N179</f>
        <v>0</v>
      </c>
      <c r="N14" s="4">
        <f>考核费用!O179</f>
        <v>0</v>
      </c>
      <c r="O14" s="5">
        <f>考核费用!P179</f>
        <v>0</v>
      </c>
      <c r="P14" s="4">
        <f>考核费用!Q179</f>
        <v>0</v>
      </c>
      <c r="Q14" s="4">
        <f>考核费用!R179</f>
        <v>0</v>
      </c>
      <c r="R14" s="4">
        <f>考核费用!G179</f>
        <v>0</v>
      </c>
      <c r="S14" s="5">
        <f>考核费用!S179</f>
        <v>0</v>
      </c>
      <c r="T14" s="4">
        <f>考核费用!T179</f>
        <v>0</v>
      </c>
      <c r="U14" s="4">
        <f>考核费用!U179</f>
        <v>0</v>
      </c>
      <c r="V14" s="4">
        <f>考核费用!V179</f>
        <v>0</v>
      </c>
      <c r="W14" s="4">
        <f>考核费用!W179</f>
        <v>0</v>
      </c>
      <c r="X14" s="4">
        <f>考核费用!X179</f>
        <v>0</v>
      </c>
      <c r="Y14" s="4">
        <f>考核费用!Y179</f>
        <v>0</v>
      </c>
    </row>
    <row r="15" ht="16.5" spans="1:25">
      <c r="A15" s="2"/>
      <c r="B15" s="8" t="s">
        <v>88</v>
      </c>
      <c r="C15" s="4">
        <f>考核费用!C180</f>
        <v>0</v>
      </c>
      <c r="D15" s="4">
        <f>考核费用!D180</f>
        <v>0</v>
      </c>
      <c r="E15" s="4">
        <f>考核费用!E180</f>
        <v>0</v>
      </c>
      <c r="F15" s="4">
        <f>考核费用!F180</f>
        <v>0</v>
      </c>
      <c r="G15" s="5">
        <f>考核费用!H180</f>
        <v>0</v>
      </c>
      <c r="H15" s="5">
        <f>考核费用!I180</f>
        <v>0</v>
      </c>
      <c r="I15" s="4">
        <f>考核费用!J180</f>
        <v>0</v>
      </c>
      <c r="J15" s="4">
        <f>考核费用!K180</f>
        <v>0</v>
      </c>
      <c r="K15" s="4">
        <f>考核费用!L180</f>
        <v>0</v>
      </c>
      <c r="L15" s="5">
        <f>考核费用!M180</f>
        <v>0</v>
      </c>
      <c r="M15" s="4">
        <f>考核费用!N180</f>
        <v>0</v>
      </c>
      <c r="N15" s="4">
        <f>考核费用!O180</f>
        <v>0</v>
      </c>
      <c r="O15" s="5">
        <f>考核费用!P180</f>
        <v>0</v>
      </c>
      <c r="P15" s="4">
        <f>考核费用!Q180</f>
        <v>0</v>
      </c>
      <c r="Q15" s="4">
        <f>考核费用!R180</f>
        <v>0</v>
      </c>
      <c r="R15" s="4">
        <f>考核费用!G180</f>
        <v>0</v>
      </c>
      <c r="S15" s="5">
        <f>考核费用!S180</f>
        <v>0</v>
      </c>
      <c r="T15" s="4">
        <f>考核费用!T180</f>
        <v>0</v>
      </c>
      <c r="U15" s="4">
        <f>考核费用!U180</f>
        <v>0</v>
      </c>
      <c r="V15" s="4">
        <f>考核费用!V180</f>
        <v>0</v>
      </c>
      <c r="W15" s="4">
        <f>考核费用!W180</f>
        <v>0</v>
      </c>
      <c r="X15" s="4">
        <f>考核费用!X180</f>
        <v>0</v>
      </c>
      <c r="Y15" s="4">
        <f>考核费用!Y180</f>
        <v>0</v>
      </c>
    </row>
    <row r="16" ht="16.5" spans="1:25">
      <c r="A16" s="2"/>
      <c r="B16" s="8" t="s">
        <v>89</v>
      </c>
      <c r="C16" s="4">
        <f>考核费用!C181</f>
        <v>0</v>
      </c>
      <c r="D16" s="4">
        <f>考核费用!D181</f>
        <v>0</v>
      </c>
      <c r="E16" s="4">
        <f>考核费用!E181</f>
        <v>0</v>
      </c>
      <c r="F16" s="4">
        <f>考核费用!F181</f>
        <v>0</v>
      </c>
      <c r="G16" s="5">
        <f>考核费用!H181</f>
        <v>0</v>
      </c>
      <c r="H16" s="5">
        <f>考核费用!I181</f>
        <v>0</v>
      </c>
      <c r="I16" s="4">
        <f>考核费用!J181</f>
        <v>0</v>
      </c>
      <c r="J16" s="4">
        <f>考核费用!K181</f>
        <v>0</v>
      </c>
      <c r="K16" s="4">
        <f>考核费用!L181</f>
        <v>0</v>
      </c>
      <c r="L16" s="5">
        <f>考核费用!M181</f>
        <v>0</v>
      </c>
      <c r="M16" s="4">
        <f>考核费用!N181</f>
        <v>0</v>
      </c>
      <c r="N16" s="4">
        <f>考核费用!O181</f>
        <v>0</v>
      </c>
      <c r="O16" s="5">
        <f>考核费用!P181</f>
        <v>0</v>
      </c>
      <c r="P16" s="4">
        <f>考核费用!Q181</f>
        <v>0</v>
      </c>
      <c r="Q16" s="4">
        <f>考核费用!R181</f>
        <v>0</v>
      </c>
      <c r="R16" s="4">
        <f>考核费用!G181</f>
        <v>0</v>
      </c>
      <c r="S16" s="5">
        <f>考核费用!S181</f>
        <v>0</v>
      </c>
      <c r="T16" s="4">
        <f>考核费用!T181</f>
        <v>0</v>
      </c>
      <c r="U16" s="4">
        <f>考核费用!U181</f>
        <v>0</v>
      </c>
      <c r="V16" s="4">
        <f>考核费用!V181</f>
        <v>0</v>
      </c>
      <c r="W16" s="4">
        <f>考核费用!W181</f>
        <v>0</v>
      </c>
      <c r="X16" s="4">
        <f>考核费用!X181</f>
        <v>0</v>
      </c>
      <c r="Y16" s="4">
        <f>考核费用!Y181</f>
        <v>0</v>
      </c>
    </row>
    <row r="17" ht="16.5" spans="1:25">
      <c r="A17" s="2"/>
      <c r="B17" s="8" t="s">
        <v>90</v>
      </c>
      <c r="C17" s="4">
        <f>考核费用!C182</f>
        <v>0</v>
      </c>
      <c r="D17" s="4">
        <f>考核费用!D182</f>
        <v>0</v>
      </c>
      <c r="E17" s="4">
        <f>考核费用!E182</f>
        <v>0</v>
      </c>
      <c r="F17" s="4">
        <f>考核费用!F182</f>
        <v>0</v>
      </c>
      <c r="G17" s="5">
        <f>考核费用!H182</f>
        <v>0</v>
      </c>
      <c r="H17" s="5">
        <f>考核费用!I182</f>
        <v>0</v>
      </c>
      <c r="I17" s="4">
        <f>考核费用!J182</f>
        <v>0</v>
      </c>
      <c r="J17" s="4">
        <f>考核费用!K182</f>
        <v>0</v>
      </c>
      <c r="K17" s="4">
        <f>考核费用!L182</f>
        <v>0</v>
      </c>
      <c r="L17" s="5">
        <f>考核费用!M182</f>
        <v>0</v>
      </c>
      <c r="M17" s="4">
        <f>考核费用!N182</f>
        <v>0</v>
      </c>
      <c r="N17" s="4">
        <f>考核费用!O182</f>
        <v>0</v>
      </c>
      <c r="O17" s="5">
        <f>考核费用!P182</f>
        <v>0</v>
      </c>
      <c r="P17" s="4">
        <f>考核费用!Q182</f>
        <v>0</v>
      </c>
      <c r="Q17" s="4">
        <f>考核费用!R182</f>
        <v>0</v>
      </c>
      <c r="R17" s="4">
        <f>考核费用!G182</f>
        <v>0</v>
      </c>
      <c r="S17" s="5">
        <f>考核费用!S182</f>
        <v>0</v>
      </c>
      <c r="T17" s="4">
        <f>考核费用!T182</f>
        <v>0</v>
      </c>
      <c r="U17" s="4">
        <f>考核费用!U182</f>
        <v>0</v>
      </c>
      <c r="V17" s="4">
        <f>考核费用!V182</f>
        <v>0</v>
      </c>
      <c r="W17" s="4">
        <f>考核费用!W182</f>
        <v>0</v>
      </c>
      <c r="X17" s="4">
        <f>考核费用!X182</f>
        <v>0</v>
      </c>
      <c r="Y17" s="4">
        <f>考核费用!Y182</f>
        <v>0</v>
      </c>
    </row>
    <row r="18" ht="16.5" spans="1:25">
      <c r="A18" s="2"/>
      <c r="B18" s="8" t="s">
        <v>91</v>
      </c>
      <c r="C18" s="4">
        <f>考核费用!C183</f>
        <v>0</v>
      </c>
      <c r="D18" s="4">
        <f>考核费用!D183</f>
        <v>0</v>
      </c>
      <c r="E18" s="4">
        <f>考核费用!E183</f>
        <v>0</v>
      </c>
      <c r="F18" s="4">
        <f>考核费用!F183</f>
        <v>0</v>
      </c>
      <c r="G18" s="5">
        <f>考核费用!H183</f>
        <v>0</v>
      </c>
      <c r="H18" s="5">
        <f>考核费用!I183</f>
        <v>0</v>
      </c>
      <c r="I18" s="4">
        <f>考核费用!J183</f>
        <v>0</v>
      </c>
      <c r="J18" s="4">
        <f>考核费用!K183</f>
        <v>0</v>
      </c>
      <c r="K18" s="4">
        <f>考核费用!L183</f>
        <v>0</v>
      </c>
      <c r="L18" s="5">
        <f>考核费用!M183</f>
        <v>0</v>
      </c>
      <c r="M18" s="4">
        <f>考核费用!N183</f>
        <v>0</v>
      </c>
      <c r="N18" s="4">
        <f>考核费用!O183</f>
        <v>0</v>
      </c>
      <c r="O18" s="5">
        <f>考核费用!P183</f>
        <v>0</v>
      </c>
      <c r="P18" s="4">
        <f>考核费用!Q183</f>
        <v>0</v>
      </c>
      <c r="Q18" s="4">
        <f>考核费用!R183</f>
        <v>0</v>
      </c>
      <c r="R18" s="4">
        <f>考核费用!G183</f>
        <v>0</v>
      </c>
      <c r="S18" s="5">
        <f>考核费用!S183</f>
        <v>0</v>
      </c>
      <c r="T18" s="4">
        <f>考核费用!T183</f>
        <v>0</v>
      </c>
      <c r="U18" s="4">
        <f>考核费用!U183</f>
        <v>0</v>
      </c>
      <c r="V18" s="4">
        <f>考核费用!V183</f>
        <v>0</v>
      </c>
      <c r="W18" s="4">
        <f>考核费用!W183</f>
        <v>0</v>
      </c>
      <c r="X18" s="4">
        <f>考核费用!X183</f>
        <v>0</v>
      </c>
      <c r="Y18" s="4">
        <f>考核费用!Y183</f>
        <v>0</v>
      </c>
    </row>
    <row r="19" ht="16.5" spans="1:25">
      <c r="A19" s="2"/>
      <c r="B19" s="9" t="s">
        <v>92</v>
      </c>
      <c r="C19" s="4">
        <f>考核费用!C184</f>
        <v>0</v>
      </c>
      <c r="D19" s="4">
        <f>考核费用!D184</f>
        <v>0</v>
      </c>
      <c r="E19" s="4">
        <f>考核费用!E184</f>
        <v>0</v>
      </c>
      <c r="F19" s="4">
        <f>考核费用!F184</f>
        <v>0</v>
      </c>
      <c r="G19" s="5">
        <f>考核费用!H184</f>
        <v>0</v>
      </c>
      <c r="H19" s="5">
        <f>考核费用!I184</f>
        <v>0</v>
      </c>
      <c r="I19" s="4">
        <f>考核费用!J184</f>
        <v>0</v>
      </c>
      <c r="J19" s="4">
        <f>考核费用!K184</f>
        <v>0</v>
      </c>
      <c r="K19" s="4">
        <f>考核费用!L184</f>
        <v>0</v>
      </c>
      <c r="L19" s="5">
        <f>考核费用!M184</f>
        <v>0</v>
      </c>
      <c r="M19" s="4">
        <f>考核费用!N184</f>
        <v>0</v>
      </c>
      <c r="N19" s="4">
        <f>考核费用!O184</f>
        <v>0</v>
      </c>
      <c r="O19" s="5">
        <f>考核费用!P184</f>
        <v>0</v>
      </c>
      <c r="P19" s="4">
        <f>考核费用!Q184</f>
        <v>0</v>
      </c>
      <c r="Q19" s="4">
        <f>考核费用!R184</f>
        <v>0</v>
      </c>
      <c r="R19" s="4">
        <f>考核费用!G184</f>
        <v>0</v>
      </c>
      <c r="S19" s="5">
        <f>考核费用!S184</f>
        <v>0</v>
      </c>
      <c r="T19" s="4">
        <f>考核费用!T184</f>
        <v>0</v>
      </c>
      <c r="U19" s="4">
        <f>考核费用!U184</f>
        <v>0</v>
      </c>
      <c r="V19" s="4">
        <f>考核费用!V184</f>
        <v>0</v>
      </c>
      <c r="W19" s="4">
        <f>考核费用!W184</f>
        <v>0</v>
      </c>
      <c r="X19" s="4">
        <f>考核费用!X184</f>
        <v>0</v>
      </c>
      <c r="Y19" s="4">
        <f>考核费用!Y184</f>
        <v>0</v>
      </c>
    </row>
    <row r="20" ht="16.5" spans="1:25">
      <c r="A20" s="2"/>
      <c r="B20" s="9" t="s">
        <v>93</v>
      </c>
      <c r="C20" s="4">
        <f>考核费用!C185</f>
        <v>0</v>
      </c>
      <c r="D20" s="4">
        <f>考核费用!D185</f>
        <v>0</v>
      </c>
      <c r="E20" s="4">
        <f>考核费用!E185</f>
        <v>0</v>
      </c>
      <c r="F20" s="4">
        <f>考核费用!F185</f>
        <v>0</v>
      </c>
      <c r="G20" s="5">
        <f>考核费用!H185</f>
        <v>0</v>
      </c>
      <c r="H20" s="5">
        <f>考核费用!I185</f>
        <v>0</v>
      </c>
      <c r="I20" s="4">
        <f>考核费用!J185</f>
        <v>0</v>
      </c>
      <c r="J20" s="4">
        <f>考核费用!K185</f>
        <v>0</v>
      </c>
      <c r="K20" s="4">
        <f>考核费用!L185</f>
        <v>0</v>
      </c>
      <c r="L20" s="5">
        <f>考核费用!M185</f>
        <v>0</v>
      </c>
      <c r="M20" s="4">
        <f>考核费用!N185</f>
        <v>0</v>
      </c>
      <c r="N20" s="4">
        <f>考核费用!O185</f>
        <v>0</v>
      </c>
      <c r="O20" s="5">
        <f>考核费用!P185</f>
        <v>0</v>
      </c>
      <c r="P20" s="4">
        <f>考核费用!Q185</f>
        <v>0</v>
      </c>
      <c r="Q20" s="4">
        <f>考核费用!R185</f>
        <v>0</v>
      </c>
      <c r="R20" s="4">
        <f>考核费用!G185</f>
        <v>0</v>
      </c>
      <c r="S20" s="5">
        <f>考核费用!S185</f>
        <v>0</v>
      </c>
      <c r="T20" s="4">
        <f>考核费用!T185</f>
        <v>0</v>
      </c>
      <c r="U20" s="4">
        <f>考核费用!U185</f>
        <v>0</v>
      </c>
      <c r="V20" s="4">
        <f>考核费用!V185</f>
        <v>0</v>
      </c>
      <c r="W20" s="4">
        <f>考核费用!W185</f>
        <v>0</v>
      </c>
      <c r="X20" s="4">
        <f>考核费用!X185</f>
        <v>0</v>
      </c>
      <c r="Y20" s="4">
        <f>考核费用!Y185</f>
        <v>0</v>
      </c>
    </row>
    <row r="21" ht="16.5" spans="1:25">
      <c r="A21" s="2"/>
      <c r="B21" s="9" t="s">
        <v>94</v>
      </c>
      <c r="C21" s="4">
        <f>考核费用!C186</f>
        <v>0</v>
      </c>
      <c r="D21" s="4">
        <f>考核费用!D186</f>
        <v>0</v>
      </c>
      <c r="E21" s="4">
        <f>考核费用!E186</f>
        <v>0</v>
      </c>
      <c r="F21" s="4">
        <f>考核费用!F186</f>
        <v>0</v>
      </c>
      <c r="G21" s="5">
        <f>考核费用!H186</f>
        <v>0</v>
      </c>
      <c r="H21" s="5">
        <f>考核费用!I186</f>
        <v>0</v>
      </c>
      <c r="I21" s="4">
        <f>考核费用!J186</f>
        <v>0</v>
      </c>
      <c r="J21" s="4">
        <f>考核费用!K186</f>
        <v>0</v>
      </c>
      <c r="K21" s="4">
        <f>考核费用!L186</f>
        <v>0</v>
      </c>
      <c r="L21" s="5">
        <f>考核费用!M186</f>
        <v>0</v>
      </c>
      <c r="M21" s="4">
        <f>考核费用!N186</f>
        <v>0</v>
      </c>
      <c r="N21" s="4">
        <f>考核费用!O186</f>
        <v>0</v>
      </c>
      <c r="O21" s="5">
        <f>考核费用!P186</f>
        <v>0</v>
      </c>
      <c r="P21" s="4">
        <f>考核费用!Q186</f>
        <v>0</v>
      </c>
      <c r="Q21" s="4">
        <f>考核费用!R186</f>
        <v>0</v>
      </c>
      <c r="R21" s="4">
        <f>考核费用!G186</f>
        <v>0</v>
      </c>
      <c r="S21" s="5">
        <f>考核费用!S186</f>
        <v>0</v>
      </c>
      <c r="T21" s="4">
        <f>考核费用!T186</f>
        <v>0</v>
      </c>
      <c r="U21" s="4">
        <f>考核费用!U186</f>
        <v>0</v>
      </c>
      <c r="V21" s="4">
        <f>考核费用!V186</f>
        <v>0</v>
      </c>
      <c r="W21" s="4">
        <f>考核费用!W186</f>
        <v>0</v>
      </c>
      <c r="X21" s="4">
        <f>考核费用!X186</f>
        <v>0</v>
      </c>
      <c r="Y21" s="4">
        <f>考核费用!Y186</f>
        <v>0</v>
      </c>
    </row>
    <row r="22" ht="16.5" spans="1:25">
      <c r="A22" s="2"/>
      <c r="B22" s="10" t="s">
        <v>95</v>
      </c>
      <c r="C22" s="11">
        <f>考核费用!C187</f>
        <v>6916847.25</v>
      </c>
      <c r="D22" s="11">
        <f>考核费用!D187</f>
        <v>976013.70992012</v>
      </c>
      <c r="E22" s="11">
        <f>考核费用!E187</f>
        <v>-134813.72</v>
      </c>
      <c r="F22" s="11">
        <f>考核费用!F187</f>
        <v>326.46</v>
      </c>
      <c r="G22" s="5">
        <f>考核费用!H187</f>
        <v>5657391.99007988</v>
      </c>
      <c r="H22" s="5">
        <f>考核费用!I187</f>
        <v>84473.07</v>
      </c>
      <c r="I22" s="11">
        <f>考核费用!J187</f>
        <v>20604.25</v>
      </c>
      <c r="J22" s="11">
        <f>考核费用!K187</f>
        <v>63422.19</v>
      </c>
      <c r="K22" s="11">
        <f>考核费用!L187</f>
        <v>446.63</v>
      </c>
      <c r="L22" s="5">
        <f>考核费用!M187</f>
        <v>118322.17</v>
      </c>
      <c r="M22" s="11">
        <f>考核费用!N187</f>
        <v>117217.65</v>
      </c>
      <c r="N22" s="11">
        <f>考核费用!O187</f>
        <v>1104.52</v>
      </c>
      <c r="O22" s="5">
        <f>考核费用!P187</f>
        <v>43116.92</v>
      </c>
      <c r="P22" s="11">
        <f>考核费用!Q187</f>
        <v>5011.16</v>
      </c>
      <c r="Q22" s="11">
        <f>考核费用!R187</f>
        <v>38105.76</v>
      </c>
      <c r="R22" s="11">
        <f>考核费用!G187</f>
        <v>2.61</v>
      </c>
      <c r="S22" s="5">
        <f>考核费用!S187</f>
        <v>172014.04</v>
      </c>
      <c r="T22" s="11">
        <f>考核费用!T187</f>
        <v>77462.15</v>
      </c>
      <c r="U22" s="11">
        <f>考核费用!U187</f>
        <v>16458.81</v>
      </c>
      <c r="V22" s="11">
        <f>考核费用!V187</f>
        <v>41740.49</v>
      </c>
      <c r="W22" s="11">
        <f>考核费用!W187</f>
        <v>36352.59</v>
      </c>
      <c r="X22" s="11">
        <f>考核费用!X187</f>
        <v>0</v>
      </c>
      <c r="Y22" s="11">
        <f>考核费用!Y187</f>
        <v>0</v>
      </c>
    </row>
    <row r="23" ht="16.5" spans="1:25">
      <c r="A23" s="2" t="s">
        <v>96</v>
      </c>
      <c r="B23" s="12" t="s">
        <v>97</v>
      </c>
      <c r="C23" s="4">
        <f>考核费用!C188</f>
        <v>23645032.12</v>
      </c>
      <c r="D23" s="4">
        <f>考核费用!D188</f>
        <v>0</v>
      </c>
      <c r="E23" s="4">
        <f>考核费用!E188</f>
        <v>-5088742.36</v>
      </c>
      <c r="F23" s="4">
        <f>考核费用!F188</f>
        <v>420522.64</v>
      </c>
      <c r="G23" s="5">
        <f>考核费用!H188</f>
        <v>18666856.46</v>
      </c>
      <c r="H23" s="5">
        <f>考核费用!I188</f>
        <v>1704633.01</v>
      </c>
      <c r="I23" s="4">
        <f>考核费用!J188</f>
        <v>493728.67</v>
      </c>
      <c r="J23" s="4">
        <f>考核费用!K188</f>
        <v>554306.43</v>
      </c>
      <c r="K23" s="4">
        <f>考核费用!L188</f>
        <v>656597.91</v>
      </c>
      <c r="L23" s="5">
        <f>考核费用!M188</f>
        <v>865900.67</v>
      </c>
      <c r="M23" s="4">
        <f>考核费用!N188</f>
        <v>668648.34</v>
      </c>
      <c r="N23" s="4">
        <f>考核费用!O188</f>
        <v>197252.33</v>
      </c>
      <c r="O23" s="5">
        <f>考核费用!P188</f>
        <v>1276248.09</v>
      </c>
      <c r="P23" s="4">
        <f>考核费用!Q188</f>
        <v>923170.08</v>
      </c>
      <c r="Q23" s="4">
        <f>考核费用!R188</f>
        <v>353078.01</v>
      </c>
      <c r="R23" s="4">
        <f>考核费用!G188</f>
        <v>345097.96</v>
      </c>
      <c r="S23" s="5">
        <f>考核费用!S188</f>
        <v>5454515.65</v>
      </c>
      <c r="T23" s="4">
        <f>考核费用!T188</f>
        <v>1485102.3</v>
      </c>
      <c r="U23" s="4">
        <f>考核费用!U188</f>
        <v>1991766.83</v>
      </c>
      <c r="V23" s="4">
        <f>考核费用!V188</f>
        <v>591859.33</v>
      </c>
      <c r="W23" s="4">
        <f>考核费用!W188</f>
        <v>657942.86</v>
      </c>
      <c r="X23" s="4">
        <f>考核费用!X188</f>
        <v>247580.66</v>
      </c>
      <c r="Y23" s="4">
        <f>考核费用!Y188</f>
        <v>480263.67</v>
      </c>
    </row>
    <row r="24" ht="16.5" spans="1:25">
      <c r="A24" s="2"/>
      <c r="B24" s="9" t="s">
        <v>98</v>
      </c>
      <c r="C24" s="4">
        <f>考核费用!C189</f>
        <v>-337880</v>
      </c>
      <c r="D24" s="4">
        <f>考核费用!D189</f>
        <v>0</v>
      </c>
      <c r="E24" s="4">
        <f>考核费用!E189</f>
        <v>-337880</v>
      </c>
      <c r="F24" s="4">
        <f>考核费用!F189</f>
        <v>0</v>
      </c>
      <c r="G24" s="5">
        <f>考核费用!H189</f>
        <v>0</v>
      </c>
      <c r="H24" s="5">
        <f>考核费用!I189</f>
        <v>0</v>
      </c>
      <c r="I24" s="4">
        <f>考核费用!J189</f>
        <v>0</v>
      </c>
      <c r="J24" s="4">
        <f>考核费用!K189</f>
        <v>0</v>
      </c>
      <c r="K24" s="4">
        <f>考核费用!L189</f>
        <v>0</v>
      </c>
      <c r="L24" s="5">
        <f>考核费用!M189</f>
        <v>0</v>
      </c>
      <c r="M24" s="4">
        <f>考核费用!N189</f>
        <v>0</v>
      </c>
      <c r="N24" s="4">
        <f>考核费用!O189</f>
        <v>0</v>
      </c>
      <c r="O24" s="5">
        <f>考核费用!P189</f>
        <v>0</v>
      </c>
      <c r="P24" s="4">
        <f>考核费用!Q189</f>
        <v>0</v>
      </c>
      <c r="Q24" s="4">
        <f>考核费用!R189</f>
        <v>0</v>
      </c>
      <c r="R24" s="4">
        <f>考核费用!G189</f>
        <v>0</v>
      </c>
      <c r="S24" s="5">
        <f>考核费用!S189</f>
        <v>0</v>
      </c>
      <c r="T24" s="4">
        <f>考核费用!T189</f>
        <v>0</v>
      </c>
      <c r="U24" s="4">
        <f>考核费用!U189</f>
        <v>0</v>
      </c>
      <c r="V24" s="4">
        <f>考核费用!V189</f>
        <v>0</v>
      </c>
      <c r="W24" s="4">
        <f>考核费用!W189</f>
        <v>0</v>
      </c>
      <c r="X24" s="4">
        <f>考核费用!X189</f>
        <v>0</v>
      </c>
      <c r="Y24" s="4">
        <f>考核费用!Y189</f>
        <v>0</v>
      </c>
    </row>
    <row r="25" ht="16.5" spans="1:25">
      <c r="A25" s="2"/>
      <c r="B25" s="9" t="s">
        <v>99</v>
      </c>
      <c r="C25" s="4">
        <f>考核费用!C190</f>
        <v>1515618.26</v>
      </c>
      <c r="D25" s="4">
        <f>考核费用!D190</f>
        <v>0</v>
      </c>
      <c r="E25" s="4">
        <f>考核费用!E190</f>
        <v>286262.33</v>
      </c>
      <c r="F25" s="4">
        <f>考核费用!F190</f>
        <v>14400</v>
      </c>
      <c r="G25" s="5">
        <f>考核费用!H190</f>
        <v>615795.61</v>
      </c>
      <c r="H25" s="5">
        <f>考核费用!I190</f>
        <v>56068.97</v>
      </c>
      <c r="I25" s="4">
        <f>考核费用!J190</f>
        <v>13300</v>
      </c>
      <c r="J25" s="4">
        <f>考核费用!K190</f>
        <v>15800</v>
      </c>
      <c r="K25" s="4">
        <f>考核费用!L190</f>
        <v>26968.97</v>
      </c>
      <c r="L25" s="5">
        <f>考核费用!M190</f>
        <v>24600</v>
      </c>
      <c r="M25" s="4">
        <f>考核费用!N190</f>
        <v>17800</v>
      </c>
      <c r="N25" s="4">
        <f>考核费用!O190</f>
        <v>6800</v>
      </c>
      <c r="O25" s="5">
        <f>考核费用!P190</f>
        <v>32496.55</v>
      </c>
      <c r="P25" s="4">
        <f>考核费用!Q190</f>
        <v>22896.55</v>
      </c>
      <c r="Q25" s="4">
        <f>考核费用!R190</f>
        <v>9600</v>
      </c>
      <c r="R25" s="4">
        <f>考核费用!G190</f>
        <v>12200</v>
      </c>
      <c r="S25" s="5">
        <f>考核费用!S190</f>
        <v>473794.8</v>
      </c>
      <c r="T25" s="4">
        <f>考核费用!T190</f>
        <v>48588.84</v>
      </c>
      <c r="U25" s="4">
        <f>考核费用!U190</f>
        <v>369525.65</v>
      </c>
      <c r="V25" s="4">
        <f>考核费用!V190</f>
        <v>19300</v>
      </c>
      <c r="W25" s="4">
        <f>考核费用!W190</f>
        <v>21080.31</v>
      </c>
      <c r="X25" s="4">
        <f>考核费用!X190</f>
        <v>5500</v>
      </c>
      <c r="Y25" s="4">
        <f>考核费用!Y190</f>
        <v>9800</v>
      </c>
    </row>
    <row r="26" ht="16.5" spans="1:25">
      <c r="A26" s="2"/>
      <c r="B26" s="9" t="s">
        <v>100</v>
      </c>
      <c r="C26" s="4">
        <f>考核费用!C191</f>
        <v>14764.08</v>
      </c>
      <c r="D26" s="4">
        <f>考核费用!D191</f>
        <v>0</v>
      </c>
      <c r="E26" s="4">
        <f>考核费用!E191</f>
        <v>14764.08</v>
      </c>
      <c r="F26" s="4">
        <f>考核费用!F191</f>
        <v>0</v>
      </c>
      <c r="G26" s="5">
        <f>考核费用!H191</f>
        <v>0</v>
      </c>
      <c r="H26" s="5">
        <f>考核费用!I191</f>
        <v>0</v>
      </c>
      <c r="I26" s="4">
        <f>考核费用!J191</f>
        <v>0</v>
      </c>
      <c r="J26" s="4">
        <f>考核费用!K191</f>
        <v>0</v>
      </c>
      <c r="K26" s="4">
        <f>考核费用!L191</f>
        <v>0</v>
      </c>
      <c r="L26" s="5">
        <f>考核费用!M191</f>
        <v>0</v>
      </c>
      <c r="M26" s="4">
        <f>考核费用!N191</f>
        <v>0</v>
      </c>
      <c r="N26" s="4">
        <f>考核费用!O191</f>
        <v>0</v>
      </c>
      <c r="O26" s="5">
        <f>考核费用!P191</f>
        <v>0</v>
      </c>
      <c r="P26" s="4">
        <f>考核费用!Q191</f>
        <v>0</v>
      </c>
      <c r="Q26" s="4">
        <f>考核费用!R191</f>
        <v>0</v>
      </c>
      <c r="R26" s="4">
        <f>考核费用!G191</f>
        <v>0</v>
      </c>
      <c r="S26" s="5">
        <f>考核费用!S191</f>
        <v>0</v>
      </c>
      <c r="T26" s="4">
        <f>考核费用!T191</f>
        <v>0</v>
      </c>
      <c r="U26" s="4">
        <f>考核费用!U191</f>
        <v>0</v>
      </c>
      <c r="V26" s="4">
        <f>考核费用!V191</f>
        <v>0</v>
      </c>
      <c r="W26" s="4">
        <f>考核费用!W191</f>
        <v>0</v>
      </c>
      <c r="X26" s="4">
        <f>考核费用!X191</f>
        <v>0</v>
      </c>
      <c r="Y26" s="4">
        <f>考核费用!Y191</f>
        <v>0</v>
      </c>
    </row>
    <row r="27" ht="16.5" spans="1:25">
      <c r="A27" s="2"/>
      <c r="B27" s="9" t="s">
        <v>101</v>
      </c>
      <c r="C27" s="4">
        <f>考核费用!C192</f>
        <v>435639.74</v>
      </c>
      <c r="D27" s="4">
        <f>考核费用!D192</f>
        <v>0</v>
      </c>
      <c r="E27" s="4">
        <f>考核费用!E192</f>
        <v>370451.87</v>
      </c>
      <c r="F27" s="4">
        <f>考核费用!F192</f>
        <v>0</v>
      </c>
      <c r="G27" s="5">
        <f>考核费用!H192</f>
        <v>49875.39</v>
      </c>
      <c r="H27" s="5">
        <f>考核费用!I192</f>
        <v>0</v>
      </c>
      <c r="I27" s="4">
        <f>考核费用!J192</f>
        <v>0</v>
      </c>
      <c r="J27" s="4">
        <f>考核费用!K192</f>
        <v>0</v>
      </c>
      <c r="K27" s="4">
        <f>考核费用!L192</f>
        <v>0</v>
      </c>
      <c r="L27" s="5">
        <f>考核费用!M192</f>
        <v>0</v>
      </c>
      <c r="M27" s="4">
        <f>考核费用!N192</f>
        <v>0</v>
      </c>
      <c r="N27" s="4">
        <f>考核费用!O192</f>
        <v>0</v>
      </c>
      <c r="O27" s="5">
        <f>考核费用!P192</f>
        <v>0</v>
      </c>
      <c r="P27" s="4">
        <f>考核费用!Q192</f>
        <v>0</v>
      </c>
      <c r="Q27" s="4">
        <f>考核费用!R192</f>
        <v>0</v>
      </c>
      <c r="R27" s="4">
        <f>考核费用!G192</f>
        <v>10453.79</v>
      </c>
      <c r="S27" s="5">
        <f>考核费用!S192</f>
        <v>4858.69</v>
      </c>
      <c r="T27" s="4">
        <f>考核费用!T192</f>
        <v>4858.69</v>
      </c>
      <c r="U27" s="4">
        <f>考核费用!U192</f>
        <v>0</v>
      </c>
      <c r="V27" s="4">
        <f>考核费用!V192</f>
        <v>0</v>
      </c>
      <c r="W27" s="4">
        <f>考核费用!W192</f>
        <v>0</v>
      </c>
      <c r="X27" s="4">
        <f>考核费用!X192</f>
        <v>0</v>
      </c>
      <c r="Y27" s="4">
        <f>考核费用!Y192</f>
        <v>0</v>
      </c>
    </row>
    <row r="28" ht="16.5" spans="1:25">
      <c r="A28" s="2"/>
      <c r="B28" s="9" t="s">
        <v>102</v>
      </c>
      <c r="C28" s="4">
        <f>考核费用!C193</f>
        <v>-298716.43</v>
      </c>
      <c r="D28" s="4">
        <f>考核费用!D193</f>
        <v>0</v>
      </c>
      <c r="E28" s="4">
        <f>考核费用!E193</f>
        <v>-304122.09</v>
      </c>
      <c r="F28" s="4">
        <f>考核费用!F193</f>
        <v>0</v>
      </c>
      <c r="G28" s="5">
        <f>考核费用!H193</f>
        <v>5405.66</v>
      </c>
      <c r="H28" s="5">
        <f>考核费用!I193</f>
        <v>0</v>
      </c>
      <c r="I28" s="4">
        <f>考核费用!J193</f>
        <v>0</v>
      </c>
      <c r="J28" s="4">
        <f>考核费用!K193</f>
        <v>0</v>
      </c>
      <c r="K28" s="4">
        <f>考核费用!L193</f>
        <v>0</v>
      </c>
      <c r="L28" s="5">
        <f>考核费用!M193</f>
        <v>0</v>
      </c>
      <c r="M28" s="4">
        <f>考核费用!N193</f>
        <v>0</v>
      </c>
      <c r="N28" s="4">
        <f>考核费用!O193</f>
        <v>0</v>
      </c>
      <c r="O28" s="5">
        <f>考核费用!P193</f>
        <v>0</v>
      </c>
      <c r="P28" s="4">
        <f>考核费用!Q193</f>
        <v>0</v>
      </c>
      <c r="Q28" s="4">
        <f>考核费用!R193</f>
        <v>0</v>
      </c>
      <c r="R28" s="4">
        <f>考核费用!G193</f>
        <v>0</v>
      </c>
      <c r="S28" s="5">
        <f>考核费用!S193</f>
        <v>0</v>
      </c>
      <c r="T28" s="4">
        <f>考核费用!T193</f>
        <v>0</v>
      </c>
      <c r="U28" s="4">
        <f>考核费用!U193</f>
        <v>0</v>
      </c>
      <c r="V28" s="4">
        <f>考核费用!V193</f>
        <v>0</v>
      </c>
      <c r="W28" s="4">
        <f>考核费用!W193</f>
        <v>0</v>
      </c>
      <c r="X28" s="4">
        <f>考核费用!X193</f>
        <v>0</v>
      </c>
      <c r="Y28" s="4">
        <f>考核费用!Y193</f>
        <v>0</v>
      </c>
    </row>
    <row r="29" ht="16.5" spans="1:25">
      <c r="A29" s="2"/>
      <c r="B29" s="9" t="s">
        <v>103</v>
      </c>
      <c r="C29" s="4">
        <f>考核费用!C194</f>
        <v>3068983.63</v>
      </c>
      <c r="D29" s="4">
        <f>考核费用!D194</f>
        <v>0</v>
      </c>
      <c r="E29" s="4">
        <f>考核费用!E194</f>
        <v>666966.07</v>
      </c>
      <c r="F29" s="4">
        <f>考核费用!F194</f>
        <v>17445.63</v>
      </c>
      <c r="G29" s="5">
        <f>考核费用!H194</f>
        <v>1532552.13</v>
      </c>
      <c r="H29" s="5">
        <f>考核费用!I194</f>
        <v>96891.67</v>
      </c>
      <c r="I29" s="4">
        <f>考核费用!J194</f>
        <v>44577.22</v>
      </c>
      <c r="J29" s="4">
        <f>考核费用!K194</f>
        <v>1502.61</v>
      </c>
      <c r="K29" s="4">
        <f>考核费用!L194</f>
        <v>50811.84</v>
      </c>
      <c r="L29" s="5">
        <f>考核费用!M194</f>
        <v>0</v>
      </c>
      <c r="M29" s="4">
        <f>考核费用!N194</f>
        <v>0</v>
      </c>
      <c r="N29" s="4">
        <f>考核费用!O194</f>
        <v>0</v>
      </c>
      <c r="O29" s="5">
        <f>考核费用!P194</f>
        <v>12556.97</v>
      </c>
      <c r="P29" s="4">
        <f>考核费用!Q194</f>
        <v>8152.24</v>
      </c>
      <c r="Q29" s="4">
        <f>考核费用!R194</f>
        <v>4404.73</v>
      </c>
      <c r="R29" s="4">
        <f>考核费用!G194</f>
        <v>263686.75</v>
      </c>
      <c r="S29" s="5">
        <f>考核费用!S194</f>
        <v>478884.41</v>
      </c>
      <c r="T29" s="4">
        <f>考核费用!T194</f>
        <v>134236.89</v>
      </c>
      <c r="U29" s="4">
        <f>考核费用!U194</f>
        <v>162320.93</v>
      </c>
      <c r="V29" s="4">
        <f>考核费用!V194</f>
        <v>46402.05</v>
      </c>
      <c r="W29" s="4">
        <f>考核费用!W194</f>
        <v>78165.21</v>
      </c>
      <c r="X29" s="4">
        <f>考核费用!X194</f>
        <v>20229.9</v>
      </c>
      <c r="Y29" s="4">
        <f>考核费用!Y194</f>
        <v>37529.43</v>
      </c>
    </row>
    <row r="30" ht="16.5" spans="1:25">
      <c r="A30" s="2"/>
      <c r="B30" s="9" t="s">
        <v>104</v>
      </c>
      <c r="C30" s="4">
        <f>考核费用!C195</f>
        <v>1492298.02</v>
      </c>
      <c r="D30" s="4">
        <f>考核费用!D195</f>
        <v>0</v>
      </c>
      <c r="E30" s="4">
        <f>考核费用!E195</f>
        <v>303472</v>
      </c>
      <c r="F30" s="4">
        <f>考核费用!F195</f>
        <v>7309</v>
      </c>
      <c r="G30" s="5">
        <f>考核费用!H195</f>
        <v>741271.88</v>
      </c>
      <c r="H30" s="5">
        <f>考核费用!I195</f>
        <v>40263</v>
      </c>
      <c r="I30" s="4">
        <f>考核费用!J195</f>
        <v>17744</v>
      </c>
      <c r="J30" s="4">
        <f>考核费用!K195</f>
        <v>864</v>
      </c>
      <c r="K30" s="4">
        <f>考核费用!L195</f>
        <v>21655</v>
      </c>
      <c r="L30" s="5">
        <f>考核费用!M195</f>
        <v>0</v>
      </c>
      <c r="M30" s="4">
        <f>考核费用!N195</f>
        <v>0</v>
      </c>
      <c r="N30" s="4">
        <f>考核费用!O195</f>
        <v>0</v>
      </c>
      <c r="O30" s="5">
        <f>考核费用!P195</f>
        <v>6107</v>
      </c>
      <c r="P30" s="4">
        <f>考核费用!Q195</f>
        <v>3925</v>
      </c>
      <c r="Q30" s="4">
        <f>考核费用!R195</f>
        <v>2182</v>
      </c>
      <c r="R30" s="4">
        <f>考核费用!G195</f>
        <v>179924.14</v>
      </c>
      <c r="S30" s="5">
        <f>考核费用!S195</f>
        <v>213951</v>
      </c>
      <c r="T30" s="4">
        <f>考核费用!T195</f>
        <v>59211</v>
      </c>
      <c r="U30" s="4">
        <f>考核费用!U195</f>
        <v>73483</v>
      </c>
      <c r="V30" s="4">
        <f>考核费用!V195</f>
        <v>19722</v>
      </c>
      <c r="W30" s="4">
        <f>考核费用!W195</f>
        <v>35926</v>
      </c>
      <c r="X30" s="4">
        <f>考核费用!X195</f>
        <v>8420</v>
      </c>
      <c r="Y30" s="4">
        <f>考核费用!Y195</f>
        <v>17189</v>
      </c>
    </row>
    <row r="31" ht="16.5" spans="1:25">
      <c r="A31" s="2"/>
      <c r="B31" s="9" t="s">
        <v>105</v>
      </c>
      <c r="C31" s="4">
        <f>考核费用!C196</f>
        <v>0</v>
      </c>
      <c r="D31" s="4">
        <f>考核费用!D196</f>
        <v>0</v>
      </c>
      <c r="E31" s="4">
        <f>考核费用!E196</f>
        <v>0</v>
      </c>
      <c r="F31" s="4">
        <f>考核费用!F196</f>
        <v>0</v>
      </c>
      <c r="G31" s="5">
        <f>考核费用!H196</f>
        <v>0</v>
      </c>
      <c r="H31" s="5">
        <f>考核费用!I196</f>
        <v>0</v>
      </c>
      <c r="I31" s="4">
        <f>考核费用!J196</f>
        <v>0</v>
      </c>
      <c r="J31" s="4">
        <f>考核费用!K196</f>
        <v>0</v>
      </c>
      <c r="K31" s="4">
        <f>考核费用!L196</f>
        <v>0</v>
      </c>
      <c r="L31" s="5">
        <f>考核费用!M196</f>
        <v>0</v>
      </c>
      <c r="M31" s="4">
        <f>考核费用!N196</f>
        <v>0</v>
      </c>
      <c r="N31" s="4">
        <f>考核费用!O196</f>
        <v>0</v>
      </c>
      <c r="O31" s="5">
        <f>考核费用!P196</f>
        <v>0</v>
      </c>
      <c r="P31" s="4">
        <f>考核费用!Q196</f>
        <v>0</v>
      </c>
      <c r="Q31" s="4">
        <f>考核费用!R196</f>
        <v>0</v>
      </c>
      <c r="R31" s="4">
        <f>考核费用!G196</f>
        <v>0</v>
      </c>
      <c r="S31" s="5">
        <f>考核费用!S196</f>
        <v>0</v>
      </c>
      <c r="T31" s="4">
        <f>考核费用!T196</f>
        <v>0</v>
      </c>
      <c r="U31" s="4">
        <f>考核费用!U196</f>
        <v>0</v>
      </c>
      <c r="V31" s="4">
        <f>考核费用!V196</f>
        <v>0</v>
      </c>
      <c r="W31" s="4">
        <f>考核费用!W196</f>
        <v>0</v>
      </c>
      <c r="X31" s="4">
        <f>考核费用!X196</f>
        <v>0</v>
      </c>
      <c r="Y31" s="4">
        <f>考核费用!Y196</f>
        <v>0</v>
      </c>
    </row>
    <row r="32" ht="16.5" spans="1:25">
      <c r="A32" s="2"/>
      <c r="B32" s="9" t="s">
        <v>106</v>
      </c>
      <c r="C32" s="4">
        <f>考核费用!C197</f>
        <v>100500</v>
      </c>
      <c r="D32" s="4">
        <f>考核费用!D197</f>
        <v>0</v>
      </c>
      <c r="E32" s="4">
        <f>考核费用!E197</f>
        <v>12000</v>
      </c>
      <c r="F32" s="4">
        <f>考核费用!F197</f>
        <v>0</v>
      </c>
      <c r="G32" s="5">
        <f>考核费用!H197</f>
        <v>51000</v>
      </c>
      <c r="H32" s="5">
        <f>考核费用!I197</f>
        <v>0</v>
      </c>
      <c r="I32" s="4">
        <f>考核费用!J197</f>
        <v>0</v>
      </c>
      <c r="J32" s="4">
        <f>考核费用!K197</f>
        <v>0</v>
      </c>
      <c r="K32" s="4">
        <f>考核费用!L197</f>
        <v>0</v>
      </c>
      <c r="L32" s="5">
        <f>考核费用!M197</f>
        <v>0</v>
      </c>
      <c r="M32" s="4">
        <f>考核费用!N197</f>
        <v>0</v>
      </c>
      <c r="N32" s="4">
        <f>考核费用!O197</f>
        <v>0</v>
      </c>
      <c r="O32" s="5">
        <f>考核费用!P197</f>
        <v>0</v>
      </c>
      <c r="P32" s="4">
        <f>考核费用!Q197</f>
        <v>0</v>
      </c>
      <c r="Q32" s="4">
        <f>考核费用!R197</f>
        <v>0</v>
      </c>
      <c r="R32" s="4">
        <f>考核费用!G197</f>
        <v>0</v>
      </c>
      <c r="S32" s="5">
        <f>考核费用!S197</f>
        <v>37500</v>
      </c>
      <c r="T32" s="4">
        <f>考核费用!T197</f>
        <v>3000</v>
      </c>
      <c r="U32" s="4">
        <f>考核费用!U197</f>
        <v>13500</v>
      </c>
      <c r="V32" s="4">
        <f>考核费用!V197</f>
        <v>0</v>
      </c>
      <c r="W32" s="4">
        <f>考核费用!W197</f>
        <v>21000</v>
      </c>
      <c r="X32" s="4">
        <f>考核费用!X197</f>
        <v>0</v>
      </c>
      <c r="Y32" s="4">
        <f>考核费用!Y197</f>
        <v>0</v>
      </c>
    </row>
    <row r="33" ht="16.5" spans="1:25">
      <c r="A33" s="2"/>
      <c r="B33" s="9" t="s">
        <v>107</v>
      </c>
      <c r="C33" s="4">
        <f>考核费用!C198</f>
        <v>524036.7</v>
      </c>
      <c r="D33" s="4">
        <f>考核费用!D198</f>
        <v>0</v>
      </c>
      <c r="E33" s="4">
        <f>考核费用!E198</f>
        <v>-108592.45</v>
      </c>
      <c r="F33" s="4">
        <f>考核费用!F198</f>
        <v>8510.45</v>
      </c>
      <c r="G33" s="5">
        <f>考核费用!H198</f>
        <v>422938.8</v>
      </c>
      <c r="H33" s="5">
        <f>考核费用!I198</f>
        <v>34526.66</v>
      </c>
      <c r="I33" s="4">
        <f>考核费用!J198</f>
        <v>9946.57</v>
      </c>
      <c r="J33" s="4">
        <f>考核费用!K198</f>
        <v>11228.13</v>
      </c>
      <c r="K33" s="4">
        <f>考核费用!L198</f>
        <v>13351.96</v>
      </c>
      <c r="L33" s="5">
        <f>考核费用!M198</f>
        <v>17530.02</v>
      </c>
      <c r="M33" s="4">
        <f>考核费用!N198</f>
        <v>13534.97</v>
      </c>
      <c r="N33" s="4">
        <f>考核费用!O198</f>
        <v>3995.05</v>
      </c>
      <c r="O33" s="5">
        <f>考核费用!P198</f>
        <v>25735.42</v>
      </c>
      <c r="P33" s="4">
        <f>考核费用!Q198</f>
        <v>18609.86</v>
      </c>
      <c r="Q33" s="4">
        <f>考核费用!R198</f>
        <v>7125.56</v>
      </c>
      <c r="R33" s="4">
        <f>考核费用!G198</f>
        <v>7001.96</v>
      </c>
      <c r="S33" s="5">
        <f>考核费用!S198</f>
        <v>116385.84</v>
      </c>
      <c r="T33" s="4">
        <f>考核费用!T198</f>
        <v>30052.28</v>
      </c>
      <c r="U33" s="4">
        <f>考核费用!U198</f>
        <v>46400.63</v>
      </c>
      <c r="V33" s="4">
        <f>考核费用!V198</f>
        <v>12017.19</v>
      </c>
      <c r="W33" s="4">
        <f>考核费用!W198</f>
        <v>13298.86</v>
      </c>
      <c r="X33" s="4">
        <f>考核费用!X198</f>
        <v>4981.61</v>
      </c>
      <c r="Y33" s="4">
        <f>考核费用!Y198</f>
        <v>9635.27</v>
      </c>
    </row>
    <row r="34" ht="16.5" spans="1:25">
      <c r="A34" s="2"/>
      <c r="B34" s="9" t="s">
        <v>108</v>
      </c>
      <c r="C34" s="4">
        <f>考核费用!C199</f>
        <v>527602.63</v>
      </c>
      <c r="D34" s="4">
        <f>考核费用!D199</f>
        <v>0</v>
      </c>
      <c r="E34" s="4">
        <f>考核费用!E199</f>
        <v>0</v>
      </c>
      <c r="F34" s="4">
        <f>考核费用!F199</f>
        <v>0</v>
      </c>
      <c r="G34" s="5">
        <f>考核费用!H199</f>
        <v>469474.63</v>
      </c>
      <c r="H34" s="5">
        <f>考核费用!I199</f>
        <v>58128</v>
      </c>
      <c r="I34" s="4">
        <f>考核费用!J199</f>
        <v>58128</v>
      </c>
      <c r="J34" s="4">
        <f>考核费用!K199</f>
        <v>0</v>
      </c>
      <c r="K34" s="4">
        <f>考核费用!L199</f>
        <v>0</v>
      </c>
      <c r="L34" s="5">
        <f>考核费用!M199</f>
        <v>0</v>
      </c>
      <c r="M34" s="4">
        <f>考核费用!N199</f>
        <v>0</v>
      </c>
      <c r="N34" s="4">
        <f>考核费用!O199</f>
        <v>0</v>
      </c>
      <c r="O34" s="5">
        <f>考核费用!P199</f>
        <v>0</v>
      </c>
      <c r="P34" s="4">
        <f>考核费用!Q199</f>
        <v>0</v>
      </c>
      <c r="Q34" s="4">
        <f>考核费用!R199</f>
        <v>0</v>
      </c>
      <c r="R34" s="4">
        <f>考核费用!G199</f>
        <v>0</v>
      </c>
      <c r="S34" s="5">
        <f>考核费用!S199</f>
        <v>0</v>
      </c>
      <c r="T34" s="4">
        <f>考核费用!T199</f>
        <v>0</v>
      </c>
      <c r="U34" s="4">
        <f>考核费用!U199</f>
        <v>0</v>
      </c>
      <c r="V34" s="4">
        <f>考核费用!V199</f>
        <v>0</v>
      </c>
      <c r="W34" s="4">
        <f>考核费用!W199</f>
        <v>0</v>
      </c>
      <c r="X34" s="4">
        <f>考核费用!X199</f>
        <v>0</v>
      </c>
      <c r="Y34" s="4">
        <f>考核费用!Y199</f>
        <v>0</v>
      </c>
    </row>
    <row r="35" ht="16.5" spans="1:25">
      <c r="A35" s="2"/>
      <c r="B35" s="9" t="s">
        <v>109</v>
      </c>
      <c r="C35" s="4">
        <f>考核费用!C200</f>
        <v>0</v>
      </c>
      <c r="D35" s="4">
        <f>考核费用!D200</f>
        <v>0</v>
      </c>
      <c r="E35" s="4">
        <f>考核费用!E200</f>
        <v>0</v>
      </c>
      <c r="F35" s="4">
        <f>考核费用!F200</f>
        <v>0</v>
      </c>
      <c r="G35" s="5">
        <f>考核费用!H200</f>
        <v>0</v>
      </c>
      <c r="H35" s="5">
        <f>考核费用!I200</f>
        <v>0</v>
      </c>
      <c r="I35" s="4">
        <f>考核费用!J200</f>
        <v>0</v>
      </c>
      <c r="J35" s="4">
        <f>考核费用!K200</f>
        <v>0</v>
      </c>
      <c r="K35" s="4">
        <f>考核费用!L200</f>
        <v>0</v>
      </c>
      <c r="L35" s="5">
        <f>考核费用!M200</f>
        <v>0</v>
      </c>
      <c r="M35" s="4">
        <f>考核费用!N200</f>
        <v>0</v>
      </c>
      <c r="N35" s="4">
        <f>考核费用!O200</f>
        <v>0</v>
      </c>
      <c r="O35" s="5">
        <f>考核费用!P200</f>
        <v>0</v>
      </c>
      <c r="P35" s="4">
        <f>考核费用!Q200</f>
        <v>0</v>
      </c>
      <c r="Q35" s="4">
        <f>考核费用!R200</f>
        <v>0</v>
      </c>
      <c r="R35" s="4">
        <f>考核费用!G200</f>
        <v>0</v>
      </c>
      <c r="S35" s="5">
        <f>考核费用!S200</f>
        <v>0</v>
      </c>
      <c r="T35" s="4">
        <f>考核费用!T200</f>
        <v>0</v>
      </c>
      <c r="U35" s="4">
        <f>考核费用!U200</f>
        <v>0</v>
      </c>
      <c r="V35" s="4">
        <f>考核费用!V200</f>
        <v>0</v>
      </c>
      <c r="W35" s="4">
        <f>考核费用!W200</f>
        <v>0</v>
      </c>
      <c r="X35" s="4">
        <f>考核费用!X200</f>
        <v>0</v>
      </c>
      <c r="Y35" s="4">
        <f>考核费用!Y200</f>
        <v>0</v>
      </c>
    </row>
    <row r="36" ht="16.5" spans="1:25">
      <c r="A36" s="2"/>
      <c r="B36" s="13" t="s">
        <v>95</v>
      </c>
      <c r="C36" s="11">
        <f>考核费用!C201</f>
        <v>30687878.75</v>
      </c>
      <c r="D36" s="11">
        <f>考核费用!D201</f>
        <v>0</v>
      </c>
      <c r="E36" s="11">
        <f>考核费用!E201</f>
        <v>-4185420.55</v>
      </c>
      <c r="F36" s="11">
        <f>考核费用!F201</f>
        <v>468187.72</v>
      </c>
      <c r="G36" s="5">
        <f>考核费用!H201</f>
        <v>22555170.56</v>
      </c>
      <c r="H36" s="5">
        <f>考核费用!I201</f>
        <v>1990511.31</v>
      </c>
      <c r="I36" s="11">
        <f>考核费用!J201</f>
        <v>637424.46</v>
      </c>
      <c r="J36" s="11">
        <f>考核费用!K201</f>
        <v>583701.17</v>
      </c>
      <c r="K36" s="11">
        <f>考核费用!L201</f>
        <v>769385.68</v>
      </c>
      <c r="L36" s="5">
        <f>考核费用!M201</f>
        <v>908030.69</v>
      </c>
      <c r="M36" s="11">
        <f>考核费用!N201</f>
        <v>699983.31</v>
      </c>
      <c r="N36" s="11">
        <f>考核费用!O201</f>
        <v>208047.38</v>
      </c>
      <c r="O36" s="5">
        <f>考核费用!P201</f>
        <v>1353144.03</v>
      </c>
      <c r="P36" s="11">
        <f>考核费用!Q201</f>
        <v>976753.73</v>
      </c>
      <c r="Q36" s="11">
        <f>考核费用!R201</f>
        <v>376390.3</v>
      </c>
      <c r="R36" s="11">
        <f>考核费用!G201</f>
        <v>818364.6</v>
      </c>
      <c r="S36" s="5">
        <f>考核费用!S201</f>
        <v>6779890.39</v>
      </c>
      <c r="T36" s="11">
        <f>考核费用!T201</f>
        <v>1765050</v>
      </c>
      <c r="U36" s="11">
        <f>考核费用!U201</f>
        <v>2656997.04</v>
      </c>
      <c r="V36" s="11">
        <f>考核费用!V201</f>
        <v>689300.57</v>
      </c>
      <c r="W36" s="11">
        <f>考核费用!W201</f>
        <v>827413.24</v>
      </c>
      <c r="X36" s="11">
        <f>考核费用!X201</f>
        <v>286712.17</v>
      </c>
      <c r="Y36" s="11">
        <f>考核费用!Y201</f>
        <v>554417.37</v>
      </c>
    </row>
    <row r="37" ht="16.5" spans="1:25">
      <c r="A37" s="2" t="s">
        <v>110</v>
      </c>
      <c r="B37" s="9" t="s">
        <v>111</v>
      </c>
      <c r="C37" s="4">
        <f>考核费用!C202</f>
        <v>5920.11</v>
      </c>
      <c r="D37" s="4">
        <f>考核费用!D202</f>
        <v>0</v>
      </c>
      <c r="E37" s="4">
        <f>考核费用!E202</f>
        <v>5920.11</v>
      </c>
      <c r="F37" s="4">
        <f>考核费用!F202</f>
        <v>0</v>
      </c>
      <c r="G37" s="5">
        <f>考核费用!H202</f>
        <v>0</v>
      </c>
      <c r="H37" s="5">
        <f>考核费用!I202</f>
        <v>0</v>
      </c>
      <c r="I37" s="4">
        <f>考核费用!J202</f>
        <v>0</v>
      </c>
      <c r="J37" s="4">
        <f>考核费用!K202</f>
        <v>0</v>
      </c>
      <c r="K37" s="4">
        <f>考核费用!L202</f>
        <v>0</v>
      </c>
      <c r="L37" s="5">
        <f>考核费用!M202</f>
        <v>0</v>
      </c>
      <c r="M37" s="4">
        <f>考核费用!N202</f>
        <v>0</v>
      </c>
      <c r="N37" s="4">
        <f>考核费用!O202</f>
        <v>0</v>
      </c>
      <c r="O37" s="5">
        <f>考核费用!P202</f>
        <v>0</v>
      </c>
      <c r="P37" s="4">
        <f>考核费用!Q202</f>
        <v>0</v>
      </c>
      <c r="Q37" s="4">
        <f>考核费用!R202</f>
        <v>0</v>
      </c>
      <c r="R37" s="4">
        <f>考核费用!G202</f>
        <v>0</v>
      </c>
      <c r="S37" s="5">
        <f>考核费用!S202</f>
        <v>0</v>
      </c>
      <c r="T37" s="4">
        <f>考核费用!T202</f>
        <v>0</v>
      </c>
      <c r="U37" s="4">
        <f>考核费用!U202</f>
        <v>0</v>
      </c>
      <c r="V37" s="4">
        <f>考核费用!V202</f>
        <v>0</v>
      </c>
      <c r="W37" s="4">
        <f>考核费用!W202</f>
        <v>0</v>
      </c>
      <c r="X37" s="4">
        <f>考核费用!X202</f>
        <v>0</v>
      </c>
      <c r="Y37" s="4">
        <f>考核费用!Y202</f>
        <v>0</v>
      </c>
    </row>
    <row r="38" ht="16.5" spans="1:25">
      <c r="A38" s="2"/>
      <c r="B38" s="9" t="s">
        <v>112</v>
      </c>
      <c r="C38" s="4">
        <f>考核费用!C203</f>
        <v>1256.79</v>
      </c>
      <c r="D38" s="4">
        <f>考核费用!D203</f>
        <v>0</v>
      </c>
      <c r="E38" s="4">
        <f>考核费用!E203</f>
        <v>1256.79</v>
      </c>
      <c r="F38" s="4">
        <f>考核费用!F203</f>
        <v>0</v>
      </c>
      <c r="G38" s="5">
        <f>考核费用!H203</f>
        <v>0</v>
      </c>
      <c r="H38" s="5">
        <f>考核费用!I203</f>
        <v>0</v>
      </c>
      <c r="I38" s="4">
        <f>考核费用!J203</f>
        <v>0</v>
      </c>
      <c r="J38" s="4">
        <f>考核费用!K203</f>
        <v>0</v>
      </c>
      <c r="K38" s="4">
        <f>考核费用!L203</f>
        <v>0</v>
      </c>
      <c r="L38" s="5">
        <f>考核费用!M203</f>
        <v>0</v>
      </c>
      <c r="M38" s="4">
        <f>考核费用!N203</f>
        <v>0</v>
      </c>
      <c r="N38" s="4">
        <f>考核费用!O203</f>
        <v>0</v>
      </c>
      <c r="O38" s="5">
        <f>考核费用!P203</f>
        <v>0</v>
      </c>
      <c r="P38" s="4">
        <f>考核费用!Q203</f>
        <v>0</v>
      </c>
      <c r="Q38" s="4">
        <f>考核费用!R203</f>
        <v>0</v>
      </c>
      <c r="R38" s="4">
        <f>考核费用!G203</f>
        <v>0</v>
      </c>
      <c r="S38" s="5">
        <f>考核费用!S203</f>
        <v>0</v>
      </c>
      <c r="T38" s="4">
        <f>考核费用!T203</f>
        <v>0</v>
      </c>
      <c r="U38" s="4">
        <f>考核费用!U203</f>
        <v>0</v>
      </c>
      <c r="V38" s="4">
        <f>考核费用!V203</f>
        <v>0</v>
      </c>
      <c r="W38" s="4">
        <f>考核费用!W203</f>
        <v>0</v>
      </c>
      <c r="X38" s="4">
        <f>考核费用!X203</f>
        <v>0</v>
      </c>
      <c r="Y38" s="4">
        <f>考核费用!Y203</f>
        <v>0</v>
      </c>
    </row>
    <row r="39" ht="16.5" spans="1:25">
      <c r="A39" s="2"/>
      <c r="B39" s="9" t="s">
        <v>113</v>
      </c>
      <c r="C39" s="4">
        <f>考核费用!C204</f>
        <v>59308.56</v>
      </c>
      <c r="D39" s="4">
        <f>考核费用!D204</f>
        <v>0</v>
      </c>
      <c r="E39" s="4">
        <f>考核费用!E204</f>
        <v>59308.56</v>
      </c>
      <c r="F39" s="4">
        <f>考核费用!F204</f>
        <v>0</v>
      </c>
      <c r="G39" s="5">
        <f>考核费用!H204</f>
        <v>0</v>
      </c>
      <c r="H39" s="5">
        <f>考核费用!I204</f>
        <v>0</v>
      </c>
      <c r="I39" s="4">
        <f>考核费用!J204</f>
        <v>0</v>
      </c>
      <c r="J39" s="4">
        <f>考核费用!K204</f>
        <v>0</v>
      </c>
      <c r="K39" s="4">
        <f>考核费用!L204</f>
        <v>0</v>
      </c>
      <c r="L39" s="5">
        <f>考核费用!M204</f>
        <v>0</v>
      </c>
      <c r="M39" s="4">
        <f>考核费用!N204</f>
        <v>0</v>
      </c>
      <c r="N39" s="4">
        <f>考核费用!O204</f>
        <v>0</v>
      </c>
      <c r="O39" s="5">
        <f>考核费用!P204</f>
        <v>0</v>
      </c>
      <c r="P39" s="4">
        <f>考核费用!Q204</f>
        <v>0</v>
      </c>
      <c r="Q39" s="4">
        <f>考核费用!R204</f>
        <v>0</v>
      </c>
      <c r="R39" s="4">
        <f>考核费用!G204</f>
        <v>0</v>
      </c>
      <c r="S39" s="5">
        <f>考核费用!S204</f>
        <v>0</v>
      </c>
      <c r="T39" s="4">
        <f>考核费用!T204</f>
        <v>0</v>
      </c>
      <c r="U39" s="4">
        <f>考核费用!U204</f>
        <v>0</v>
      </c>
      <c r="V39" s="4">
        <f>考核费用!V204</f>
        <v>0</v>
      </c>
      <c r="W39" s="4">
        <f>考核费用!W204</f>
        <v>0</v>
      </c>
      <c r="X39" s="4">
        <f>考核费用!X204</f>
        <v>0</v>
      </c>
      <c r="Y39" s="4">
        <f>考核费用!Y204</f>
        <v>0</v>
      </c>
    </row>
    <row r="40" ht="16.5" spans="1:25">
      <c r="A40" s="2"/>
      <c r="B40" s="6" t="s">
        <v>114</v>
      </c>
      <c r="C40" s="4">
        <f>考核费用!C205</f>
        <v>25675.77</v>
      </c>
      <c r="D40" s="4">
        <f>考核费用!D205</f>
        <v>0</v>
      </c>
      <c r="E40" s="4">
        <f>考核费用!E205</f>
        <v>12807.23</v>
      </c>
      <c r="F40" s="4">
        <f>考核费用!F205</f>
        <v>0</v>
      </c>
      <c r="G40" s="5">
        <f>考核费用!H205</f>
        <v>0</v>
      </c>
      <c r="H40" s="5">
        <f>考核费用!I205</f>
        <v>0</v>
      </c>
      <c r="I40" s="4">
        <f>考核费用!J205</f>
        <v>0</v>
      </c>
      <c r="J40" s="4">
        <f>考核费用!K205</f>
        <v>0</v>
      </c>
      <c r="K40" s="4">
        <f>考核费用!L205</f>
        <v>0</v>
      </c>
      <c r="L40" s="5">
        <f>考核费用!M205</f>
        <v>0</v>
      </c>
      <c r="M40" s="4">
        <f>考核费用!N205</f>
        <v>0</v>
      </c>
      <c r="N40" s="4">
        <f>考核费用!O205</f>
        <v>0</v>
      </c>
      <c r="O40" s="5">
        <f>考核费用!P205</f>
        <v>0</v>
      </c>
      <c r="P40" s="4">
        <f>考核费用!Q205</f>
        <v>0</v>
      </c>
      <c r="Q40" s="4">
        <f>考核费用!R205</f>
        <v>0</v>
      </c>
      <c r="R40" s="4">
        <f>考核费用!G205</f>
        <v>12868.54</v>
      </c>
      <c r="S40" s="5">
        <f>考核费用!S205</f>
        <v>0</v>
      </c>
      <c r="T40" s="4">
        <f>考核费用!T205</f>
        <v>0</v>
      </c>
      <c r="U40" s="4">
        <f>考核费用!U205</f>
        <v>0</v>
      </c>
      <c r="V40" s="4">
        <f>考核费用!V205</f>
        <v>0</v>
      </c>
      <c r="W40" s="4">
        <f>考核费用!W205</f>
        <v>0</v>
      </c>
      <c r="X40" s="4">
        <f>考核费用!X205</f>
        <v>0</v>
      </c>
      <c r="Y40" s="4">
        <f>考核费用!Y205</f>
        <v>0</v>
      </c>
    </row>
    <row r="41" ht="16.5" spans="1:25">
      <c r="A41" s="2"/>
      <c r="B41" s="6" t="s">
        <v>115</v>
      </c>
      <c r="C41" s="4">
        <f>考核费用!C206</f>
        <v>0</v>
      </c>
      <c r="D41" s="4">
        <f>考核费用!D206</f>
        <v>0</v>
      </c>
      <c r="E41" s="4">
        <f>考核费用!E206</f>
        <v>0</v>
      </c>
      <c r="F41" s="4">
        <f>考核费用!F206</f>
        <v>0</v>
      </c>
      <c r="G41" s="5">
        <f>考核费用!H206</f>
        <v>0</v>
      </c>
      <c r="H41" s="5">
        <f>考核费用!I206</f>
        <v>0</v>
      </c>
      <c r="I41" s="4">
        <f>考核费用!J206</f>
        <v>0</v>
      </c>
      <c r="J41" s="4">
        <f>考核费用!K206</f>
        <v>0</v>
      </c>
      <c r="K41" s="4">
        <f>考核费用!L206</f>
        <v>0</v>
      </c>
      <c r="L41" s="5">
        <f>考核费用!M206</f>
        <v>0</v>
      </c>
      <c r="M41" s="4">
        <f>考核费用!N206</f>
        <v>0</v>
      </c>
      <c r="N41" s="4">
        <f>考核费用!O206</f>
        <v>0</v>
      </c>
      <c r="O41" s="5">
        <f>考核费用!P206</f>
        <v>0</v>
      </c>
      <c r="P41" s="4">
        <f>考核费用!Q206</f>
        <v>0</v>
      </c>
      <c r="Q41" s="4">
        <f>考核费用!R206</f>
        <v>0</v>
      </c>
      <c r="R41" s="4">
        <f>考核费用!G206</f>
        <v>0</v>
      </c>
      <c r="S41" s="5">
        <f>考核费用!S206</f>
        <v>0</v>
      </c>
      <c r="T41" s="4">
        <f>考核费用!T206</f>
        <v>0</v>
      </c>
      <c r="U41" s="4">
        <f>考核费用!U206</f>
        <v>0</v>
      </c>
      <c r="V41" s="4">
        <f>考核费用!V206</f>
        <v>0</v>
      </c>
      <c r="W41" s="4">
        <f>考核费用!W206</f>
        <v>0</v>
      </c>
      <c r="X41" s="4">
        <f>考核费用!X206</f>
        <v>0</v>
      </c>
      <c r="Y41" s="4">
        <f>考核费用!Y206</f>
        <v>0</v>
      </c>
    </row>
    <row r="42" ht="16.5" spans="1:25">
      <c r="A42" s="2"/>
      <c r="B42" s="6" t="s">
        <v>116</v>
      </c>
      <c r="C42" s="4">
        <f>考核费用!C207</f>
        <v>0</v>
      </c>
      <c r="D42" s="4">
        <f>考核费用!D207</f>
        <v>0</v>
      </c>
      <c r="E42" s="4">
        <f>考核费用!E207</f>
        <v>0</v>
      </c>
      <c r="F42" s="4">
        <f>考核费用!F207</f>
        <v>0</v>
      </c>
      <c r="G42" s="5">
        <f>考核费用!H207</f>
        <v>0</v>
      </c>
      <c r="H42" s="5">
        <f>考核费用!I207</f>
        <v>0</v>
      </c>
      <c r="I42" s="4">
        <f>考核费用!J207</f>
        <v>0</v>
      </c>
      <c r="J42" s="4">
        <f>考核费用!K207</f>
        <v>0</v>
      </c>
      <c r="K42" s="4">
        <f>考核费用!L207</f>
        <v>0</v>
      </c>
      <c r="L42" s="5">
        <f>考核费用!M207</f>
        <v>0</v>
      </c>
      <c r="M42" s="4">
        <f>考核费用!N207</f>
        <v>0</v>
      </c>
      <c r="N42" s="4">
        <f>考核费用!O207</f>
        <v>0</v>
      </c>
      <c r="O42" s="5">
        <f>考核费用!P207</f>
        <v>0</v>
      </c>
      <c r="P42" s="4">
        <f>考核费用!Q207</f>
        <v>0</v>
      </c>
      <c r="Q42" s="4">
        <f>考核费用!R207</f>
        <v>0</v>
      </c>
      <c r="R42" s="4">
        <f>考核费用!G207</f>
        <v>0</v>
      </c>
      <c r="S42" s="5">
        <f>考核费用!S207</f>
        <v>0</v>
      </c>
      <c r="T42" s="4">
        <f>考核费用!T207</f>
        <v>0</v>
      </c>
      <c r="U42" s="4">
        <f>考核费用!U207</f>
        <v>0</v>
      </c>
      <c r="V42" s="4">
        <f>考核费用!V207</f>
        <v>0</v>
      </c>
      <c r="W42" s="4">
        <f>考核费用!W207</f>
        <v>0</v>
      </c>
      <c r="X42" s="4">
        <f>考核费用!X207</f>
        <v>0</v>
      </c>
      <c r="Y42" s="4">
        <f>考核费用!Y207</f>
        <v>0</v>
      </c>
    </row>
    <row r="43" ht="16.5" spans="1:25">
      <c r="A43" s="2"/>
      <c r="B43" s="6" t="s">
        <v>117</v>
      </c>
      <c r="C43" s="4">
        <f>考核费用!C208</f>
        <v>5414.52</v>
      </c>
      <c r="D43" s="4">
        <f>考核费用!D208</f>
        <v>0</v>
      </c>
      <c r="E43" s="4">
        <f>考核费用!E208</f>
        <v>4441.52</v>
      </c>
      <c r="F43" s="4">
        <f>考核费用!F208</f>
        <v>0</v>
      </c>
      <c r="G43" s="5">
        <f>考核费用!H208</f>
        <v>0</v>
      </c>
      <c r="H43" s="5">
        <f>考核费用!I208</f>
        <v>0</v>
      </c>
      <c r="I43" s="4">
        <f>考核费用!J208</f>
        <v>0</v>
      </c>
      <c r="J43" s="4">
        <f>考核费用!K208</f>
        <v>0</v>
      </c>
      <c r="K43" s="4">
        <f>考核费用!L208</f>
        <v>0</v>
      </c>
      <c r="L43" s="5">
        <f>考核费用!M208</f>
        <v>0</v>
      </c>
      <c r="M43" s="4">
        <f>考核费用!N208</f>
        <v>0</v>
      </c>
      <c r="N43" s="4">
        <f>考核费用!O208</f>
        <v>0</v>
      </c>
      <c r="O43" s="5">
        <f>考核费用!P208</f>
        <v>0</v>
      </c>
      <c r="P43" s="4">
        <f>考核费用!Q208</f>
        <v>0</v>
      </c>
      <c r="Q43" s="4">
        <f>考核费用!R208</f>
        <v>0</v>
      </c>
      <c r="R43" s="4">
        <f>考核费用!G208</f>
        <v>973</v>
      </c>
      <c r="S43" s="5">
        <f>考核费用!S208</f>
        <v>0</v>
      </c>
      <c r="T43" s="4">
        <f>考核费用!T208</f>
        <v>0</v>
      </c>
      <c r="U43" s="4">
        <f>考核费用!U208</f>
        <v>0</v>
      </c>
      <c r="V43" s="4">
        <f>考核费用!V208</f>
        <v>0</v>
      </c>
      <c r="W43" s="4">
        <f>考核费用!W208</f>
        <v>0</v>
      </c>
      <c r="X43" s="4">
        <f>考核费用!X208</f>
        <v>0</v>
      </c>
      <c r="Y43" s="4">
        <f>考核费用!Y208</f>
        <v>0</v>
      </c>
    </row>
    <row r="44" ht="16.5" spans="1:25">
      <c r="A44" s="2"/>
      <c r="B44" s="6" t="s">
        <v>118</v>
      </c>
      <c r="C44" s="4">
        <f>考核费用!C209</f>
        <v>0</v>
      </c>
      <c r="D44" s="4">
        <f>考核费用!D209</f>
        <v>0</v>
      </c>
      <c r="E44" s="4">
        <f>考核费用!E209</f>
        <v>0</v>
      </c>
      <c r="F44" s="4">
        <f>考核费用!F209</f>
        <v>0</v>
      </c>
      <c r="G44" s="5">
        <f>考核费用!H209</f>
        <v>0</v>
      </c>
      <c r="H44" s="5">
        <f>考核费用!I209</f>
        <v>0</v>
      </c>
      <c r="I44" s="4">
        <f>考核费用!J209</f>
        <v>0</v>
      </c>
      <c r="J44" s="4">
        <f>考核费用!K209</f>
        <v>0</v>
      </c>
      <c r="K44" s="4">
        <f>考核费用!L209</f>
        <v>0</v>
      </c>
      <c r="L44" s="5">
        <f>考核费用!M209</f>
        <v>0</v>
      </c>
      <c r="M44" s="4">
        <f>考核费用!N209</f>
        <v>0</v>
      </c>
      <c r="N44" s="4">
        <f>考核费用!O209</f>
        <v>0</v>
      </c>
      <c r="O44" s="5">
        <f>考核费用!P209</f>
        <v>0</v>
      </c>
      <c r="P44" s="4">
        <f>考核费用!Q209</f>
        <v>0</v>
      </c>
      <c r="Q44" s="4">
        <f>考核费用!R209</f>
        <v>0</v>
      </c>
      <c r="R44" s="4">
        <f>考核费用!G209</f>
        <v>0</v>
      </c>
      <c r="S44" s="5">
        <f>考核费用!S209</f>
        <v>0</v>
      </c>
      <c r="T44" s="4">
        <f>考核费用!T209</f>
        <v>0</v>
      </c>
      <c r="U44" s="4">
        <f>考核费用!U209</f>
        <v>0</v>
      </c>
      <c r="V44" s="4">
        <f>考核费用!V209</f>
        <v>0</v>
      </c>
      <c r="W44" s="4">
        <f>考核费用!W209</f>
        <v>0</v>
      </c>
      <c r="X44" s="4">
        <f>考核费用!X209</f>
        <v>0</v>
      </c>
      <c r="Y44" s="4">
        <f>考核费用!Y209</f>
        <v>0</v>
      </c>
    </row>
    <row r="45" ht="16.5" spans="1:25">
      <c r="A45" s="2"/>
      <c r="B45" s="6" t="s">
        <v>119</v>
      </c>
      <c r="C45" s="4">
        <f>考核费用!C210</f>
        <v>245</v>
      </c>
      <c r="D45" s="4">
        <f>考核费用!D210</f>
        <v>0</v>
      </c>
      <c r="E45" s="4">
        <f>考核费用!E210</f>
        <v>0</v>
      </c>
      <c r="F45" s="4">
        <f>考核费用!F210</f>
        <v>0</v>
      </c>
      <c r="G45" s="5">
        <f>考核费用!H210</f>
        <v>245</v>
      </c>
      <c r="H45" s="5">
        <f>考核费用!I210</f>
        <v>0</v>
      </c>
      <c r="I45" s="4">
        <f>考核费用!J210</f>
        <v>0</v>
      </c>
      <c r="J45" s="4">
        <f>考核费用!K210</f>
        <v>0</v>
      </c>
      <c r="K45" s="4">
        <f>考核费用!L210</f>
        <v>0</v>
      </c>
      <c r="L45" s="5">
        <f>考核费用!M210</f>
        <v>0</v>
      </c>
      <c r="M45" s="4">
        <f>考核费用!N210</f>
        <v>0</v>
      </c>
      <c r="N45" s="4">
        <f>考核费用!O210</f>
        <v>0</v>
      </c>
      <c r="O45" s="5">
        <f>考核费用!P210</f>
        <v>0</v>
      </c>
      <c r="P45" s="4">
        <f>考核费用!Q210</f>
        <v>0</v>
      </c>
      <c r="Q45" s="4">
        <f>考核费用!R210</f>
        <v>0</v>
      </c>
      <c r="R45" s="4">
        <f>考核费用!G210</f>
        <v>0</v>
      </c>
      <c r="S45" s="5">
        <f>考核费用!S210</f>
        <v>0</v>
      </c>
      <c r="T45" s="4">
        <f>考核费用!T210</f>
        <v>0</v>
      </c>
      <c r="U45" s="4">
        <f>考核费用!U210</f>
        <v>0</v>
      </c>
      <c r="V45" s="4">
        <f>考核费用!V210</f>
        <v>0</v>
      </c>
      <c r="W45" s="4">
        <f>考核费用!W210</f>
        <v>0</v>
      </c>
      <c r="X45" s="4">
        <f>考核费用!X210</f>
        <v>0</v>
      </c>
      <c r="Y45" s="4">
        <f>考核费用!Y210</f>
        <v>0</v>
      </c>
    </row>
    <row r="46" ht="16.5" spans="1:25">
      <c r="A46" s="2"/>
      <c r="B46" s="6" t="s">
        <v>120</v>
      </c>
      <c r="C46" s="4">
        <f>考核费用!C211</f>
        <v>223622.52</v>
      </c>
      <c r="D46" s="4">
        <f>考核费用!D211</f>
        <v>0</v>
      </c>
      <c r="E46" s="4">
        <f>考核费用!E211</f>
        <v>37635.4</v>
      </c>
      <c r="F46" s="4">
        <f>考核费用!F211</f>
        <v>0</v>
      </c>
      <c r="G46" s="5">
        <f>考核费用!H211</f>
        <v>185987.12</v>
      </c>
      <c r="H46" s="5">
        <f>考核费用!I211</f>
        <v>0</v>
      </c>
      <c r="I46" s="4">
        <f>考核费用!J211</f>
        <v>0</v>
      </c>
      <c r="J46" s="4">
        <f>考核费用!K211</f>
        <v>0</v>
      </c>
      <c r="K46" s="4">
        <f>考核费用!L211</f>
        <v>0</v>
      </c>
      <c r="L46" s="5">
        <f>考核费用!M211</f>
        <v>0</v>
      </c>
      <c r="M46" s="4">
        <f>考核费用!N211</f>
        <v>0</v>
      </c>
      <c r="N46" s="4">
        <f>考核费用!O211</f>
        <v>0</v>
      </c>
      <c r="O46" s="5">
        <f>考核费用!P211</f>
        <v>0</v>
      </c>
      <c r="P46" s="4">
        <f>考核费用!Q211</f>
        <v>0</v>
      </c>
      <c r="Q46" s="4">
        <f>考核费用!R211</f>
        <v>0</v>
      </c>
      <c r="R46" s="4">
        <f>考核费用!G211</f>
        <v>0</v>
      </c>
      <c r="S46" s="5">
        <f>考核费用!S211</f>
        <v>0</v>
      </c>
      <c r="T46" s="4">
        <f>考核费用!T211</f>
        <v>0</v>
      </c>
      <c r="U46" s="4">
        <f>考核费用!U211</f>
        <v>0</v>
      </c>
      <c r="V46" s="4">
        <f>考核费用!V211</f>
        <v>0</v>
      </c>
      <c r="W46" s="4">
        <f>考核费用!W211</f>
        <v>0</v>
      </c>
      <c r="X46" s="4">
        <f>考核费用!X211</f>
        <v>0</v>
      </c>
      <c r="Y46" s="4">
        <f>考核费用!Y211</f>
        <v>0</v>
      </c>
    </row>
    <row r="47" ht="16.5" spans="1:25">
      <c r="A47" s="2"/>
      <c r="B47" s="9" t="s">
        <v>121</v>
      </c>
      <c r="C47" s="4">
        <f>考核费用!C212</f>
        <v>0</v>
      </c>
      <c r="D47" s="4">
        <f>考核费用!D212</f>
        <v>0</v>
      </c>
      <c r="E47" s="4">
        <f>考核费用!E212</f>
        <v>0</v>
      </c>
      <c r="F47" s="4">
        <f>考核费用!F212</f>
        <v>0</v>
      </c>
      <c r="G47" s="5">
        <f>考核费用!H212</f>
        <v>0</v>
      </c>
      <c r="H47" s="5">
        <f>考核费用!I212</f>
        <v>0</v>
      </c>
      <c r="I47" s="4">
        <f>考核费用!J212</f>
        <v>0</v>
      </c>
      <c r="J47" s="4">
        <f>考核费用!K212</f>
        <v>0</v>
      </c>
      <c r="K47" s="4">
        <f>考核费用!L212</f>
        <v>0</v>
      </c>
      <c r="L47" s="5">
        <f>考核费用!M212</f>
        <v>0</v>
      </c>
      <c r="M47" s="4">
        <f>考核费用!N212</f>
        <v>0</v>
      </c>
      <c r="N47" s="4">
        <f>考核费用!O212</f>
        <v>0</v>
      </c>
      <c r="O47" s="5">
        <f>考核费用!P212</f>
        <v>0</v>
      </c>
      <c r="P47" s="4">
        <f>考核费用!Q212</f>
        <v>0</v>
      </c>
      <c r="Q47" s="4">
        <f>考核费用!R212</f>
        <v>0</v>
      </c>
      <c r="R47" s="4">
        <f>考核费用!G212</f>
        <v>0</v>
      </c>
      <c r="S47" s="5">
        <f>考核费用!S212</f>
        <v>0</v>
      </c>
      <c r="T47" s="4">
        <f>考核费用!T212</f>
        <v>0</v>
      </c>
      <c r="U47" s="4">
        <f>考核费用!U212</f>
        <v>0</v>
      </c>
      <c r="V47" s="4">
        <f>考核费用!V212</f>
        <v>0</v>
      </c>
      <c r="W47" s="4">
        <f>考核费用!W212</f>
        <v>0</v>
      </c>
      <c r="X47" s="4">
        <f>考核费用!X212</f>
        <v>0</v>
      </c>
      <c r="Y47" s="4">
        <f>考核费用!Y212</f>
        <v>0</v>
      </c>
    </row>
    <row r="48" ht="16.5" spans="1:25">
      <c r="A48" s="2"/>
      <c r="B48" s="9" t="s">
        <v>122</v>
      </c>
      <c r="C48" s="4">
        <f>考核费用!C213</f>
        <v>92200.79</v>
      </c>
      <c r="D48" s="4">
        <f>考核费用!D213</f>
        <v>0</v>
      </c>
      <c r="E48" s="4">
        <f>考核费用!E213</f>
        <v>44550.14</v>
      </c>
      <c r="F48" s="4">
        <f>考核费用!F213</f>
        <v>219.72</v>
      </c>
      <c r="G48" s="5">
        <f>考核费用!H213</f>
        <v>21294.51</v>
      </c>
      <c r="H48" s="5">
        <f>考核费用!I213</f>
        <v>0</v>
      </c>
      <c r="I48" s="4">
        <f>考核费用!J213</f>
        <v>0</v>
      </c>
      <c r="J48" s="4">
        <f>考核费用!K213</f>
        <v>0</v>
      </c>
      <c r="K48" s="4">
        <f>考核费用!L213</f>
        <v>0</v>
      </c>
      <c r="L48" s="5">
        <f>考核费用!M213</f>
        <v>0</v>
      </c>
      <c r="M48" s="4">
        <f>考核费用!N213</f>
        <v>0</v>
      </c>
      <c r="N48" s="4">
        <f>考核费用!O213</f>
        <v>0</v>
      </c>
      <c r="O48" s="5">
        <f>考核费用!P213</f>
        <v>0</v>
      </c>
      <c r="P48" s="4">
        <f>考核费用!Q213</f>
        <v>0</v>
      </c>
      <c r="Q48" s="4">
        <f>考核费用!R213</f>
        <v>0</v>
      </c>
      <c r="R48" s="4">
        <f>考核费用!G213</f>
        <v>25616.42</v>
      </c>
      <c r="S48" s="5">
        <f>考核费用!S213</f>
        <v>520</v>
      </c>
      <c r="T48" s="4">
        <f>考核费用!T213</f>
        <v>80</v>
      </c>
      <c r="U48" s="4">
        <f>考核费用!U213</f>
        <v>0</v>
      </c>
      <c r="V48" s="4">
        <f>考核费用!V213</f>
        <v>0</v>
      </c>
      <c r="W48" s="4">
        <f>考核费用!W213</f>
        <v>440</v>
      </c>
      <c r="X48" s="4">
        <f>考核费用!X213</f>
        <v>0</v>
      </c>
      <c r="Y48" s="4">
        <f>考核费用!Y213</f>
        <v>0</v>
      </c>
    </row>
    <row r="49" ht="16.5" spans="1:25">
      <c r="A49" s="2"/>
      <c r="B49" s="14" t="s">
        <v>123</v>
      </c>
      <c r="C49" s="4">
        <f>考核费用!C214</f>
        <v>0</v>
      </c>
      <c r="D49" s="4">
        <f>考核费用!D214</f>
        <v>0</v>
      </c>
      <c r="E49" s="4">
        <f>考核费用!E214</f>
        <v>0</v>
      </c>
      <c r="F49" s="4">
        <f>考核费用!F214</f>
        <v>0</v>
      </c>
      <c r="G49" s="5">
        <f>考核费用!H214</f>
        <v>0</v>
      </c>
      <c r="H49" s="5">
        <f>考核费用!I214</f>
        <v>0</v>
      </c>
      <c r="I49" s="4">
        <f>考核费用!J214</f>
        <v>0</v>
      </c>
      <c r="J49" s="4">
        <f>考核费用!K214</f>
        <v>0</v>
      </c>
      <c r="K49" s="4">
        <f>考核费用!L214</f>
        <v>0</v>
      </c>
      <c r="L49" s="5">
        <f>考核费用!M214</f>
        <v>0</v>
      </c>
      <c r="M49" s="4">
        <f>考核费用!N214</f>
        <v>0</v>
      </c>
      <c r="N49" s="4">
        <f>考核费用!O214</f>
        <v>0</v>
      </c>
      <c r="O49" s="5">
        <f>考核费用!P214</f>
        <v>0</v>
      </c>
      <c r="P49" s="4">
        <f>考核费用!Q214</f>
        <v>0</v>
      </c>
      <c r="Q49" s="4">
        <f>考核费用!R214</f>
        <v>0</v>
      </c>
      <c r="R49" s="4">
        <f>考核费用!G214</f>
        <v>0</v>
      </c>
      <c r="S49" s="5">
        <f>考核费用!S214</f>
        <v>0</v>
      </c>
      <c r="T49" s="4">
        <f>考核费用!T214</f>
        <v>0</v>
      </c>
      <c r="U49" s="4">
        <f>考核费用!U214</f>
        <v>0</v>
      </c>
      <c r="V49" s="4">
        <f>考核费用!V214</f>
        <v>0</v>
      </c>
      <c r="W49" s="4">
        <f>考核费用!W214</f>
        <v>0</v>
      </c>
      <c r="X49" s="4">
        <f>考核费用!X214</f>
        <v>0</v>
      </c>
      <c r="Y49" s="4">
        <f>考核费用!Y214</f>
        <v>0</v>
      </c>
    </row>
    <row r="50" ht="16.5" spans="1:25">
      <c r="A50" s="2"/>
      <c r="B50" s="14" t="s">
        <v>124</v>
      </c>
      <c r="C50" s="4">
        <f>考核费用!C215</f>
        <v>0</v>
      </c>
      <c r="D50" s="4">
        <f>考核费用!D215</f>
        <v>0</v>
      </c>
      <c r="E50" s="4">
        <f>考核费用!E215</f>
        <v>0</v>
      </c>
      <c r="F50" s="4">
        <f>考核费用!F215</f>
        <v>0</v>
      </c>
      <c r="G50" s="5">
        <f>考核费用!H215</f>
        <v>0</v>
      </c>
      <c r="H50" s="5">
        <f>考核费用!I215</f>
        <v>0</v>
      </c>
      <c r="I50" s="4">
        <f>考核费用!J215</f>
        <v>0</v>
      </c>
      <c r="J50" s="4">
        <f>考核费用!K215</f>
        <v>0</v>
      </c>
      <c r="K50" s="4">
        <f>考核费用!L215</f>
        <v>0</v>
      </c>
      <c r="L50" s="5">
        <f>考核费用!M215</f>
        <v>0</v>
      </c>
      <c r="M50" s="4">
        <f>考核费用!N215</f>
        <v>0</v>
      </c>
      <c r="N50" s="4">
        <f>考核费用!O215</f>
        <v>0</v>
      </c>
      <c r="O50" s="5">
        <f>考核费用!P215</f>
        <v>0</v>
      </c>
      <c r="P50" s="4">
        <f>考核费用!Q215</f>
        <v>0</v>
      </c>
      <c r="Q50" s="4">
        <f>考核费用!R215</f>
        <v>0</v>
      </c>
      <c r="R50" s="4">
        <f>考核费用!G215</f>
        <v>0</v>
      </c>
      <c r="S50" s="5">
        <f>考核费用!S215</f>
        <v>0</v>
      </c>
      <c r="T50" s="4">
        <f>考核费用!T215</f>
        <v>0</v>
      </c>
      <c r="U50" s="4">
        <f>考核费用!U215</f>
        <v>0</v>
      </c>
      <c r="V50" s="4">
        <f>考核费用!V215</f>
        <v>0</v>
      </c>
      <c r="W50" s="4">
        <f>考核费用!W215</f>
        <v>0</v>
      </c>
      <c r="X50" s="4">
        <f>考核费用!X215</f>
        <v>0</v>
      </c>
      <c r="Y50" s="4">
        <f>考核费用!Y215</f>
        <v>0</v>
      </c>
    </row>
    <row r="51" ht="16.5" spans="1:25">
      <c r="A51" s="2"/>
      <c r="B51" s="14" t="s">
        <v>125</v>
      </c>
      <c r="C51" s="4">
        <f>考核费用!C216</f>
        <v>0</v>
      </c>
      <c r="D51" s="4">
        <f>考核费用!D216</f>
        <v>0</v>
      </c>
      <c r="E51" s="4">
        <f>考核费用!E216</f>
        <v>0</v>
      </c>
      <c r="F51" s="4">
        <f>考核费用!F216</f>
        <v>0</v>
      </c>
      <c r="G51" s="5">
        <f>考核费用!H216</f>
        <v>0</v>
      </c>
      <c r="H51" s="5">
        <f>考核费用!I216</f>
        <v>0</v>
      </c>
      <c r="I51" s="4">
        <f>考核费用!J216</f>
        <v>0</v>
      </c>
      <c r="J51" s="4">
        <f>考核费用!K216</f>
        <v>0</v>
      </c>
      <c r="K51" s="4">
        <f>考核费用!L216</f>
        <v>0</v>
      </c>
      <c r="L51" s="5">
        <f>考核费用!M216</f>
        <v>0</v>
      </c>
      <c r="M51" s="4">
        <f>考核费用!N216</f>
        <v>0</v>
      </c>
      <c r="N51" s="4">
        <f>考核费用!O216</f>
        <v>0</v>
      </c>
      <c r="O51" s="5">
        <f>考核费用!P216</f>
        <v>0</v>
      </c>
      <c r="P51" s="4">
        <f>考核费用!Q216</f>
        <v>0</v>
      </c>
      <c r="Q51" s="4">
        <f>考核费用!R216</f>
        <v>0</v>
      </c>
      <c r="R51" s="4">
        <f>考核费用!G216</f>
        <v>0</v>
      </c>
      <c r="S51" s="5">
        <f>考核费用!S216</f>
        <v>0</v>
      </c>
      <c r="T51" s="4">
        <f>考核费用!T216</f>
        <v>0</v>
      </c>
      <c r="U51" s="4">
        <f>考核费用!U216</f>
        <v>0</v>
      </c>
      <c r="V51" s="4">
        <f>考核费用!V216</f>
        <v>0</v>
      </c>
      <c r="W51" s="4">
        <f>考核费用!W216</f>
        <v>0</v>
      </c>
      <c r="X51" s="4">
        <f>考核费用!X216</f>
        <v>0</v>
      </c>
      <c r="Y51" s="4">
        <f>考核费用!Y216</f>
        <v>0</v>
      </c>
    </row>
    <row r="52" ht="16.5" spans="1:25">
      <c r="A52" s="2"/>
      <c r="B52" s="14" t="s">
        <v>126</v>
      </c>
      <c r="C52" s="4">
        <f>考核费用!C217</f>
        <v>52500</v>
      </c>
      <c r="D52" s="4">
        <f>考核费用!D217</f>
        <v>0</v>
      </c>
      <c r="E52" s="4">
        <f>考核费用!E217</f>
        <v>52500</v>
      </c>
      <c r="F52" s="4">
        <f>考核费用!F217</f>
        <v>0</v>
      </c>
      <c r="G52" s="5">
        <f>考核费用!H217</f>
        <v>0</v>
      </c>
      <c r="H52" s="5">
        <f>考核费用!I217</f>
        <v>0</v>
      </c>
      <c r="I52" s="4">
        <f>考核费用!J217</f>
        <v>0</v>
      </c>
      <c r="J52" s="4">
        <f>考核费用!K217</f>
        <v>0</v>
      </c>
      <c r="K52" s="4">
        <f>考核费用!L217</f>
        <v>0</v>
      </c>
      <c r="L52" s="5">
        <f>考核费用!M217</f>
        <v>0</v>
      </c>
      <c r="M52" s="4">
        <f>考核费用!N217</f>
        <v>0</v>
      </c>
      <c r="N52" s="4">
        <f>考核费用!O217</f>
        <v>0</v>
      </c>
      <c r="O52" s="5">
        <f>考核费用!P217</f>
        <v>0</v>
      </c>
      <c r="P52" s="4">
        <f>考核费用!Q217</f>
        <v>0</v>
      </c>
      <c r="Q52" s="4">
        <f>考核费用!R217</f>
        <v>0</v>
      </c>
      <c r="R52" s="4">
        <f>考核费用!G217</f>
        <v>0</v>
      </c>
      <c r="S52" s="5">
        <f>考核费用!S217</f>
        <v>0</v>
      </c>
      <c r="T52" s="4">
        <f>考核费用!T217</f>
        <v>0</v>
      </c>
      <c r="U52" s="4">
        <f>考核费用!U217</f>
        <v>0</v>
      </c>
      <c r="V52" s="4">
        <f>考核费用!V217</f>
        <v>0</v>
      </c>
      <c r="W52" s="4">
        <f>考核费用!W217</f>
        <v>0</v>
      </c>
      <c r="X52" s="4">
        <f>考核费用!X217</f>
        <v>0</v>
      </c>
      <c r="Y52" s="4">
        <f>考核费用!Y217</f>
        <v>0</v>
      </c>
    </row>
    <row r="53" ht="16.5" spans="1:25">
      <c r="A53" s="2"/>
      <c r="B53" s="9" t="s">
        <v>127</v>
      </c>
      <c r="C53" s="4">
        <f>考核费用!C218</f>
        <v>3727.01</v>
      </c>
      <c r="D53" s="4">
        <f>考核费用!D218</f>
        <v>0</v>
      </c>
      <c r="E53" s="4">
        <f>考核费用!E218</f>
        <v>0</v>
      </c>
      <c r="F53" s="4">
        <f>考核费用!F218</f>
        <v>0</v>
      </c>
      <c r="G53" s="5">
        <f>考核费用!H218</f>
        <v>3727.01</v>
      </c>
      <c r="H53" s="5">
        <f>考核费用!I218</f>
        <v>0</v>
      </c>
      <c r="I53" s="4">
        <f>考核费用!J218</f>
        <v>0</v>
      </c>
      <c r="J53" s="4">
        <f>考核费用!K218</f>
        <v>0</v>
      </c>
      <c r="K53" s="4">
        <f>考核费用!L218</f>
        <v>0</v>
      </c>
      <c r="L53" s="5">
        <f>考核费用!M218</f>
        <v>0</v>
      </c>
      <c r="M53" s="4">
        <f>考核费用!N218</f>
        <v>0</v>
      </c>
      <c r="N53" s="4">
        <f>考核费用!O218</f>
        <v>0</v>
      </c>
      <c r="O53" s="5">
        <f>考核费用!P218</f>
        <v>0</v>
      </c>
      <c r="P53" s="4">
        <f>考核费用!Q218</f>
        <v>0</v>
      </c>
      <c r="Q53" s="4">
        <f>考核费用!R218</f>
        <v>0</v>
      </c>
      <c r="R53" s="4">
        <f>考核费用!G218</f>
        <v>0</v>
      </c>
      <c r="S53" s="5">
        <f>考核费用!S218</f>
        <v>0</v>
      </c>
      <c r="T53" s="4">
        <f>考核费用!T218</f>
        <v>0</v>
      </c>
      <c r="U53" s="4">
        <f>考核费用!U218</f>
        <v>0</v>
      </c>
      <c r="V53" s="4">
        <f>考核费用!V218</f>
        <v>0</v>
      </c>
      <c r="W53" s="4">
        <f>考核费用!W218</f>
        <v>0</v>
      </c>
      <c r="X53" s="4">
        <f>考核费用!X218</f>
        <v>0</v>
      </c>
      <c r="Y53" s="4">
        <f>考核费用!Y218</f>
        <v>0</v>
      </c>
    </row>
    <row r="54" ht="16.5" spans="1:25">
      <c r="A54" s="2"/>
      <c r="B54" s="9" t="s">
        <v>128</v>
      </c>
      <c r="C54" s="4">
        <f>考核费用!C219</f>
        <v>0</v>
      </c>
      <c r="D54" s="4">
        <f>考核费用!D219</f>
        <v>0</v>
      </c>
      <c r="E54" s="4">
        <f>考核费用!E219</f>
        <v>0</v>
      </c>
      <c r="F54" s="4">
        <f>考核费用!F219</f>
        <v>0</v>
      </c>
      <c r="G54" s="5">
        <f>考核费用!H219</f>
        <v>0</v>
      </c>
      <c r="H54" s="5">
        <f>考核费用!I219</f>
        <v>0</v>
      </c>
      <c r="I54" s="4">
        <f>考核费用!J219</f>
        <v>0</v>
      </c>
      <c r="J54" s="4">
        <f>考核费用!K219</f>
        <v>0</v>
      </c>
      <c r="K54" s="4">
        <f>考核费用!L219</f>
        <v>0</v>
      </c>
      <c r="L54" s="5">
        <f>考核费用!M219</f>
        <v>0</v>
      </c>
      <c r="M54" s="4">
        <f>考核费用!N219</f>
        <v>0</v>
      </c>
      <c r="N54" s="4">
        <f>考核费用!O219</f>
        <v>0</v>
      </c>
      <c r="O54" s="5">
        <f>考核费用!P219</f>
        <v>0</v>
      </c>
      <c r="P54" s="4">
        <f>考核费用!Q219</f>
        <v>0</v>
      </c>
      <c r="Q54" s="4">
        <f>考核费用!R219</f>
        <v>0</v>
      </c>
      <c r="R54" s="4">
        <f>考核费用!G219</f>
        <v>0</v>
      </c>
      <c r="S54" s="5">
        <f>考核费用!S219</f>
        <v>0</v>
      </c>
      <c r="T54" s="4">
        <f>考核费用!T219</f>
        <v>0</v>
      </c>
      <c r="U54" s="4">
        <f>考核费用!U219</f>
        <v>0</v>
      </c>
      <c r="V54" s="4">
        <f>考核费用!V219</f>
        <v>0</v>
      </c>
      <c r="W54" s="4">
        <f>考核费用!W219</f>
        <v>0</v>
      </c>
      <c r="X54" s="4">
        <f>考核费用!X219</f>
        <v>0</v>
      </c>
      <c r="Y54" s="4">
        <f>考核费用!Y219</f>
        <v>0</v>
      </c>
    </row>
    <row r="55" ht="16.5" spans="1:25">
      <c r="A55" s="2"/>
      <c r="B55" s="9" t="s">
        <v>129</v>
      </c>
      <c r="C55" s="4">
        <f>考核费用!C220</f>
        <v>-2205.7</v>
      </c>
      <c r="D55" s="4">
        <f>考核费用!D220</f>
        <v>0</v>
      </c>
      <c r="E55" s="4">
        <f>考核费用!E220</f>
        <v>0</v>
      </c>
      <c r="F55" s="4">
        <f>考核费用!F220</f>
        <v>0</v>
      </c>
      <c r="G55" s="5">
        <f>考核费用!H220</f>
        <v>0</v>
      </c>
      <c r="H55" s="5">
        <f>考核费用!I220</f>
        <v>0</v>
      </c>
      <c r="I55" s="4">
        <f>考核费用!J220</f>
        <v>0</v>
      </c>
      <c r="J55" s="4">
        <f>考核费用!K220</f>
        <v>0</v>
      </c>
      <c r="K55" s="4">
        <f>考核费用!L220</f>
        <v>0</v>
      </c>
      <c r="L55" s="5">
        <f>考核费用!M220</f>
        <v>0</v>
      </c>
      <c r="M55" s="4">
        <f>考核费用!N220</f>
        <v>0</v>
      </c>
      <c r="N55" s="4">
        <f>考核费用!O220</f>
        <v>0</v>
      </c>
      <c r="O55" s="5">
        <f>考核费用!P220</f>
        <v>0</v>
      </c>
      <c r="P55" s="4">
        <f>考核费用!Q220</f>
        <v>0</v>
      </c>
      <c r="Q55" s="4">
        <f>考核费用!R220</f>
        <v>0</v>
      </c>
      <c r="R55" s="4">
        <f>考核费用!G220</f>
        <v>0</v>
      </c>
      <c r="S55" s="5">
        <f>考核费用!S220</f>
        <v>-2205.7</v>
      </c>
      <c r="T55" s="4">
        <f>考核费用!T220</f>
        <v>-2205.7</v>
      </c>
      <c r="U55" s="4">
        <f>考核费用!U220</f>
        <v>0</v>
      </c>
      <c r="V55" s="4">
        <f>考核费用!V220</f>
        <v>0</v>
      </c>
      <c r="W55" s="4">
        <f>考核费用!W220</f>
        <v>0</v>
      </c>
      <c r="X55" s="4">
        <f>考核费用!X220</f>
        <v>0</v>
      </c>
      <c r="Y55" s="4">
        <f>考核费用!Y220</f>
        <v>0</v>
      </c>
    </row>
    <row r="56" ht="16.5" spans="1:25">
      <c r="A56" s="2"/>
      <c r="B56" s="9" t="s">
        <v>130</v>
      </c>
      <c r="C56" s="4">
        <f>考核费用!C221</f>
        <v>0</v>
      </c>
      <c r="D56" s="4">
        <f>考核费用!D221</f>
        <v>0</v>
      </c>
      <c r="E56" s="4">
        <f>考核费用!E221</f>
        <v>0</v>
      </c>
      <c r="F56" s="4">
        <f>考核费用!F221</f>
        <v>0</v>
      </c>
      <c r="G56" s="5">
        <f>考核费用!H221</f>
        <v>0</v>
      </c>
      <c r="H56" s="5">
        <f>考核费用!I221</f>
        <v>0</v>
      </c>
      <c r="I56" s="4">
        <f>考核费用!J221</f>
        <v>0</v>
      </c>
      <c r="J56" s="4">
        <f>考核费用!K221</f>
        <v>0</v>
      </c>
      <c r="K56" s="4">
        <f>考核费用!L221</f>
        <v>0</v>
      </c>
      <c r="L56" s="5">
        <f>考核费用!M221</f>
        <v>0</v>
      </c>
      <c r="M56" s="4">
        <f>考核费用!N221</f>
        <v>0</v>
      </c>
      <c r="N56" s="4">
        <f>考核费用!O221</f>
        <v>0</v>
      </c>
      <c r="O56" s="5">
        <f>考核费用!P221</f>
        <v>0</v>
      </c>
      <c r="P56" s="4">
        <f>考核费用!Q221</f>
        <v>0</v>
      </c>
      <c r="Q56" s="4">
        <f>考核费用!R221</f>
        <v>0</v>
      </c>
      <c r="R56" s="4">
        <f>考核费用!G221</f>
        <v>0</v>
      </c>
      <c r="S56" s="5">
        <f>考核费用!S221</f>
        <v>0</v>
      </c>
      <c r="T56" s="4">
        <f>考核费用!T221</f>
        <v>0</v>
      </c>
      <c r="U56" s="4">
        <f>考核费用!U221</f>
        <v>0</v>
      </c>
      <c r="V56" s="4">
        <f>考核费用!V221</f>
        <v>0</v>
      </c>
      <c r="W56" s="4">
        <f>考核费用!W221</f>
        <v>0</v>
      </c>
      <c r="X56" s="4">
        <f>考核费用!X221</f>
        <v>0</v>
      </c>
      <c r="Y56" s="4">
        <f>考核费用!Y221</f>
        <v>0</v>
      </c>
    </row>
    <row r="57" ht="16.5" spans="1:25">
      <c r="A57" s="2"/>
      <c r="B57" s="9" t="s">
        <v>131</v>
      </c>
      <c r="C57" s="4">
        <f>考核费用!C222</f>
        <v>0</v>
      </c>
      <c r="D57" s="4">
        <f>考核费用!D222</f>
        <v>0</v>
      </c>
      <c r="E57" s="4">
        <f>考核费用!E222</f>
        <v>0</v>
      </c>
      <c r="F57" s="4">
        <f>考核费用!F222</f>
        <v>0</v>
      </c>
      <c r="G57" s="5">
        <f>考核费用!H222</f>
        <v>0</v>
      </c>
      <c r="H57" s="5">
        <f>考核费用!I222</f>
        <v>0</v>
      </c>
      <c r="I57" s="4">
        <f>考核费用!J222</f>
        <v>0</v>
      </c>
      <c r="J57" s="4">
        <f>考核费用!K222</f>
        <v>0</v>
      </c>
      <c r="K57" s="4">
        <f>考核费用!L222</f>
        <v>0</v>
      </c>
      <c r="L57" s="5">
        <f>考核费用!M222</f>
        <v>0</v>
      </c>
      <c r="M57" s="4">
        <f>考核费用!N222</f>
        <v>0</v>
      </c>
      <c r="N57" s="4">
        <f>考核费用!O222</f>
        <v>0</v>
      </c>
      <c r="O57" s="5">
        <f>考核费用!P222</f>
        <v>0</v>
      </c>
      <c r="P57" s="4">
        <f>考核费用!Q222</f>
        <v>0</v>
      </c>
      <c r="Q57" s="4">
        <f>考核费用!R222</f>
        <v>0</v>
      </c>
      <c r="R57" s="4">
        <f>考核费用!G222</f>
        <v>0</v>
      </c>
      <c r="S57" s="5">
        <f>考核费用!S222</f>
        <v>0</v>
      </c>
      <c r="T57" s="4">
        <f>考核费用!T222</f>
        <v>0</v>
      </c>
      <c r="U57" s="4">
        <f>考核费用!U222</f>
        <v>0</v>
      </c>
      <c r="V57" s="4">
        <f>考核费用!V222</f>
        <v>0</v>
      </c>
      <c r="W57" s="4">
        <f>考核费用!W222</f>
        <v>0</v>
      </c>
      <c r="X57" s="4">
        <f>考核费用!X222</f>
        <v>0</v>
      </c>
      <c r="Y57" s="4">
        <f>考核费用!Y222</f>
        <v>0</v>
      </c>
    </row>
    <row r="58" ht="16.5" spans="1:25">
      <c r="A58" s="2"/>
      <c r="B58" s="9" t="s">
        <v>132</v>
      </c>
      <c r="C58" s="4">
        <f>考核费用!C223</f>
        <v>0</v>
      </c>
      <c r="D58" s="4">
        <f>考核费用!D223</f>
        <v>0</v>
      </c>
      <c r="E58" s="4">
        <f>考核费用!E223</f>
        <v>0</v>
      </c>
      <c r="F58" s="4">
        <f>考核费用!F223</f>
        <v>0</v>
      </c>
      <c r="G58" s="5">
        <f>考核费用!H223</f>
        <v>0</v>
      </c>
      <c r="H58" s="5">
        <f>考核费用!I223</f>
        <v>0</v>
      </c>
      <c r="I58" s="4">
        <f>考核费用!J223</f>
        <v>0</v>
      </c>
      <c r="J58" s="4">
        <f>考核费用!K223</f>
        <v>0</v>
      </c>
      <c r="K58" s="4">
        <f>考核费用!L223</f>
        <v>0</v>
      </c>
      <c r="L58" s="5">
        <f>考核费用!M223</f>
        <v>0</v>
      </c>
      <c r="M58" s="4">
        <f>考核费用!N223</f>
        <v>0</v>
      </c>
      <c r="N58" s="4">
        <f>考核费用!O223</f>
        <v>0</v>
      </c>
      <c r="O58" s="5">
        <f>考核费用!P223</f>
        <v>0</v>
      </c>
      <c r="P58" s="4">
        <f>考核费用!Q223</f>
        <v>0</v>
      </c>
      <c r="Q58" s="4">
        <f>考核费用!R223</f>
        <v>0</v>
      </c>
      <c r="R58" s="4">
        <f>考核费用!G223</f>
        <v>0</v>
      </c>
      <c r="S58" s="5">
        <f>考核费用!S223</f>
        <v>0</v>
      </c>
      <c r="T58" s="4">
        <f>考核费用!T223</f>
        <v>0</v>
      </c>
      <c r="U58" s="4">
        <f>考核费用!U223</f>
        <v>0</v>
      </c>
      <c r="V58" s="4">
        <f>考核费用!V223</f>
        <v>0</v>
      </c>
      <c r="W58" s="4">
        <f>考核费用!W223</f>
        <v>0</v>
      </c>
      <c r="X58" s="4">
        <f>考核费用!X223</f>
        <v>0</v>
      </c>
      <c r="Y58" s="4">
        <f>考核费用!Y223</f>
        <v>0</v>
      </c>
    </row>
    <row r="59" ht="16.5" spans="1:25">
      <c r="A59" s="2"/>
      <c r="B59" s="15" t="s">
        <v>95</v>
      </c>
      <c r="C59" s="11">
        <f>考核费用!C224</f>
        <v>467665.37</v>
      </c>
      <c r="D59" s="11">
        <f>考核费用!D224</f>
        <v>0</v>
      </c>
      <c r="E59" s="11">
        <f>考核费用!E224</f>
        <v>218419.75</v>
      </c>
      <c r="F59" s="11">
        <f>考核费用!F224</f>
        <v>219.72</v>
      </c>
      <c r="G59" s="5">
        <f>考核费用!H224</f>
        <v>211253.64</v>
      </c>
      <c r="H59" s="5">
        <f>考核费用!I224</f>
        <v>0</v>
      </c>
      <c r="I59" s="11">
        <f>考核费用!J224</f>
        <v>0</v>
      </c>
      <c r="J59" s="11">
        <f>考核费用!K224</f>
        <v>0</v>
      </c>
      <c r="K59" s="11">
        <f>考核费用!L224</f>
        <v>0</v>
      </c>
      <c r="L59" s="5">
        <f>考核费用!M224</f>
        <v>0</v>
      </c>
      <c r="M59" s="11">
        <f>考核费用!N224</f>
        <v>0</v>
      </c>
      <c r="N59" s="11">
        <f>考核费用!O224</f>
        <v>0</v>
      </c>
      <c r="O59" s="5">
        <f>考核费用!P224</f>
        <v>0</v>
      </c>
      <c r="P59" s="11">
        <f>考核费用!Q224</f>
        <v>0</v>
      </c>
      <c r="Q59" s="11">
        <f>考核费用!R224</f>
        <v>0</v>
      </c>
      <c r="R59" s="11">
        <f>考核费用!G224</f>
        <v>39457.96</v>
      </c>
      <c r="S59" s="5">
        <f>考核费用!S224</f>
        <v>-1685.7</v>
      </c>
      <c r="T59" s="11">
        <f>考核费用!T224</f>
        <v>-2125.7</v>
      </c>
      <c r="U59" s="11">
        <f>考核费用!U224</f>
        <v>0</v>
      </c>
      <c r="V59" s="11">
        <f>考核费用!V224</f>
        <v>0</v>
      </c>
      <c r="W59" s="11">
        <f>考核费用!W224</f>
        <v>440</v>
      </c>
      <c r="X59" s="11">
        <f>考核费用!X224</f>
        <v>0</v>
      </c>
      <c r="Y59" s="11">
        <f>考核费用!Y224</f>
        <v>0</v>
      </c>
    </row>
    <row r="60" ht="16.5" spans="1:25">
      <c r="A60" s="2" t="s">
        <v>133</v>
      </c>
      <c r="B60" s="6" t="s">
        <v>134</v>
      </c>
      <c r="C60" s="4">
        <f>考核费用!C225</f>
        <v>0</v>
      </c>
      <c r="D60" s="4">
        <f>考核费用!D225</f>
        <v>0</v>
      </c>
      <c r="E60" s="4">
        <f>考核费用!E225</f>
        <v>0</v>
      </c>
      <c r="F60" s="4">
        <f>考核费用!F225</f>
        <v>0</v>
      </c>
      <c r="G60" s="5">
        <f>考核费用!H225</f>
        <v>0</v>
      </c>
      <c r="H60" s="5">
        <f>考核费用!I225</f>
        <v>0</v>
      </c>
      <c r="I60" s="4">
        <f>考核费用!J225</f>
        <v>0</v>
      </c>
      <c r="J60" s="4">
        <f>考核费用!K225</f>
        <v>0</v>
      </c>
      <c r="K60" s="4">
        <f>考核费用!L225</f>
        <v>0</v>
      </c>
      <c r="L60" s="5">
        <f>考核费用!M225</f>
        <v>0</v>
      </c>
      <c r="M60" s="4">
        <f>考核费用!N225</f>
        <v>0</v>
      </c>
      <c r="N60" s="4">
        <f>考核费用!O225</f>
        <v>0</v>
      </c>
      <c r="O60" s="5">
        <f>考核费用!P225</f>
        <v>0</v>
      </c>
      <c r="P60" s="4">
        <f>考核费用!Q225</f>
        <v>0</v>
      </c>
      <c r="Q60" s="4">
        <f>考核费用!R225</f>
        <v>0</v>
      </c>
      <c r="R60" s="4">
        <f>考核费用!G225</f>
        <v>0</v>
      </c>
      <c r="S60" s="5">
        <f>考核费用!S225</f>
        <v>0</v>
      </c>
      <c r="T60" s="4">
        <f>考核费用!T225</f>
        <v>0</v>
      </c>
      <c r="U60" s="4">
        <f>考核费用!U225</f>
        <v>0</v>
      </c>
      <c r="V60" s="4">
        <f>考核费用!V225</f>
        <v>0</v>
      </c>
      <c r="W60" s="4">
        <f>考核费用!W225</f>
        <v>0</v>
      </c>
      <c r="X60" s="4">
        <f>考核费用!X225</f>
        <v>0</v>
      </c>
      <c r="Y60" s="4">
        <f>考核费用!Y225</f>
        <v>0</v>
      </c>
    </row>
    <row r="61" ht="16.5" spans="1:25">
      <c r="A61" s="2"/>
      <c r="B61" s="9" t="s">
        <v>135</v>
      </c>
      <c r="C61" s="4">
        <f>考核费用!C226</f>
        <v>155416.81</v>
      </c>
      <c r="D61" s="4">
        <f>考核费用!D226</f>
        <v>0</v>
      </c>
      <c r="E61" s="4">
        <f>考核费用!E226</f>
        <v>95962.84</v>
      </c>
      <c r="F61" s="4">
        <f>考核费用!F226</f>
        <v>0</v>
      </c>
      <c r="G61" s="5">
        <f>考核费用!H226</f>
        <v>59453.97</v>
      </c>
      <c r="H61" s="5">
        <f>考核费用!I226</f>
        <v>0</v>
      </c>
      <c r="I61" s="4">
        <f>考核费用!J226</f>
        <v>0</v>
      </c>
      <c r="J61" s="4">
        <f>考核费用!K226</f>
        <v>0</v>
      </c>
      <c r="K61" s="4">
        <f>考核费用!L226</f>
        <v>0</v>
      </c>
      <c r="L61" s="5">
        <f>考核费用!M226</f>
        <v>0</v>
      </c>
      <c r="M61" s="4">
        <f>考核费用!N226</f>
        <v>0</v>
      </c>
      <c r="N61" s="4">
        <f>考核费用!O226</f>
        <v>0</v>
      </c>
      <c r="O61" s="5">
        <f>考核费用!P226</f>
        <v>0</v>
      </c>
      <c r="P61" s="4">
        <f>考核费用!Q226</f>
        <v>0</v>
      </c>
      <c r="Q61" s="4">
        <f>考核费用!R226</f>
        <v>0</v>
      </c>
      <c r="R61" s="4">
        <f>考核费用!G226</f>
        <v>0</v>
      </c>
      <c r="S61" s="5">
        <f>考核费用!S226</f>
        <v>0</v>
      </c>
      <c r="T61" s="4">
        <f>考核费用!T226</f>
        <v>0</v>
      </c>
      <c r="U61" s="4">
        <f>考核费用!U226</f>
        <v>0</v>
      </c>
      <c r="V61" s="4">
        <f>考核费用!V226</f>
        <v>0</v>
      </c>
      <c r="W61" s="4">
        <f>考核费用!W226</f>
        <v>0</v>
      </c>
      <c r="X61" s="4">
        <f>考核费用!X226</f>
        <v>0</v>
      </c>
      <c r="Y61" s="4">
        <f>考核费用!Y226</f>
        <v>0</v>
      </c>
    </row>
    <row r="62" ht="16.5" spans="1:25">
      <c r="A62" s="2"/>
      <c r="B62" s="9" t="s">
        <v>136</v>
      </c>
      <c r="C62" s="4">
        <f>考核费用!C227</f>
        <v>2240185.41</v>
      </c>
      <c r="D62" s="4">
        <f>考核费用!D227</f>
        <v>0</v>
      </c>
      <c r="E62" s="4">
        <f>考核费用!E227</f>
        <v>0</v>
      </c>
      <c r="F62" s="4">
        <f>考核费用!F227</f>
        <v>0</v>
      </c>
      <c r="G62" s="5">
        <f>考核费用!H227</f>
        <v>2196892.41</v>
      </c>
      <c r="H62" s="5">
        <f>考核费用!I227</f>
        <v>0</v>
      </c>
      <c r="I62" s="4">
        <f>考核费用!J227</f>
        <v>0</v>
      </c>
      <c r="J62" s="4">
        <f>考核费用!K227</f>
        <v>0</v>
      </c>
      <c r="K62" s="4">
        <f>考核费用!L227</f>
        <v>0</v>
      </c>
      <c r="L62" s="5">
        <f>考核费用!M227</f>
        <v>0</v>
      </c>
      <c r="M62" s="4">
        <f>考核费用!N227</f>
        <v>0</v>
      </c>
      <c r="N62" s="4">
        <f>考核费用!O227</f>
        <v>0</v>
      </c>
      <c r="O62" s="5">
        <f>考核费用!P227</f>
        <v>0</v>
      </c>
      <c r="P62" s="4">
        <f>考核费用!Q227</f>
        <v>0</v>
      </c>
      <c r="Q62" s="4">
        <f>考核费用!R227</f>
        <v>0</v>
      </c>
      <c r="R62" s="4">
        <f>考核费用!G227</f>
        <v>0</v>
      </c>
      <c r="S62" s="5">
        <f>考核费用!S227</f>
        <v>43293</v>
      </c>
      <c r="T62" s="4">
        <f>考核费用!T227</f>
        <v>25976</v>
      </c>
      <c r="U62" s="4">
        <f>考核费用!U227</f>
        <v>17317</v>
      </c>
      <c r="V62" s="4">
        <f>考核费用!V227</f>
        <v>0</v>
      </c>
      <c r="W62" s="4">
        <f>考核费用!W227</f>
        <v>0</v>
      </c>
      <c r="X62" s="4">
        <f>考核费用!X227</f>
        <v>0</v>
      </c>
      <c r="Y62" s="4">
        <f>考核费用!Y227</f>
        <v>0</v>
      </c>
    </row>
    <row r="63" ht="16.5" spans="1:25">
      <c r="A63" s="2"/>
      <c r="B63" s="9" t="s">
        <v>83</v>
      </c>
      <c r="C63" s="4">
        <f>考核费用!C228</f>
        <v>189327.51</v>
      </c>
      <c r="D63" s="4">
        <f>考核费用!D228</f>
        <v>0</v>
      </c>
      <c r="E63" s="4">
        <f>考核费用!E228</f>
        <v>34468.11</v>
      </c>
      <c r="F63" s="4">
        <f>考核费用!F228</f>
        <v>0</v>
      </c>
      <c r="G63" s="5">
        <f>考核费用!H228</f>
        <v>154859.4</v>
      </c>
      <c r="H63" s="5">
        <f>考核费用!I228</f>
        <v>0</v>
      </c>
      <c r="I63" s="4">
        <f>考核费用!J228</f>
        <v>0</v>
      </c>
      <c r="J63" s="4">
        <f>考核费用!K228</f>
        <v>0</v>
      </c>
      <c r="K63" s="4">
        <f>考核费用!L228</f>
        <v>0</v>
      </c>
      <c r="L63" s="5">
        <f>考核费用!M228</f>
        <v>0</v>
      </c>
      <c r="M63" s="4">
        <f>考核费用!N228</f>
        <v>0</v>
      </c>
      <c r="N63" s="4">
        <f>考核费用!O228</f>
        <v>0</v>
      </c>
      <c r="O63" s="5">
        <f>考核费用!P228</f>
        <v>0</v>
      </c>
      <c r="P63" s="4">
        <f>考核费用!Q228</f>
        <v>0</v>
      </c>
      <c r="Q63" s="4">
        <f>考核费用!R228</f>
        <v>0</v>
      </c>
      <c r="R63" s="4">
        <f>考核费用!G228</f>
        <v>0</v>
      </c>
      <c r="S63" s="5">
        <f>考核费用!S228</f>
        <v>0</v>
      </c>
      <c r="T63" s="4">
        <f>考核费用!T228</f>
        <v>0</v>
      </c>
      <c r="U63" s="4">
        <f>考核费用!U228</f>
        <v>0</v>
      </c>
      <c r="V63" s="4">
        <f>考核费用!V228</f>
        <v>0</v>
      </c>
      <c r="W63" s="4">
        <f>考核费用!W228</f>
        <v>0</v>
      </c>
      <c r="X63" s="4">
        <f>考核费用!X228</f>
        <v>0</v>
      </c>
      <c r="Y63" s="4">
        <f>考核费用!Y228</f>
        <v>0</v>
      </c>
    </row>
    <row r="64" ht="16.5" spans="1:25">
      <c r="A64" s="2"/>
      <c r="B64" s="9" t="s">
        <v>137</v>
      </c>
      <c r="C64" s="4">
        <f>考核费用!C229</f>
        <v>52562.49</v>
      </c>
      <c r="D64" s="4">
        <f>考核费用!D229</f>
        <v>0</v>
      </c>
      <c r="E64" s="4">
        <f>考核费用!E229</f>
        <v>6200</v>
      </c>
      <c r="F64" s="4">
        <f>考核费用!F229</f>
        <v>0</v>
      </c>
      <c r="G64" s="5">
        <f>考核费用!H229</f>
        <v>46362.49</v>
      </c>
      <c r="H64" s="5">
        <f>考核费用!I229</f>
        <v>0</v>
      </c>
      <c r="I64" s="4">
        <f>考核费用!J229</f>
        <v>0</v>
      </c>
      <c r="J64" s="4">
        <f>考核费用!K229</f>
        <v>0</v>
      </c>
      <c r="K64" s="4">
        <f>考核费用!L229</f>
        <v>0</v>
      </c>
      <c r="L64" s="5">
        <f>考核费用!M229</f>
        <v>0</v>
      </c>
      <c r="M64" s="4">
        <f>考核费用!N229</f>
        <v>0</v>
      </c>
      <c r="N64" s="4">
        <f>考核费用!O229</f>
        <v>0</v>
      </c>
      <c r="O64" s="5">
        <f>考核费用!P229</f>
        <v>0</v>
      </c>
      <c r="P64" s="4">
        <f>考核费用!Q229</f>
        <v>0</v>
      </c>
      <c r="Q64" s="4">
        <f>考核费用!R229</f>
        <v>0</v>
      </c>
      <c r="R64" s="4">
        <f>考核费用!G229</f>
        <v>0</v>
      </c>
      <c r="S64" s="5">
        <f>考核费用!S229</f>
        <v>0</v>
      </c>
      <c r="T64" s="4">
        <f>考核费用!T229</f>
        <v>0</v>
      </c>
      <c r="U64" s="4">
        <f>考核费用!U229</f>
        <v>0</v>
      </c>
      <c r="V64" s="4">
        <f>考核费用!V229</f>
        <v>0</v>
      </c>
      <c r="W64" s="4">
        <f>考核费用!W229</f>
        <v>0</v>
      </c>
      <c r="X64" s="4">
        <f>考核费用!X229</f>
        <v>0</v>
      </c>
      <c r="Y64" s="4">
        <f>考核费用!Y229</f>
        <v>0</v>
      </c>
    </row>
    <row r="65" ht="16.5" spans="1:25">
      <c r="A65" s="2"/>
      <c r="B65" s="9" t="s">
        <v>138</v>
      </c>
      <c r="C65" s="4">
        <f>考核费用!C230</f>
        <v>4864.33</v>
      </c>
      <c r="D65" s="4">
        <f>考核费用!D230</f>
        <v>0</v>
      </c>
      <c r="E65" s="4">
        <f>考核费用!E230</f>
        <v>4840.75</v>
      </c>
      <c r="F65" s="4">
        <f>考核费用!F230</f>
        <v>0</v>
      </c>
      <c r="G65" s="5">
        <f>考核费用!H230</f>
        <v>23.58</v>
      </c>
      <c r="H65" s="5">
        <f>考核费用!I230</f>
        <v>0</v>
      </c>
      <c r="I65" s="4">
        <f>考核费用!J230</f>
        <v>0</v>
      </c>
      <c r="J65" s="4">
        <f>考核费用!K230</f>
        <v>0</v>
      </c>
      <c r="K65" s="4">
        <f>考核费用!L230</f>
        <v>0</v>
      </c>
      <c r="L65" s="5">
        <f>考核费用!M230</f>
        <v>0</v>
      </c>
      <c r="M65" s="4">
        <f>考核费用!N230</f>
        <v>0</v>
      </c>
      <c r="N65" s="4">
        <f>考核费用!O230</f>
        <v>0</v>
      </c>
      <c r="O65" s="5">
        <f>考核费用!P230</f>
        <v>0</v>
      </c>
      <c r="P65" s="4">
        <f>考核费用!Q230</f>
        <v>0</v>
      </c>
      <c r="Q65" s="4">
        <f>考核费用!R230</f>
        <v>0</v>
      </c>
      <c r="R65" s="4">
        <f>考核费用!G230</f>
        <v>0</v>
      </c>
      <c r="S65" s="5">
        <f>考核费用!S230</f>
        <v>0</v>
      </c>
      <c r="T65" s="4">
        <f>考核费用!T230</f>
        <v>0</v>
      </c>
      <c r="U65" s="4">
        <f>考核费用!U230</f>
        <v>0</v>
      </c>
      <c r="V65" s="4">
        <f>考核费用!V230</f>
        <v>0</v>
      </c>
      <c r="W65" s="4">
        <f>考核费用!W230</f>
        <v>0</v>
      </c>
      <c r="X65" s="4">
        <f>考核费用!X230</f>
        <v>0</v>
      </c>
      <c r="Y65" s="4">
        <f>考核费用!Y230</f>
        <v>0</v>
      </c>
    </row>
    <row r="66" ht="16.5" spans="1:25">
      <c r="A66" s="2"/>
      <c r="B66" s="9" t="s">
        <v>139</v>
      </c>
      <c r="C66" s="4">
        <f>考核费用!C231</f>
        <v>-220.81</v>
      </c>
      <c r="D66" s="4">
        <f>考核费用!D231</f>
        <v>0</v>
      </c>
      <c r="E66" s="4">
        <f>考核费用!E231</f>
        <v>0</v>
      </c>
      <c r="F66" s="4">
        <f>考核费用!F231</f>
        <v>0</v>
      </c>
      <c r="G66" s="5">
        <f>考核费用!H231</f>
        <v>0</v>
      </c>
      <c r="H66" s="5">
        <f>考核费用!I231</f>
        <v>0</v>
      </c>
      <c r="I66" s="4">
        <f>考核费用!J231</f>
        <v>0</v>
      </c>
      <c r="J66" s="4">
        <f>考核费用!K231</f>
        <v>0</v>
      </c>
      <c r="K66" s="4">
        <f>考核费用!L231</f>
        <v>0</v>
      </c>
      <c r="L66" s="5">
        <f>考核费用!M231</f>
        <v>0</v>
      </c>
      <c r="M66" s="4">
        <f>考核费用!N231</f>
        <v>0</v>
      </c>
      <c r="N66" s="4">
        <f>考核费用!O231</f>
        <v>0</v>
      </c>
      <c r="O66" s="5">
        <f>考核费用!P231</f>
        <v>0</v>
      </c>
      <c r="P66" s="4">
        <f>考核费用!Q231</f>
        <v>0</v>
      </c>
      <c r="Q66" s="4">
        <f>考核费用!R231</f>
        <v>0</v>
      </c>
      <c r="R66" s="4">
        <f>考核费用!G231</f>
        <v>0</v>
      </c>
      <c r="S66" s="5">
        <f>考核费用!S231</f>
        <v>-220.81</v>
      </c>
      <c r="T66" s="4">
        <f>考核费用!T231</f>
        <v>0</v>
      </c>
      <c r="U66" s="4">
        <f>考核费用!U231</f>
        <v>0</v>
      </c>
      <c r="V66" s="4">
        <f>考核费用!V231</f>
        <v>0</v>
      </c>
      <c r="W66" s="4">
        <f>考核费用!W231</f>
        <v>-220.81</v>
      </c>
      <c r="X66" s="4">
        <f>考核费用!X231</f>
        <v>0</v>
      </c>
      <c r="Y66" s="4">
        <f>考核费用!Y231</f>
        <v>0</v>
      </c>
    </row>
    <row r="67" ht="16.5" spans="1:25">
      <c r="A67" s="2"/>
      <c r="B67" s="9" t="s">
        <v>140</v>
      </c>
      <c r="C67" s="4">
        <f>考核费用!C232</f>
        <v>177223.25</v>
      </c>
      <c r="D67" s="4">
        <f>考核费用!D232</f>
        <v>0</v>
      </c>
      <c r="E67" s="4">
        <f>考核费用!E232</f>
        <v>114185.46</v>
      </c>
      <c r="F67" s="4">
        <f>考核费用!F232</f>
        <v>0</v>
      </c>
      <c r="G67" s="5">
        <f>考核费用!H232</f>
        <v>50168.12</v>
      </c>
      <c r="H67" s="5">
        <f>考核费用!I232</f>
        <v>1934.83</v>
      </c>
      <c r="I67" s="4">
        <f>考核费用!J232</f>
        <v>0</v>
      </c>
      <c r="J67" s="4">
        <f>考核费用!K232</f>
        <v>1934.83</v>
      </c>
      <c r="K67" s="4">
        <f>考核费用!L232</f>
        <v>0</v>
      </c>
      <c r="L67" s="5">
        <f>考核费用!M232</f>
        <v>1934.84</v>
      </c>
      <c r="M67" s="4">
        <f>考核费用!N232</f>
        <v>1934.84</v>
      </c>
      <c r="N67" s="4">
        <f>考核费用!O232</f>
        <v>0</v>
      </c>
      <c r="O67" s="5">
        <f>考核费用!P232</f>
        <v>0</v>
      </c>
      <c r="P67" s="4">
        <f>考核费用!Q232</f>
        <v>0</v>
      </c>
      <c r="Q67" s="4">
        <f>考核费用!R232</f>
        <v>0</v>
      </c>
      <c r="R67" s="4">
        <f>考核费用!G232</f>
        <v>9000</v>
      </c>
      <c r="S67" s="5">
        <f>考核费用!S232</f>
        <v>0</v>
      </c>
      <c r="T67" s="4">
        <f>考核费用!T232</f>
        <v>0</v>
      </c>
      <c r="U67" s="4">
        <f>考核费用!U232</f>
        <v>0</v>
      </c>
      <c r="V67" s="4">
        <f>考核费用!V232</f>
        <v>0</v>
      </c>
      <c r="W67" s="4">
        <f>考核费用!W232</f>
        <v>0</v>
      </c>
      <c r="X67" s="4">
        <f>考核费用!X232</f>
        <v>0</v>
      </c>
      <c r="Y67" s="4">
        <f>考核费用!Y232</f>
        <v>0</v>
      </c>
    </row>
    <row r="68" ht="16.5" spans="1:25">
      <c r="A68" s="2"/>
      <c r="B68" s="9" t="s">
        <v>141</v>
      </c>
      <c r="C68" s="4">
        <f>考核费用!C233</f>
        <v>131388.03</v>
      </c>
      <c r="D68" s="4">
        <f>考核费用!D233</f>
        <v>0</v>
      </c>
      <c r="E68" s="4">
        <f>考核费用!E233</f>
        <v>0</v>
      </c>
      <c r="F68" s="4">
        <f>考核费用!F233</f>
        <v>0</v>
      </c>
      <c r="G68" s="5">
        <f>考核费用!H233</f>
        <v>131388.03</v>
      </c>
      <c r="H68" s="5">
        <f>考核费用!I233</f>
        <v>0</v>
      </c>
      <c r="I68" s="4">
        <f>考核费用!J233</f>
        <v>0</v>
      </c>
      <c r="J68" s="4">
        <f>考核费用!K233</f>
        <v>0</v>
      </c>
      <c r="K68" s="4">
        <f>考核费用!L233</f>
        <v>0</v>
      </c>
      <c r="L68" s="5">
        <f>考核费用!M233</f>
        <v>0</v>
      </c>
      <c r="M68" s="4">
        <f>考核费用!N233</f>
        <v>0</v>
      </c>
      <c r="N68" s="4">
        <f>考核费用!O233</f>
        <v>0</v>
      </c>
      <c r="O68" s="5">
        <f>考核费用!P233</f>
        <v>0</v>
      </c>
      <c r="P68" s="4">
        <f>考核费用!Q233</f>
        <v>0</v>
      </c>
      <c r="Q68" s="4">
        <f>考核费用!R233</f>
        <v>0</v>
      </c>
      <c r="R68" s="4">
        <f>考核费用!G233</f>
        <v>0</v>
      </c>
      <c r="S68" s="5">
        <f>考核费用!S233</f>
        <v>0</v>
      </c>
      <c r="T68" s="4">
        <f>考核费用!T233</f>
        <v>0</v>
      </c>
      <c r="U68" s="4">
        <f>考核费用!U233</f>
        <v>0</v>
      </c>
      <c r="V68" s="4">
        <f>考核费用!V233</f>
        <v>0</v>
      </c>
      <c r="W68" s="4">
        <f>考核费用!W233</f>
        <v>0</v>
      </c>
      <c r="X68" s="4">
        <f>考核费用!X233</f>
        <v>0</v>
      </c>
      <c r="Y68" s="4">
        <f>考核费用!Y233</f>
        <v>0</v>
      </c>
    </row>
    <row r="69" ht="16.5" spans="1:25">
      <c r="A69" s="2"/>
      <c r="B69" s="9" t="s">
        <v>142</v>
      </c>
      <c r="C69" s="4">
        <f>考核费用!C234</f>
        <v>0</v>
      </c>
      <c r="D69" s="4">
        <f>考核费用!D234</f>
        <v>0</v>
      </c>
      <c r="E69" s="4">
        <f>考核费用!E234</f>
        <v>0</v>
      </c>
      <c r="F69" s="4">
        <f>考核费用!F234</f>
        <v>0</v>
      </c>
      <c r="G69" s="5">
        <f>考核费用!H234</f>
        <v>0</v>
      </c>
      <c r="H69" s="5">
        <f>考核费用!I234</f>
        <v>0</v>
      </c>
      <c r="I69" s="4">
        <f>考核费用!J234</f>
        <v>0</v>
      </c>
      <c r="J69" s="4">
        <f>考核费用!K234</f>
        <v>0</v>
      </c>
      <c r="K69" s="4">
        <f>考核费用!L234</f>
        <v>0</v>
      </c>
      <c r="L69" s="5">
        <f>考核费用!M234</f>
        <v>0</v>
      </c>
      <c r="M69" s="4">
        <f>考核费用!N234</f>
        <v>0</v>
      </c>
      <c r="N69" s="4">
        <f>考核费用!O234</f>
        <v>0</v>
      </c>
      <c r="O69" s="5">
        <f>考核费用!P234</f>
        <v>0</v>
      </c>
      <c r="P69" s="4">
        <f>考核费用!Q234</f>
        <v>0</v>
      </c>
      <c r="Q69" s="4">
        <f>考核费用!R234</f>
        <v>0</v>
      </c>
      <c r="R69" s="4">
        <f>考核费用!G234</f>
        <v>0</v>
      </c>
      <c r="S69" s="5">
        <f>考核费用!S234</f>
        <v>0</v>
      </c>
      <c r="T69" s="4">
        <f>考核费用!T234</f>
        <v>0</v>
      </c>
      <c r="U69" s="4">
        <f>考核费用!U234</f>
        <v>0</v>
      </c>
      <c r="V69" s="4">
        <f>考核费用!V234</f>
        <v>0</v>
      </c>
      <c r="W69" s="4">
        <f>考核费用!W234</f>
        <v>0</v>
      </c>
      <c r="X69" s="4">
        <f>考核费用!X234</f>
        <v>0</v>
      </c>
      <c r="Y69" s="4">
        <f>考核费用!Y234</f>
        <v>0</v>
      </c>
    </row>
    <row r="70" ht="16.5" spans="1:25">
      <c r="A70" s="2"/>
      <c r="B70" s="9" t="s">
        <v>143</v>
      </c>
      <c r="C70" s="4">
        <f>考核费用!C235</f>
        <v>1132879.79</v>
      </c>
      <c r="D70" s="4">
        <f>考核费用!D235</f>
        <v>0</v>
      </c>
      <c r="E70" s="4">
        <f>考核费用!E235</f>
        <v>772067.18</v>
      </c>
      <c r="F70" s="4">
        <f>考核费用!F235</f>
        <v>0</v>
      </c>
      <c r="G70" s="5">
        <f>考核费用!H235</f>
        <v>311162.45</v>
      </c>
      <c r="H70" s="5">
        <f>考核费用!I235</f>
        <v>0</v>
      </c>
      <c r="I70" s="4">
        <f>考核费用!J235</f>
        <v>0</v>
      </c>
      <c r="J70" s="4">
        <f>考核费用!K235</f>
        <v>0</v>
      </c>
      <c r="K70" s="4">
        <f>考核费用!L235</f>
        <v>0</v>
      </c>
      <c r="L70" s="5">
        <f>考核费用!M235</f>
        <v>0</v>
      </c>
      <c r="M70" s="4">
        <f>考核费用!N235</f>
        <v>0</v>
      </c>
      <c r="N70" s="4">
        <f>考核费用!O235</f>
        <v>0</v>
      </c>
      <c r="O70" s="5">
        <f>考核费用!P235</f>
        <v>0</v>
      </c>
      <c r="P70" s="4">
        <f>考核费用!Q235</f>
        <v>0</v>
      </c>
      <c r="Q70" s="4">
        <f>考核费用!R235</f>
        <v>0</v>
      </c>
      <c r="R70" s="4">
        <f>考核费用!G235</f>
        <v>49650.16</v>
      </c>
      <c r="S70" s="5">
        <f>考核费用!S235</f>
        <v>0</v>
      </c>
      <c r="T70" s="4">
        <f>考核费用!T235</f>
        <v>0</v>
      </c>
      <c r="U70" s="4">
        <f>考核费用!U235</f>
        <v>0</v>
      </c>
      <c r="V70" s="4">
        <f>考核费用!V235</f>
        <v>0</v>
      </c>
      <c r="W70" s="4">
        <f>考核费用!W235</f>
        <v>0</v>
      </c>
      <c r="X70" s="4">
        <f>考核费用!X235</f>
        <v>0</v>
      </c>
      <c r="Y70" s="4">
        <f>考核费用!Y235</f>
        <v>0</v>
      </c>
    </row>
    <row r="71" ht="16.5" spans="1:25">
      <c r="A71" s="2"/>
      <c r="B71" s="9" t="s">
        <v>144</v>
      </c>
      <c r="C71" s="4">
        <f>考核费用!C236</f>
        <v>1793875.45</v>
      </c>
      <c r="D71" s="4">
        <f>考核费用!D236</f>
        <v>0</v>
      </c>
      <c r="E71" s="4">
        <f>考核费用!E236</f>
        <v>1734824.32</v>
      </c>
      <c r="F71" s="4">
        <f>考核费用!F236</f>
        <v>0</v>
      </c>
      <c r="G71" s="5">
        <f>考核费用!H236</f>
        <v>47889.22</v>
      </c>
      <c r="H71" s="5">
        <f>考核费用!I236</f>
        <v>0</v>
      </c>
      <c r="I71" s="4">
        <f>考核费用!J236</f>
        <v>0</v>
      </c>
      <c r="J71" s="4">
        <f>考核费用!K236</f>
        <v>0</v>
      </c>
      <c r="K71" s="4">
        <f>考核费用!L236</f>
        <v>0</v>
      </c>
      <c r="L71" s="5">
        <f>考核费用!M236</f>
        <v>11161.91</v>
      </c>
      <c r="M71" s="4">
        <f>考核费用!N236</f>
        <v>11161.91</v>
      </c>
      <c r="N71" s="4">
        <f>考核费用!O236</f>
        <v>0</v>
      </c>
      <c r="O71" s="5">
        <f>考核费用!P236</f>
        <v>0</v>
      </c>
      <c r="P71" s="4">
        <f>考核费用!Q236</f>
        <v>0</v>
      </c>
      <c r="Q71" s="4">
        <f>考核费用!R236</f>
        <v>0</v>
      </c>
      <c r="R71" s="4">
        <f>考核费用!G236</f>
        <v>0</v>
      </c>
      <c r="S71" s="5">
        <f>考核费用!S236</f>
        <v>0</v>
      </c>
      <c r="T71" s="4">
        <f>考核费用!T236</f>
        <v>0</v>
      </c>
      <c r="U71" s="4">
        <f>考核费用!U236</f>
        <v>0</v>
      </c>
      <c r="V71" s="4">
        <f>考核费用!V236</f>
        <v>0</v>
      </c>
      <c r="W71" s="4">
        <f>考核费用!W236</f>
        <v>0</v>
      </c>
      <c r="X71" s="4">
        <f>考核费用!X236</f>
        <v>0</v>
      </c>
      <c r="Y71" s="4">
        <f>考核费用!Y236</f>
        <v>0</v>
      </c>
    </row>
    <row r="72" ht="16.5" spans="1:25">
      <c r="A72" s="2"/>
      <c r="B72" s="9" t="s">
        <v>145</v>
      </c>
      <c r="C72" s="4">
        <f>考核费用!C237</f>
        <v>744314.35</v>
      </c>
      <c r="D72" s="4">
        <f>考核费用!D237</f>
        <v>-833333.333333333</v>
      </c>
      <c r="E72" s="4">
        <f>考核费用!E237</f>
        <v>146650.61</v>
      </c>
      <c r="F72" s="4">
        <f>考核费用!F237</f>
        <v>0</v>
      </c>
      <c r="G72" s="5">
        <f>考核费用!H237</f>
        <v>1215051.56333333</v>
      </c>
      <c r="H72" s="5">
        <f>考核费用!I237</f>
        <v>0</v>
      </c>
      <c r="I72" s="4">
        <f>考核费用!J237</f>
        <v>0</v>
      </c>
      <c r="J72" s="4">
        <f>考核费用!K237</f>
        <v>0</v>
      </c>
      <c r="K72" s="4">
        <f>考核费用!L237</f>
        <v>0</v>
      </c>
      <c r="L72" s="5">
        <f>考核费用!M237</f>
        <v>110.67</v>
      </c>
      <c r="M72" s="4">
        <f>考核费用!N237</f>
        <v>110.67</v>
      </c>
      <c r="N72" s="4">
        <f>考核费用!O237</f>
        <v>0</v>
      </c>
      <c r="O72" s="5">
        <f>考核费用!P237</f>
        <v>0</v>
      </c>
      <c r="P72" s="4">
        <f>考核费用!Q237</f>
        <v>0</v>
      </c>
      <c r="Q72" s="4">
        <f>考核费用!R237</f>
        <v>0</v>
      </c>
      <c r="R72" s="4">
        <f>考核费用!G237</f>
        <v>164795.92</v>
      </c>
      <c r="S72" s="5">
        <f>考核费用!S237</f>
        <v>51038.92</v>
      </c>
      <c r="T72" s="4">
        <f>考核费用!T237</f>
        <v>7079.09</v>
      </c>
      <c r="U72" s="4">
        <f>考核费用!U237</f>
        <v>8635.78</v>
      </c>
      <c r="V72" s="4">
        <f>考核费用!V237</f>
        <v>0</v>
      </c>
      <c r="W72" s="4">
        <f>考核费用!W237</f>
        <v>29423.94</v>
      </c>
      <c r="X72" s="4">
        <f>考核费用!X237</f>
        <v>2358</v>
      </c>
      <c r="Y72" s="4">
        <f>考核费用!Y237</f>
        <v>3542.11</v>
      </c>
    </row>
    <row r="73" ht="16.5" spans="1:25">
      <c r="A73" s="2"/>
      <c r="B73" s="9" t="s">
        <v>146</v>
      </c>
      <c r="C73" s="4">
        <f>考核费用!C238</f>
        <v>0</v>
      </c>
      <c r="D73" s="4">
        <f>考核费用!D238</f>
        <v>0</v>
      </c>
      <c r="E73" s="4">
        <f>考核费用!E238</f>
        <v>0</v>
      </c>
      <c r="F73" s="4">
        <f>考核费用!F238</f>
        <v>0</v>
      </c>
      <c r="G73" s="5">
        <f>考核费用!H238</f>
        <v>0</v>
      </c>
      <c r="H73" s="5">
        <f>考核费用!I238</f>
        <v>0</v>
      </c>
      <c r="I73" s="4">
        <f>考核费用!J238</f>
        <v>0</v>
      </c>
      <c r="J73" s="4">
        <f>考核费用!K238</f>
        <v>0</v>
      </c>
      <c r="K73" s="4">
        <f>考核费用!L238</f>
        <v>0</v>
      </c>
      <c r="L73" s="5">
        <f>考核费用!M238</f>
        <v>0</v>
      </c>
      <c r="M73" s="4">
        <f>考核费用!N238</f>
        <v>0</v>
      </c>
      <c r="N73" s="4">
        <f>考核费用!O238</f>
        <v>0</v>
      </c>
      <c r="O73" s="5">
        <f>考核费用!P238</f>
        <v>0</v>
      </c>
      <c r="P73" s="4">
        <f>考核费用!Q238</f>
        <v>0</v>
      </c>
      <c r="Q73" s="4">
        <f>考核费用!R238</f>
        <v>0</v>
      </c>
      <c r="R73" s="4">
        <f>考核费用!G238</f>
        <v>0</v>
      </c>
      <c r="S73" s="5">
        <f>考核费用!S238</f>
        <v>0</v>
      </c>
      <c r="T73" s="4">
        <f>考核费用!T238</f>
        <v>0</v>
      </c>
      <c r="U73" s="4">
        <f>考核费用!U238</f>
        <v>0</v>
      </c>
      <c r="V73" s="4">
        <f>考核费用!V238</f>
        <v>0</v>
      </c>
      <c r="W73" s="4">
        <f>考核费用!W238</f>
        <v>0</v>
      </c>
      <c r="X73" s="4">
        <f>考核费用!X238</f>
        <v>0</v>
      </c>
      <c r="Y73" s="4">
        <f>考核费用!Y238</f>
        <v>0</v>
      </c>
    </row>
    <row r="74" ht="16.5" spans="1:25">
      <c r="A74" s="2"/>
      <c r="B74" s="15" t="s">
        <v>95</v>
      </c>
      <c r="C74" s="11">
        <f>考核费用!C239</f>
        <v>6621816.61</v>
      </c>
      <c r="D74" s="11">
        <f>考核费用!D239</f>
        <v>-833333.333333333</v>
      </c>
      <c r="E74" s="11">
        <f>考核费用!E239</f>
        <v>2909199.27</v>
      </c>
      <c r="F74" s="11">
        <f>考核费用!F239</f>
        <v>0</v>
      </c>
      <c r="G74" s="5">
        <f>考核费用!H239</f>
        <v>4213251.23333333</v>
      </c>
      <c r="H74" s="5">
        <f>考核费用!I239</f>
        <v>1934.83</v>
      </c>
      <c r="I74" s="11">
        <f>考核费用!J239</f>
        <v>0</v>
      </c>
      <c r="J74" s="11">
        <f>考核费用!K239</f>
        <v>1934.83</v>
      </c>
      <c r="K74" s="11">
        <f>考核费用!L239</f>
        <v>0</v>
      </c>
      <c r="L74" s="5">
        <f>考核费用!M239</f>
        <v>13207.42</v>
      </c>
      <c r="M74" s="11">
        <f>考核费用!N239</f>
        <v>13207.42</v>
      </c>
      <c r="N74" s="11">
        <f>考核费用!O239</f>
        <v>0</v>
      </c>
      <c r="O74" s="5">
        <f>考核费用!P239</f>
        <v>0</v>
      </c>
      <c r="P74" s="11">
        <f>考核费用!Q239</f>
        <v>0</v>
      </c>
      <c r="Q74" s="11">
        <f>考核费用!R239</f>
        <v>0</v>
      </c>
      <c r="R74" s="11">
        <f>考核费用!G239</f>
        <v>223446.08</v>
      </c>
      <c r="S74" s="5">
        <f>考核费用!S239</f>
        <v>94111.11</v>
      </c>
      <c r="T74" s="11">
        <f>考核费用!T239</f>
        <v>33055.09</v>
      </c>
      <c r="U74" s="11">
        <f>考核费用!U239</f>
        <v>25952.78</v>
      </c>
      <c r="V74" s="11">
        <f>考核费用!V239</f>
        <v>0</v>
      </c>
      <c r="W74" s="11">
        <f>考核费用!W239</f>
        <v>29203.13</v>
      </c>
      <c r="X74" s="11">
        <f>考核费用!X239</f>
        <v>2358</v>
      </c>
      <c r="Y74" s="11">
        <f>考核费用!Y239</f>
        <v>3542.11</v>
      </c>
    </row>
    <row r="75" ht="16.5" spans="1:25">
      <c r="A75" s="2" t="s">
        <v>147</v>
      </c>
      <c r="B75" s="6" t="s">
        <v>148</v>
      </c>
      <c r="C75" s="4">
        <f>考核费用!C240</f>
        <v>0</v>
      </c>
      <c r="D75" s="4">
        <f>考核费用!D240</f>
        <v>0</v>
      </c>
      <c r="E75" s="4">
        <f>考核费用!E240</f>
        <v>0</v>
      </c>
      <c r="F75" s="4">
        <f>考核费用!F240</f>
        <v>0</v>
      </c>
      <c r="G75" s="5">
        <f>考核费用!H240</f>
        <v>0</v>
      </c>
      <c r="H75" s="5">
        <f>考核费用!I240</f>
        <v>0</v>
      </c>
      <c r="I75" s="4">
        <f>考核费用!J240</f>
        <v>0</v>
      </c>
      <c r="J75" s="4">
        <f>考核费用!K240</f>
        <v>0</v>
      </c>
      <c r="K75" s="4">
        <f>考核费用!L240</f>
        <v>0</v>
      </c>
      <c r="L75" s="5">
        <f>考核费用!M240</f>
        <v>0</v>
      </c>
      <c r="M75" s="4">
        <f>考核费用!N240</f>
        <v>0</v>
      </c>
      <c r="N75" s="4">
        <f>考核费用!O240</f>
        <v>0</v>
      </c>
      <c r="O75" s="5">
        <f>考核费用!P240</f>
        <v>0</v>
      </c>
      <c r="P75" s="4">
        <f>考核费用!Q240</f>
        <v>0</v>
      </c>
      <c r="Q75" s="4">
        <f>考核费用!R240</f>
        <v>0</v>
      </c>
      <c r="R75" s="4">
        <f>考核费用!G240</f>
        <v>0</v>
      </c>
      <c r="S75" s="5">
        <f>考核费用!S240</f>
        <v>0</v>
      </c>
      <c r="T75" s="4">
        <f>考核费用!T240</f>
        <v>0</v>
      </c>
      <c r="U75" s="4">
        <f>考核费用!U240</f>
        <v>0</v>
      </c>
      <c r="V75" s="4">
        <f>考核费用!V240</f>
        <v>0</v>
      </c>
      <c r="W75" s="4">
        <f>考核费用!W240</f>
        <v>0</v>
      </c>
      <c r="X75" s="4">
        <f>考核费用!X240</f>
        <v>0</v>
      </c>
      <c r="Y75" s="4">
        <f>考核费用!Y240</f>
        <v>0</v>
      </c>
    </row>
    <row r="76" ht="16.5" spans="1:25">
      <c r="A76" s="2"/>
      <c r="B76" s="6" t="s">
        <v>149</v>
      </c>
      <c r="C76" s="4">
        <f>考核费用!C241</f>
        <v>0</v>
      </c>
      <c r="D76" s="4">
        <f>考核费用!D241</f>
        <v>0</v>
      </c>
      <c r="E76" s="4">
        <f>考核费用!E241</f>
        <v>0</v>
      </c>
      <c r="F76" s="4">
        <f>考核费用!F241</f>
        <v>0</v>
      </c>
      <c r="G76" s="5">
        <f>考核费用!H241</f>
        <v>0</v>
      </c>
      <c r="H76" s="5">
        <f>考核费用!I241</f>
        <v>0</v>
      </c>
      <c r="I76" s="4">
        <f>考核费用!J241</f>
        <v>0</v>
      </c>
      <c r="J76" s="4">
        <f>考核费用!K241</f>
        <v>0</v>
      </c>
      <c r="K76" s="4">
        <f>考核费用!L241</f>
        <v>0</v>
      </c>
      <c r="L76" s="5">
        <f>考核费用!M241</f>
        <v>0</v>
      </c>
      <c r="M76" s="4">
        <f>考核费用!N241</f>
        <v>0</v>
      </c>
      <c r="N76" s="4">
        <f>考核费用!O241</f>
        <v>0</v>
      </c>
      <c r="O76" s="5">
        <f>考核费用!P241</f>
        <v>0</v>
      </c>
      <c r="P76" s="4">
        <f>考核费用!Q241</f>
        <v>0</v>
      </c>
      <c r="Q76" s="4">
        <f>考核费用!R241</f>
        <v>0</v>
      </c>
      <c r="R76" s="4">
        <f>考核费用!G241</f>
        <v>0</v>
      </c>
      <c r="S76" s="5">
        <f>考核费用!S241</f>
        <v>0</v>
      </c>
      <c r="T76" s="4">
        <f>考核费用!T241</f>
        <v>0</v>
      </c>
      <c r="U76" s="4">
        <f>考核费用!U241</f>
        <v>0</v>
      </c>
      <c r="V76" s="4">
        <f>考核费用!V241</f>
        <v>0</v>
      </c>
      <c r="W76" s="4">
        <f>考核费用!W241</f>
        <v>0</v>
      </c>
      <c r="X76" s="4">
        <f>考核费用!X241</f>
        <v>0</v>
      </c>
      <c r="Y76" s="4">
        <f>考核费用!Y241</f>
        <v>0</v>
      </c>
    </row>
    <row r="77" ht="16.5" spans="1:25">
      <c r="A77" s="2"/>
      <c r="B77" s="6" t="s">
        <v>150</v>
      </c>
      <c r="C77" s="4">
        <f>考核费用!C242</f>
        <v>0</v>
      </c>
      <c r="D77" s="4">
        <f>考核费用!D242</f>
        <v>0</v>
      </c>
      <c r="E77" s="4">
        <f>考核费用!E242</f>
        <v>0</v>
      </c>
      <c r="F77" s="4">
        <f>考核费用!F242</f>
        <v>0</v>
      </c>
      <c r="G77" s="5">
        <f>考核费用!H242</f>
        <v>0</v>
      </c>
      <c r="H77" s="5">
        <f>考核费用!I242</f>
        <v>0</v>
      </c>
      <c r="I77" s="4">
        <f>考核费用!J242</f>
        <v>0</v>
      </c>
      <c r="J77" s="4">
        <f>考核费用!K242</f>
        <v>0</v>
      </c>
      <c r="K77" s="4">
        <f>考核费用!L242</f>
        <v>0</v>
      </c>
      <c r="L77" s="5">
        <f>考核费用!M242</f>
        <v>0</v>
      </c>
      <c r="M77" s="4">
        <f>考核费用!N242</f>
        <v>0</v>
      </c>
      <c r="N77" s="4">
        <f>考核费用!O242</f>
        <v>0</v>
      </c>
      <c r="O77" s="5">
        <f>考核费用!P242</f>
        <v>0</v>
      </c>
      <c r="P77" s="4">
        <f>考核费用!Q242</f>
        <v>0</v>
      </c>
      <c r="Q77" s="4">
        <f>考核费用!R242</f>
        <v>0</v>
      </c>
      <c r="R77" s="4">
        <f>考核费用!G242</f>
        <v>0</v>
      </c>
      <c r="S77" s="5">
        <f>考核费用!S242</f>
        <v>0</v>
      </c>
      <c r="T77" s="4">
        <f>考核费用!T242</f>
        <v>0</v>
      </c>
      <c r="U77" s="4">
        <f>考核费用!U242</f>
        <v>0</v>
      </c>
      <c r="V77" s="4">
        <f>考核费用!V242</f>
        <v>0</v>
      </c>
      <c r="W77" s="4">
        <f>考核费用!W242</f>
        <v>0</v>
      </c>
      <c r="X77" s="4">
        <f>考核费用!X242</f>
        <v>0</v>
      </c>
      <c r="Y77" s="4">
        <f>考核费用!Y242</f>
        <v>0</v>
      </c>
    </row>
    <row r="78" ht="16.5" spans="1:25">
      <c r="A78" s="2"/>
      <c r="B78" s="6" t="s">
        <v>151</v>
      </c>
      <c r="C78" s="4">
        <f>考核费用!C243</f>
        <v>29817.5</v>
      </c>
      <c r="D78" s="4">
        <f>考核费用!D243</f>
        <v>0</v>
      </c>
      <c r="E78" s="4">
        <f>考核费用!E243</f>
        <v>0</v>
      </c>
      <c r="F78" s="4">
        <f>考核费用!F243</f>
        <v>0</v>
      </c>
      <c r="G78" s="5">
        <f>考核费用!H243</f>
        <v>29817.5</v>
      </c>
      <c r="H78" s="5">
        <f>考核费用!I243</f>
        <v>0</v>
      </c>
      <c r="I78" s="4">
        <f>考核费用!J243</f>
        <v>0</v>
      </c>
      <c r="J78" s="4">
        <f>考核费用!K243</f>
        <v>0</v>
      </c>
      <c r="K78" s="4">
        <f>考核费用!L243</f>
        <v>0</v>
      </c>
      <c r="L78" s="5">
        <f>考核费用!M243</f>
        <v>0</v>
      </c>
      <c r="M78" s="4">
        <f>考核费用!N243</f>
        <v>0</v>
      </c>
      <c r="N78" s="4">
        <f>考核费用!O243</f>
        <v>0</v>
      </c>
      <c r="O78" s="5">
        <f>考核费用!P243</f>
        <v>0</v>
      </c>
      <c r="P78" s="4">
        <f>考核费用!Q243</f>
        <v>0</v>
      </c>
      <c r="Q78" s="4">
        <f>考核费用!R243</f>
        <v>0</v>
      </c>
      <c r="R78" s="4">
        <f>考核费用!G243</f>
        <v>0</v>
      </c>
      <c r="S78" s="5">
        <f>考核费用!S243</f>
        <v>0</v>
      </c>
      <c r="T78" s="4">
        <f>考核费用!T243</f>
        <v>0</v>
      </c>
      <c r="U78" s="4">
        <f>考核费用!U243</f>
        <v>0</v>
      </c>
      <c r="V78" s="4">
        <f>考核费用!V243</f>
        <v>0</v>
      </c>
      <c r="W78" s="4">
        <f>考核费用!W243</f>
        <v>0</v>
      </c>
      <c r="X78" s="4">
        <f>考核费用!X243</f>
        <v>0</v>
      </c>
      <c r="Y78" s="4">
        <f>考核费用!Y243</f>
        <v>0</v>
      </c>
    </row>
    <row r="79" ht="16.5" spans="1:25">
      <c r="A79" s="2"/>
      <c r="B79" s="16" t="s">
        <v>95</v>
      </c>
      <c r="C79" s="5">
        <f>考核费用!C244</f>
        <v>29817.5</v>
      </c>
      <c r="D79" s="5">
        <f>考核费用!D244</f>
        <v>0</v>
      </c>
      <c r="E79" s="5">
        <f>考核费用!E244</f>
        <v>0</v>
      </c>
      <c r="F79" s="5">
        <f>考核费用!F244</f>
        <v>0</v>
      </c>
      <c r="G79" s="5">
        <f>考核费用!H244</f>
        <v>29817.5</v>
      </c>
      <c r="H79" s="5">
        <f>考核费用!I244</f>
        <v>0</v>
      </c>
      <c r="I79" s="5">
        <f>考核费用!J244</f>
        <v>0</v>
      </c>
      <c r="J79" s="5">
        <f>考核费用!K244</f>
        <v>0</v>
      </c>
      <c r="K79" s="5">
        <f>考核费用!L244</f>
        <v>0</v>
      </c>
      <c r="L79" s="5">
        <f>考核费用!M244</f>
        <v>0</v>
      </c>
      <c r="M79" s="5">
        <f>考核费用!N244</f>
        <v>0</v>
      </c>
      <c r="N79" s="5">
        <f>考核费用!O244</f>
        <v>0</v>
      </c>
      <c r="O79" s="5">
        <f>考核费用!P244</f>
        <v>0</v>
      </c>
      <c r="P79" s="5">
        <f>考核费用!Q244</f>
        <v>0</v>
      </c>
      <c r="Q79" s="5">
        <f>考核费用!R244</f>
        <v>0</v>
      </c>
      <c r="R79" s="5">
        <f>考核费用!G244</f>
        <v>0</v>
      </c>
      <c r="S79" s="5">
        <f>考核费用!S244</f>
        <v>0</v>
      </c>
      <c r="T79" s="5">
        <f>考核费用!T244</f>
        <v>0</v>
      </c>
      <c r="U79" s="5">
        <f>考核费用!U244</f>
        <v>0</v>
      </c>
      <c r="V79" s="5">
        <f>考核费用!V244</f>
        <v>0</v>
      </c>
      <c r="W79" s="5">
        <f>考核费用!W244</f>
        <v>0</v>
      </c>
      <c r="X79" s="5">
        <f>考核费用!X244</f>
        <v>0</v>
      </c>
      <c r="Y79" s="5">
        <f>考核费用!Y244</f>
        <v>0</v>
      </c>
    </row>
    <row r="80" ht="16.5" spans="1:25">
      <c r="A80" s="17" t="s">
        <v>2</v>
      </c>
      <c r="B80" s="17"/>
      <c r="C80" s="5">
        <f>考核费用!C245</f>
        <v>44724025.48</v>
      </c>
      <c r="D80" s="5">
        <f>考核费用!D245</f>
        <v>142680.376586787</v>
      </c>
      <c r="E80" s="5">
        <f>考核费用!E245</f>
        <v>-1192615.25</v>
      </c>
      <c r="F80" s="5">
        <f>考核费用!F245</f>
        <v>468733.9</v>
      </c>
      <c r="G80" s="5">
        <f>考核费用!H245</f>
        <v>32666884.9234132</v>
      </c>
      <c r="H80" s="5">
        <f>考核费用!I245</f>
        <v>2076919.21</v>
      </c>
      <c r="I80" s="5">
        <f>考核费用!J245</f>
        <v>658028.71</v>
      </c>
      <c r="J80" s="5">
        <f>考核费用!K245</f>
        <v>649058.19</v>
      </c>
      <c r="K80" s="5">
        <f>考核费用!L245</f>
        <v>769832.31</v>
      </c>
      <c r="L80" s="5">
        <f>考核费用!M245</f>
        <v>1039560.28</v>
      </c>
      <c r="M80" s="5">
        <f>考核费用!N245</f>
        <v>830408.38</v>
      </c>
      <c r="N80" s="5">
        <f>考核费用!O245</f>
        <v>209151.9</v>
      </c>
      <c r="O80" s="5">
        <f>考核费用!P245</f>
        <v>1396260.95</v>
      </c>
      <c r="P80" s="5">
        <f>考核费用!Q245</f>
        <v>981764.89</v>
      </c>
      <c r="Q80" s="5">
        <f>考核费用!R245</f>
        <v>414496.06</v>
      </c>
      <c r="R80" s="5">
        <f>考核费用!G245</f>
        <v>1081271.25</v>
      </c>
      <c r="S80" s="5">
        <f>考核费用!S245</f>
        <v>7044329.84</v>
      </c>
      <c r="T80" s="5">
        <f>考核费用!T245</f>
        <v>1873441.54</v>
      </c>
      <c r="U80" s="5">
        <f>考核费用!U245</f>
        <v>2699408.63</v>
      </c>
      <c r="V80" s="5">
        <f>考核费用!V245</f>
        <v>731041.06</v>
      </c>
      <c r="W80" s="5">
        <f>考核费用!W245</f>
        <v>893408.96</v>
      </c>
      <c r="X80" s="5">
        <f>考核费用!X245</f>
        <v>289070.17</v>
      </c>
      <c r="Y80" s="5">
        <f>考核费用!Y245</f>
        <v>557959.48</v>
      </c>
    </row>
  </sheetData>
  <mergeCells count="6">
    <mergeCell ref="A80:B80"/>
    <mergeCell ref="A2:A22"/>
    <mergeCell ref="A23:A36"/>
    <mergeCell ref="A37:A59"/>
    <mergeCell ref="A60:A74"/>
    <mergeCell ref="A75:A7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考核利润</vt:lpstr>
      <vt:lpstr>考核费用</vt:lpstr>
      <vt:lpstr>调整区域</vt:lpstr>
      <vt:lpstr>索引</vt:lpstr>
      <vt:lpstr>利润表粘贴</vt:lpstr>
      <vt:lpstr>费用表粘贴</vt:lpstr>
      <vt:lpstr>资金成本</vt:lpstr>
      <vt:lpstr>按老格式-利润</vt:lpstr>
      <vt:lpstr>按老格式-费用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2020-03-04T02:18:07Z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