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7\2017.5\考核调整模板\"/>
    </mc:Choice>
  </mc:AlternateContent>
  <bookViews>
    <workbookView xWindow="0" yWindow="0" windowWidth="12690" windowHeight="5025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</externalReferences>
  <definedNames>
    <definedName name="_xlnm._FilterDatabase" localSheetId="2" hidden="1">考核调整事项表!$A$49:$I$203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53" i="1" l="1"/>
  <c r="B56" i="1"/>
  <c r="B41" i="1"/>
  <c r="B84" i="1" l="1"/>
  <c r="B55" i="1"/>
  <c r="C109" i="2" l="1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08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6" i="2"/>
  <c r="B46" i="1" l="1"/>
  <c r="B77" i="1" s="1"/>
  <c r="L29" i="1"/>
  <c r="K29" i="1"/>
  <c r="C57" i="1" l="1"/>
  <c r="B58" i="1"/>
  <c r="AA69" i="2" l="1"/>
  <c r="C193" i="3"/>
  <c r="C140" i="3"/>
  <c r="C141" i="3"/>
  <c r="C142" i="3"/>
  <c r="E47" i="1" l="1"/>
  <c r="E48" i="1"/>
  <c r="E35" i="1"/>
  <c r="E36" i="1"/>
  <c r="E40" i="1"/>
  <c r="E42" i="1"/>
  <c r="E43" i="1"/>
  <c r="E265" i="3"/>
  <c r="E263" i="3"/>
  <c r="E264" i="3"/>
  <c r="D60" i="1" l="1"/>
  <c r="B29" i="1" l="1"/>
  <c r="K73" i="2" l="1"/>
  <c r="C203" i="3" l="1"/>
  <c r="E203" i="3" s="1"/>
  <c r="F200" i="3"/>
  <c r="F201" i="3"/>
  <c r="F202" i="3"/>
  <c r="F203" i="3"/>
  <c r="C200" i="3"/>
  <c r="E200" i="3" s="1"/>
  <c r="C201" i="3"/>
  <c r="E201" i="3" s="1"/>
  <c r="C202" i="3"/>
  <c r="E202" i="3" s="1"/>
  <c r="D200" i="3"/>
  <c r="D201" i="3"/>
  <c r="D202" i="3"/>
  <c r="D203" i="3"/>
  <c r="F149" i="3"/>
  <c r="F150" i="3"/>
  <c r="F151" i="3"/>
  <c r="F152" i="3"/>
  <c r="C149" i="3"/>
  <c r="E149" i="3" s="1"/>
  <c r="C150" i="3"/>
  <c r="E150" i="3" s="1"/>
  <c r="C151" i="3"/>
  <c r="E151" i="3" s="1"/>
  <c r="C152" i="3"/>
  <c r="E152" i="3" s="1"/>
  <c r="D149" i="3"/>
  <c r="D150" i="3"/>
  <c r="D151" i="3"/>
  <c r="D152" i="3"/>
  <c r="E98" i="3"/>
  <c r="E99" i="3"/>
  <c r="E100" i="3"/>
  <c r="E101" i="3"/>
  <c r="F29" i="1" l="1"/>
  <c r="P35" i="1" l="1"/>
  <c r="P36" i="1"/>
  <c r="P67" i="1" s="1"/>
  <c r="K6" i="4" s="1"/>
  <c r="P37" i="1"/>
  <c r="P68" i="1" s="1"/>
  <c r="K7" i="4" s="1"/>
  <c r="P38" i="1"/>
  <c r="P69" i="1" s="1"/>
  <c r="K8" i="4" s="1"/>
  <c r="P39" i="1"/>
  <c r="P41" i="1"/>
  <c r="P72" i="1" s="1"/>
  <c r="K11" i="4" s="1"/>
  <c r="P42" i="1"/>
  <c r="P73" i="1" s="1"/>
  <c r="K12" i="4" s="1"/>
  <c r="P43" i="1"/>
  <c r="P74" i="1" s="1"/>
  <c r="K13" i="4" s="1"/>
  <c r="P47" i="1"/>
  <c r="P78" i="1" s="1"/>
  <c r="P48" i="1"/>
  <c r="P79" i="1" s="1"/>
  <c r="K18" i="4" s="1"/>
  <c r="P50" i="1"/>
  <c r="P81" i="1" s="1"/>
  <c r="K20" i="4" s="1"/>
  <c r="P51" i="1"/>
  <c r="P82" i="1" s="1"/>
  <c r="K21" i="4" s="1"/>
  <c r="P53" i="1"/>
  <c r="P59" i="1"/>
  <c r="P89" i="1" s="1"/>
  <c r="K28" i="4" s="1"/>
  <c r="C35" i="1"/>
  <c r="C66" i="1" s="1"/>
  <c r="C5" i="4" s="1"/>
  <c r="C38" i="1"/>
  <c r="C69" i="1" s="1"/>
  <c r="C8" i="4" s="1"/>
  <c r="C42" i="1"/>
  <c r="C47" i="1"/>
  <c r="C78" i="1" s="1"/>
  <c r="C17" i="4" s="1"/>
  <c r="C48" i="1"/>
  <c r="C79" i="1" s="1"/>
  <c r="C18" i="4" s="1"/>
  <c r="C50" i="1"/>
  <c r="C81" i="1" s="1"/>
  <c r="C51" i="1"/>
  <c r="C53" i="1"/>
  <c r="C59" i="1"/>
  <c r="C89" i="1" s="1"/>
  <c r="C28" i="4" s="1"/>
  <c r="D35" i="1"/>
  <c r="D36" i="1"/>
  <c r="D37" i="1"/>
  <c r="D68" i="1" s="1"/>
  <c r="D101" i="1" s="1"/>
  <c r="D41" i="1"/>
  <c r="D72" i="1" s="1"/>
  <c r="D42" i="1"/>
  <c r="D43" i="1"/>
  <c r="D47" i="1"/>
  <c r="D78" i="1" s="1"/>
  <c r="D17" i="4" s="1"/>
  <c r="D48" i="1"/>
  <c r="D79" i="1" s="1"/>
  <c r="D112" i="1" s="1"/>
  <c r="D50" i="1"/>
  <c r="D51" i="1"/>
  <c r="D53" i="1"/>
  <c r="D84" i="1" s="1"/>
  <c r="D23" i="4" s="1"/>
  <c r="D59" i="1"/>
  <c r="D89" i="1" s="1"/>
  <c r="D28" i="4" s="1"/>
  <c r="E66" i="1"/>
  <c r="E99" i="1" s="1"/>
  <c r="E73" i="1"/>
  <c r="E106" i="1" s="1"/>
  <c r="E74" i="1"/>
  <c r="E13" i="4" s="1"/>
  <c r="E78" i="1"/>
  <c r="E111" i="1" s="1"/>
  <c r="E50" i="1"/>
  <c r="E81" i="1" s="1"/>
  <c r="E51" i="1"/>
  <c r="E53" i="1"/>
  <c r="E84" i="1" s="1"/>
  <c r="E117" i="1" s="1"/>
  <c r="E59" i="1"/>
  <c r="E89" i="1" s="1"/>
  <c r="G35" i="1"/>
  <c r="G66" i="1" s="1"/>
  <c r="H35" i="1"/>
  <c r="H66" i="1" s="1"/>
  <c r="I35" i="1"/>
  <c r="I66" i="1" s="1"/>
  <c r="J35" i="1"/>
  <c r="G36" i="1"/>
  <c r="G67" i="1" s="1"/>
  <c r="H36" i="1"/>
  <c r="H67" i="1" s="1"/>
  <c r="I36" i="1"/>
  <c r="I67" i="1" s="1"/>
  <c r="J36" i="1"/>
  <c r="G37" i="1"/>
  <c r="G34" i="1" s="1"/>
  <c r="G65" i="1" s="1"/>
  <c r="H37" i="1"/>
  <c r="H68" i="1" s="1"/>
  <c r="I37" i="1"/>
  <c r="I68" i="1" s="1"/>
  <c r="J37" i="1"/>
  <c r="G38" i="1"/>
  <c r="G69" i="1" s="1"/>
  <c r="H38" i="1"/>
  <c r="H69" i="1" s="1"/>
  <c r="I38" i="1"/>
  <c r="I69" i="1" s="1"/>
  <c r="J38" i="1"/>
  <c r="G39" i="1"/>
  <c r="G70" i="1" s="1"/>
  <c r="I39" i="1"/>
  <c r="I70" i="1" s="1"/>
  <c r="G42" i="1"/>
  <c r="H42" i="1"/>
  <c r="H73" i="1" s="1"/>
  <c r="I42" i="1"/>
  <c r="I73" i="1" s="1"/>
  <c r="J42" i="1"/>
  <c r="J73" i="1" s="1"/>
  <c r="G43" i="1"/>
  <c r="G74" i="1" s="1"/>
  <c r="H43" i="1"/>
  <c r="H74" i="1" s="1"/>
  <c r="I43" i="1"/>
  <c r="I74" i="1" s="1"/>
  <c r="J43" i="1"/>
  <c r="J74" i="1" s="1"/>
  <c r="G47" i="1"/>
  <c r="G78" i="1" s="1"/>
  <c r="H47" i="1"/>
  <c r="H78" i="1" s="1"/>
  <c r="I47" i="1"/>
  <c r="I78" i="1" s="1"/>
  <c r="J47" i="1"/>
  <c r="J78" i="1" s="1"/>
  <c r="G48" i="1"/>
  <c r="H48" i="1"/>
  <c r="H79" i="1" s="1"/>
  <c r="I48" i="1"/>
  <c r="I79" i="1" s="1"/>
  <c r="J48" i="1"/>
  <c r="J79" i="1" s="1"/>
  <c r="G50" i="1"/>
  <c r="G81" i="1" s="1"/>
  <c r="H50" i="1"/>
  <c r="H81" i="1" s="1"/>
  <c r="I50" i="1"/>
  <c r="I81" i="1" s="1"/>
  <c r="J50" i="1"/>
  <c r="J81" i="1" s="1"/>
  <c r="G51" i="1"/>
  <c r="H51" i="1"/>
  <c r="H82" i="1" s="1"/>
  <c r="I51" i="1"/>
  <c r="I82" i="1" s="1"/>
  <c r="J51" i="1"/>
  <c r="J82" i="1" s="1"/>
  <c r="G53" i="1"/>
  <c r="G84" i="1" s="1"/>
  <c r="H53" i="1"/>
  <c r="H84" i="1" s="1"/>
  <c r="I53" i="1"/>
  <c r="I84" i="1" s="1"/>
  <c r="J53" i="1"/>
  <c r="J84" i="1" s="1"/>
  <c r="F59" i="1"/>
  <c r="F89" i="1" s="1"/>
  <c r="G59" i="1"/>
  <c r="G89" i="1" s="1"/>
  <c r="H59" i="1"/>
  <c r="H89" i="1" s="1"/>
  <c r="I59" i="1"/>
  <c r="I89" i="1" s="1"/>
  <c r="J59" i="1"/>
  <c r="J89" i="1" s="1"/>
  <c r="L35" i="1"/>
  <c r="M35" i="1"/>
  <c r="M66" i="1" s="1"/>
  <c r="N35" i="1"/>
  <c r="N66" i="1" s="1"/>
  <c r="I5" i="4" s="1"/>
  <c r="O35" i="1"/>
  <c r="Q35" i="1"/>
  <c r="R35" i="1"/>
  <c r="R66" i="1" s="1"/>
  <c r="L36" i="1"/>
  <c r="L67" i="1" s="1"/>
  <c r="L100" i="1" s="1"/>
  <c r="M36" i="1"/>
  <c r="N36" i="1"/>
  <c r="N67" i="1" s="1"/>
  <c r="I6" i="4" s="1"/>
  <c r="O36" i="1"/>
  <c r="O67" i="1" s="1"/>
  <c r="J6" i="4" s="1"/>
  <c r="Q36" i="1"/>
  <c r="Q67" i="1" s="1"/>
  <c r="R36" i="1"/>
  <c r="O6" i="4"/>
  <c r="L37" i="1"/>
  <c r="L68" i="1" s="1"/>
  <c r="L101" i="1" s="1"/>
  <c r="M37" i="1"/>
  <c r="M68" i="1" s="1"/>
  <c r="N37" i="1"/>
  <c r="O37" i="1"/>
  <c r="O68" i="1" s="1"/>
  <c r="J7" i="4" s="1"/>
  <c r="Q37" i="1"/>
  <c r="Q68" i="1" s="1"/>
  <c r="O101" i="1" s="1"/>
  <c r="R37" i="1"/>
  <c r="R68" i="1" s="1"/>
  <c r="Q101" i="1" s="1"/>
  <c r="M38" i="1"/>
  <c r="M69" i="1" s="1"/>
  <c r="N38" i="1"/>
  <c r="Q38" i="1"/>
  <c r="Q69" i="1" s="1"/>
  <c r="O102" i="1" s="1"/>
  <c r="R38" i="1"/>
  <c r="R69" i="1" s="1"/>
  <c r="Q102" i="1" s="1"/>
  <c r="O8" i="4"/>
  <c r="M39" i="1"/>
  <c r="M70" i="1" s="1"/>
  <c r="N39" i="1"/>
  <c r="N70" i="1" s="1"/>
  <c r="I9" i="4" s="1"/>
  <c r="O39" i="1"/>
  <c r="O70" i="1" s="1"/>
  <c r="J9" i="4" s="1"/>
  <c r="Q39" i="1"/>
  <c r="Q70" i="1" s="1"/>
  <c r="O103" i="1" s="1"/>
  <c r="R39" i="1"/>
  <c r="M41" i="1"/>
  <c r="M72" i="1" s="1"/>
  <c r="R41" i="1"/>
  <c r="R72" i="1" s="1"/>
  <c r="L42" i="1"/>
  <c r="L73" i="1" s="1"/>
  <c r="L106" i="1" s="1"/>
  <c r="M42" i="1"/>
  <c r="M73" i="1" s="1"/>
  <c r="N42" i="1"/>
  <c r="N73" i="1" s="1"/>
  <c r="I12" i="4" s="1"/>
  <c r="O42" i="1"/>
  <c r="O73" i="1" s="1"/>
  <c r="Q42" i="1"/>
  <c r="Q73" i="1" s="1"/>
  <c r="L12" i="4" s="1"/>
  <c r="R42" i="1"/>
  <c r="L43" i="1"/>
  <c r="L74" i="1" s="1"/>
  <c r="H13" i="4" s="1"/>
  <c r="M43" i="1"/>
  <c r="M74" i="1" s="1"/>
  <c r="N43" i="1"/>
  <c r="O43" i="1"/>
  <c r="Q43" i="1"/>
  <c r="R43" i="1"/>
  <c r="R74" i="1" s="1"/>
  <c r="L47" i="1"/>
  <c r="M47" i="1"/>
  <c r="M78" i="1" s="1"/>
  <c r="N47" i="1"/>
  <c r="N78" i="1" s="1"/>
  <c r="I17" i="4" s="1"/>
  <c r="O47" i="1"/>
  <c r="O78" i="1" s="1"/>
  <c r="J17" i="4" s="1"/>
  <c r="Q47" i="1"/>
  <c r="R47" i="1"/>
  <c r="R78" i="1" s="1"/>
  <c r="Q111" i="1" s="1"/>
  <c r="O17" i="4"/>
  <c r="L48" i="1"/>
  <c r="L79" i="1" s="1"/>
  <c r="H18" i="4" s="1"/>
  <c r="M48" i="1"/>
  <c r="N48" i="1"/>
  <c r="O48" i="1"/>
  <c r="O79" i="1" s="1"/>
  <c r="J18" i="4" s="1"/>
  <c r="Q48" i="1"/>
  <c r="Q79" i="1" s="1"/>
  <c r="O112" i="1" s="1"/>
  <c r="R48" i="1"/>
  <c r="L50" i="1"/>
  <c r="M50" i="1"/>
  <c r="M81" i="1" s="1"/>
  <c r="N50" i="1"/>
  <c r="N81" i="1" s="1"/>
  <c r="I20" i="4" s="1"/>
  <c r="O50" i="1"/>
  <c r="Q50" i="1"/>
  <c r="Q81" i="1" s="1"/>
  <c r="O114" i="1" s="1"/>
  <c r="R50" i="1"/>
  <c r="R81" i="1" s="1"/>
  <c r="Q114" i="1" s="1"/>
  <c r="L51" i="1"/>
  <c r="L82" i="1" s="1"/>
  <c r="H21" i="4" s="1"/>
  <c r="M51" i="1"/>
  <c r="M82" i="1" s="1"/>
  <c r="N51" i="1"/>
  <c r="O51" i="1"/>
  <c r="O82" i="1" s="1"/>
  <c r="J21" i="4" s="1"/>
  <c r="Q51" i="1"/>
  <c r="Q82" i="1" s="1"/>
  <c r="O115" i="1" s="1"/>
  <c r="R51" i="1"/>
  <c r="R82" i="1" s="1"/>
  <c r="L53" i="1"/>
  <c r="M53" i="1"/>
  <c r="M84" i="1" s="1"/>
  <c r="N53" i="1"/>
  <c r="N84" i="1" s="1"/>
  <c r="I23" i="4" s="1"/>
  <c r="O53" i="1"/>
  <c r="Q53" i="1"/>
  <c r="R53" i="1"/>
  <c r="R84" i="1" s="1"/>
  <c r="Q117" i="1" s="1"/>
  <c r="O23" i="4"/>
  <c r="L59" i="1"/>
  <c r="L89" i="1" s="1"/>
  <c r="H28" i="4" s="1"/>
  <c r="N59" i="1"/>
  <c r="O59" i="1"/>
  <c r="O89" i="1" s="1"/>
  <c r="J28" i="4" s="1"/>
  <c r="Q59" i="1"/>
  <c r="R59" i="1"/>
  <c r="R89" i="1" s="1"/>
  <c r="Q122" i="1" s="1"/>
  <c r="T35" i="1"/>
  <c r="T66" i="1" s="1"/>
  <c r="T37" i="1"/>
  <c r="T68" i="1" s="1"/>
  <c r="S101" i="1" s="1"/>
  <c r="U35" i="1"/>
  <c r="U66" i="1" s="1"/>
  <c r="S5" i="4" s="1"/>
  <c r="U36" i="1"/>
  <c r="U67" i="1" s="1"/>
  <c r="S6" i="4" s="1"/>
  <c r="U37" i="1"/>
  <c r="U68" i="1" s="1"/>
  <c r="S7" i="4" s="1"/>
  <c r="V35" i="1"/>
  <c r="V66" i="1" s="1"/>
  <c r="T5" i="4" s="1"/>
  <c r="V37" i="1"/>
  <c r="W35" i="1"/>
  <c r="W37" i="1"/>
  <c r="W68" i="1" s="1"/>
  <c r="U101" i="1" s="1"/>
  <c r="T38" i="1"/>
  <c r="T69" i="1" s="1"/>
  <c r="U38" i="1"/>
  <c r="U69" i="1" s="1"/>
  <c r="S8" i="4" s="1"/>
  <c r="V38" i="1"/>
  <c r="W38" i="1"/>
  <c r="W69" i="1" s="1"/>
  <c r="U39" i="1"/>
  <c r="U70" i="1" s="1"/>
  <c r="S9" i="4" s="1"/>
  <c r="V39" i="1"/>
  <c r="V70" i="1" s="1"/>
  <c r="T9" i="4" s="1"/>
  <c r="W39" i="1"/>
  <c r="U41" i="1"/>
  <c r="U72" i="1" s="1"/>
  <c r="S11" i="4" s="1"/>
  <c r="V41" i="1"/>
  <c r="V72" i="1" s="1"/>
  <c r="T11" i="4" s="1"/>
  <c r="W41" i="1"/>
  <c r="W72" i="1" s="1"/>
  <c r="U105" i="1" s="1"/>
  <c r="T42" i="1"/>
  <c r="T73" i="1" s="1"/>
  <c r="S106" i="1" s="1"/>
  <c r="U42" i="1"/>
  <c r="U73" i="1" s="1"/>
  <c r="S12" i="4" s="1"/>
  <c r="V42" i="1"/>
  <c r="V73" i="1" s="1"/>
  <c r="T12" i="4" s="1"/>
  <c r="W42" i="1"/>
  <c r="W73" i="1" s="1"/>
  <c r="U12" i="4" s="1"/>
  <c r="T43" i="1"/>
  <c r="T74" i="1" s="1"/>
  <c r="S107" i="1" s="1"/>
  <c r="U43" i="1"/>
  <c r="U74" i="1" s="1"/>
  <c r="S13" i="4" s="1"/>
  <c r="V43" i="1"/>
  <c r="V74" i="1" s="1"/>
  <c r="T13" i="4" s="1"/>
  <c r="W43" i="1"/>
  <c r="W74" i="1" s="1"/>
  <c r="U107" i="1" s="1"/>
  <c r="T47" i="1"/>
  <c r="T78" i="1" s="1"/>
  <c r="U47" i="1"/>
  <c r="U78" i="1" s="1"/>
  <c r="S17" i="4" s="1"/>
  <c r="V47" i="1"/>
  <c r="V78" i="1" s="1"/>
  <c r="T17" i="4" s="1"/>
  <c r="W47" i="1"/>
  <c r="W78" i="1" s="1"/>
  <c r="T48" i="1"/>
  <c r="T79" i="1" s="1"/>
  <c r="U48" i="1"/>
  <c r="V48" i="1"/>
  <c r="V79" i="1" s="1"/>
  <c r="T18" i="4" s="1"/>
  <c r="W48" i="1"/>
  <c r="W79" i="1" s="1"/>
  <c r="U112" i="1" s="1"/>
  <c r="T50" i="1"/>
  <c r="T81" i="1" s="1"/>
  <c r="U50" i="1"/>
  <c r="U81" i="1" s="1"/>
  <c r="S20" i="4" s="1"/>
  <c r="V50" i="1"/>
  <c r="V81" i="1" s="1"/>
  <c r="T20" i="4" s="1"/>
  <c r="W50" i="1"/>
  <c r="W81" i="1" s="1"/>
  <c r="U114" i="1" s="1"/>
  <c r="T51" i="1"/>
  <c r="T82" i="1" s="1"/>
  <c r="U51" i="1"/>
  <c r="U82" i="1" s="1"/>
  <c r="S21" i="4" s="1"/>
  <c r="V51" i="1"/>
  <c r="V82" i="1" s="1"/>
  <c r="T21" i="4" s="1"/>
  <c r="W51" i="1"/>
  <c r="W82" i="1" s="1"/>
  <c r="U115" i="1" s="1"/>
  <c r="T53" i="1"/>
  <c r="U53" i="1"/>
  <c r="U84" i="1" s="1"/>
  <c r="S23" i="4" s="1"/>
  <c r="V53" i="1"/>
  <c r="V84" i="1" s="1"/>
  <c r="T23" i="4" s="1"/>
  <c r="W53" i="1"/>
  <c r="W84" i="1" s="1"/>
  <c r="U23" i="4" s="1"/>
  <c r="T59" i="1"/>
  <c r="T89" i="1" s="1"/>
  <c r="P28" i="4" s="1"/>
  <c r="U59" i="1"/>
  <c r="U89" i="1" s="1"/>
  <c r="S28" i="4" s="1"/>
  <c r="V59" i="1"/>
  <c r="V89" i="1" s="1"/>
  <c r="T28" i="4" s="1"/>
  <c r="W59" i="1"/>
  <c r="W89" i="1" s="1"/>
  <c r="U28" i="4" s="1"/>
  <c r="Y35" i="1"/>
  <c r="Y36" i="1"/>
  <c r="Y67" i="1" s="1"/>
  <c r="W100" i="1" s="1"/>
  <c r="Y37" i="1"/>
  <c r="Y68" i="1" s="1"/>
  <c r="Z35" i="1"/>
  <c r="Z66" i="1" s="1"/>
  <c r="X99" i="1" s="1"/>
  <c r="Z37" i="1"/>
  <c r="Y38" i="1"/>
  <c r="Y69" i="1" s="1"/>
  <c r="Z38" i="1"/>
  <c r="Z69" i="1" s="1"/>
  <c r="X8" i="4" s="1"/>
  <c r="Y39" i="1"/>
  <c r="Y70" i="1" s="1"/>
  <c r="Z39" i="1"/>
  <c r="Z70" i="1" s="1"/>
  <c r="X103" i="1" s="1"/>
  <c r="Y41" i="1"/>
  <c r="Z41" i="1"/>
  <c r="Z72" i="1" s="1"/>
  <c r="X105" i="1" s="1"/>
  <c r="Y42" i="1"/>
  <c r="Y73" i="1" s="1"/>
  <c r="W12" i="4" s="1"/>
  <c r="Z42" i="1"/>
  <c r="Z73" i="1" s="1"/>
  <c r="X106" i="1" s="1"/>
  <c r="Y43" i="1"/>
  <c r="Y74" i="1" s="1"/>
  <c r="W13" i="4" s="1"/>
  <c r="Z43" i="1"/>
  <c r="Z74" i="1" s="1"/>
  <c r="Y47" i="1"/>
  <c r="Y78" i="1" s="1"/>
  <c r="W17" i="4" s="1"/>
  <c r="Z47" i="1"/>
  <c r="Z78" i="1" s="1"/>
  <c r="Y48" i="1"/>
  <c r="Y79" i="1" s="1"/>
  <c r="W112" i="1" s="1"/>
  <c r="Z48" i="1"/>
  <c r="Z79" i="1" s="1"/>
  <c r="X18" i="4" s="1"/>
  <c r="Y50" i="1"/>
  <c r="Y81" i="1" s="1"/>
  <c r="W20" i="4" s="1"/>
  <c r="Z50" i="1"/>
  <c r="Z81" i="1" s="1"/>
  <c r="X114" i="1" s="1"/>
  <c r="Y51" i="1"/>
  <c r="Y82" i="1" s="1"/>
  <c r="Z51" i="1"/>
  <c r="Z82" i="1" s="1"/>
  <c r="Y53" i="1"/>
  <c r="Z53" i="1"/>
  <c r="Y59" i="1"/>
  <c r="Y89" i="1" s="1"/>
  <c r="Z59" i="1"/>
  <c r="Z89" i="1" s="1"/>
  <c r="X122" i="1" s="1"/>
  <c r="AA59" i="1"/>
  <c r="AA89" i="1" s="1"/>
  <c r="Y28" i="4" s="1"/>
  <c r="AA35" i="1"/>
  <c r="AA66" i="1" s="1"/>
  <c r="Y99" i="1" s="1"/>
  <c r="AA36" i="1"/>
  <c r="AA67" i="1" s="1"/>
  <c r="Y100" i="1" s="1"/>
  <c r="AA37" i="1"/>
  <c r="AA68" i="1" s="1"/>
  <c r="Y7" i="4" s="1"/>
  <c r="AA38" i="1"/>
  <c r="AA69" i="1" s="1"/>
  <c r="Y102" i="1" s="1"/>
  <c r="AA39" i="1"/>
  <c r="AA70" i="1" s="1"/>
  <c r="Y103" i="1" s="1"/>
  <c r="AA41" i="1"/>
  <c r="AA72" i="1" s="1"/>
  <c r="AA42" i="1"/>
  <c r="AA73" i="1" s="1"/>
  <c r="Y106" i="1" s="1"/>
  <c r="AA43" i="1"/>
  <c r="AA74" i="1" s="1"/>
  <c r="Y107" i="1" s="1"/>
  <c r="AA47" i="1"/>
  <c r="AA48" i="1"/>
  <c r="AA79" i="1" s="1"/>
  <c r="Y18" i="4" s="1"/>
  <c r="AA50" i="1"/>
  <c r="AA81" i="1" s="1"/>
  <c r="AA51" i="1"/>
  <c r="AA82" i="1" s="1"/>
  <c r="AA53" i="1"/>
  <c r="AA84" i="1" s="1"/>
  <c r="Y23" i="4" s="1"/>
  <c r="AB35" i="1"/>
  <c r="AB66" i="1" s="1"/>
  <c r="Z99" i="1" s="1"/>
  <c r="AB36" i="1"/>
  <c r="AB67" i="1" s="1"/>
  <c r="AB37" i="1"/>
  <c r="AB68" i="1" s="1"/>
  <c r="Z7" i="4" s="1"/>
  <c r="AB38" i="1"/>
  <c r="AB39" i="1"/>
  <c r="AB70" i="1" s="1"/>
  <c r="Z103" i="1" s="1"/>
  <c r="AB41" i="1"/>
  <c r="AB72" i="1" s="1"/>
  <c r="AB42" i="1"/>
  <c r="AB73" i="1" s="1"/>
  <c r="AB43" i="1"/>
  <c r="AB74" i="1" s="1"/>
  <c r="Z107" i="1" s="1"/>
  <c r="AB47" i="1"/>
  <c r="AB78" i="1" s="1"/>
  <c r="Z17" i="4" s="1"/>
  <c r="AB48" i="1"/>
  <c r="AB50" i="1"/>
  <c r="AB81" i="1" s="1"/>
  <c r="Z20" i="4" s="1"/>
  <c r="AB51" i="1"/>
  <c r="AB82" i="1" s="1"/>
  <c r="Z21" i="4" s="1"/>
  <c r="AB53" i="1"/>
  <c r="AB84" i="1" s="1"/>
  <c r="Z23" i="4" s="1"/>
  <c r="E283" i="3"/>
  <c r="I41" i="1" s="1"/>
  <c r="I72" i="1" s="1"/>
  <c r="G55" i="2"/>
  <c r="G58" i="1"/>
  <c r="H3" i="2"/>
  <c r="H56" i="2" s="1"/>
  <c r="H108" i="2" s="1"/>
  <c r="H67" i="2"/>
  <c r="H119" i="2" s="1"/>
  <c r="H77" i="2"/>
  <c r="H129" i="2" s="1"/>
  <c r="H81" i="2"/>
  <c r="H133" i="2" s="1"/>
  <c r="H83" i="2"/>
  <c r="H135" i="2" s="1"/>
  <c r="H85" i="2"/>
  <c r="H137" i="2" s="1"/>
  <c r="H88" i="2"/>
  <c r="H140" i="2" s="1"/>
  <c r="H90" i="2"/>
  <c r="H142" i="2" s="1"/>
  <c r="H92" i="2"/>
  <c r="H144" i="2" s="1"/>
  <c r="H94" i="2"/>
  <c r="H146" i="2" s="1"/>
  <c r="H96" i="2"/>
  <c r="H98" i="2"/>
  <c r="H150" i="2" s="1"/>
  <c r="H101" i="2"/>
  <c r="H153" i="2" s="1"/>
  <c r="H107" i="2"/>
  <c r="H55" i="2"/>
  <c r="G63" i="1"/>
  <c r="G40" i="1"/>
  <c r="G82" i="1"/>
  <c r="G55" i="1"/>
  <c r="G86" i="1" s="1"/>
  <c r="G27" i="1"/>
  <c r="G32" i="1"/>
  <c r="G79" i="1"/>
  <c r="G73" i="1"/>
  <c r="I107" i="2"/>
  <c r="J107" i="2"/>
  <c r="K107" i="2"/>
  <c r="I3" i="2"/>
  <c r="I84" i="2" s="1"/>
  <c r="I136" i="2" s="1"/>
  <c r="J3" i="2"/>
  <c r="J62" i="2" s="1"/>
  <c r="J114" i="2" s="1"/>
  <c r="I55" i="2"/>
  <c r="J55" i="2"/>
  <c r="K55" i="2"/>
  <c r="I56" i="2"/>
  <c r="I108" i="2" s="1"/>
  <c r="K3" i="2"/>
  <c r="K63" i="2" s="1"/>
  <c r="K115" i="2" s="1"/>
  <c r="I63" i="1"/>
  <c r="J63" i="1"/>
  <c r="H63" i="1"/>
  <c r="H58" i="1"/>
  <c r="I58" i="1"/>
  <c r="J58" i="1"/>
  <c r="J67" i="1"/>
  <c r="J68" i="1"/>
  <c r="J69" i="1"/>
  <c r="H40" i="1"/>
  <c r="I40" i="1"/>
  <c r="J40" i="1"/>
  <c r="H55" i="1"/>
  <c r="H86" i="1" s="1"/>
  <c r="I55" i="1"/>
  <c r="I86" i="1" s="1"/>
  <c r="J55" i="1"/>
  <c r="J86" i="1" s="1"/>
  <c r="I32" i="1"/>
  <c r="J32" i="1"/>
  <c r="H32" i="1"/>
  <c r="H27" i="1"/>
  <c r="I27" i="1"/>
  <c r="J27" i="1"/>
  <c r="I97" i="2"/>
  <c r="I149" i="2" s="1"/>
  <c r="I65" i="2"/>
  <c r="I117" i="2" s="1"/>
  <c r="K98" i="2"/>
  <c r="K150" i="2" s="1"/>
  <c r="I93" i="2"/>
  <c r="I145" i="2" s="1"/>
  <c r="I89" i="2"/>
  <c r="I80" i="2"/>
  <c r="I61" i="2"/>
  <c r="I113" i="2" s="1"/>
  <c r="I98" i="2"/>
  <c r="I150" i="2" s="1"/>
  <c r="I94" i="2"/>
  <c r="I146" i="2" s="1"/>
  <c r="I90" i="2"/>
  <c r="I142" i="2" s="1"/>
  <c r="I85" i="2"/>
  <c r="I137" i="2" s="1"/>
  <c r="I77" i="2"/>
  <c r="I129" i="2" s="1"/>
  <c r="K75" i="2"/>
  <c r="K127" i="2" s="1"/>
  <c r="I73" i="2"/>
  <c r="I125" i="2" s="1"/>
  <c r="I67" i="2"/>
  <c r="I119" i="2" s="1"/>
  <c r="I99" i="2"/>
  <c r="I151" i="2" s="1"/>
  <c r="I95" i="2"/>
  <c r="I147" i="2" s="1"/>
  <c r="I91" i="2"/>
  <c r="I143" i="2" s="1"/>
  <c r="I87" i="2"/>
  <c r="I139" i="2" s="1"/>
  <c r="I78" i="2"/>
  <c r="K76" i="2"/>
  <c r="K128" i="2" s="1"/>
  <c r="I74" i="2"/>
  <c r="I126" i="2" s="1"/>
  <c r="I68" i="2"/>
  <c r="I59" i="2"/>
  <c r="I111" i="2" s="1"/>
  <c r="I96" i="2"/>
  <c r="I148" i="2" s="1"/>
  <c r="I92" i="2"/>
  <c r="I88" i="2"/>
  <c r="I140" i="2" s="1"/>
  <c r="K85" i="2"/>
  <c r="K137" i="2" s="1"/>
  <c r="I83" i="2"/>
  <c r="I135" i="2" s="1"/>
  <c r="I79" i="2"/>
  <c r="I131" i="2" s="1"/>
  <c r="J66" i="1"/>
  <c r="D82" i="1"/>
  <c r="D115" i="1" s="1"/>
  <c r="C180" i="3"/>
  <c r="E180" i="3" s="1"/>
  <c r="C171" i="3"/>
  <c r="E171" i="3" s="1"/>
  <c r="C178" i="3"/>
  <c r="E178" i="3" s="1"/>
  <c r="C120" i="3"/>
  <c r="E120" i="3" s="1"/>
  <c r="F198" i="3"/>
  <c r="F199" i="3"/>
  <c r="C198" i="3"/>
  <c r="E198" i="3" s="1"/>
  <c r="D198" i="3"/>
  <c r="C199" i="3"/>
  <c r="E199" i="3" s="1"/>
  <c r="D199" i="3"/>
  <c r="F146" i="3"/>
  <c r="F147" i="3"/>
  <c r="F148" i="3"/>
  <c r="D146" i="3"/>
  <c r="D147" i="3"/>
  <c r="D148" i="3"/>
  <c r="C146" i="3"/>
  <c r="E146" i="3" s="1"/>
  <c r="C147" i="3"/>
  <c r="E147" i="3" s="1"/>
  <c r="C148" i="3"/>
  <c r="E148" i="3" s="1"/>
  <c r="E96" i="3"/>
  <c r="E97" i="3"/>
  <c r="N56" i="2"/>
  <c r="N108" i="2" s="1"/>
  <c r="N57" i="2"/>
  <c r="N109" i="2" s="1"/>
  <c r="N58" i="2"/>
  <c r="N110" i="2" s="1"/>
  <c r="N59" i="2"/>
  <c r="N111" i="2" s="1"/>
  <c r="N60" i="2"/>
  <c r="N61" i="2"/>
  <c r="N113" i="2" s="1"/>
  <c r="N62" i="2"/>
  <c r="N114" i="2" s="1"/>
  <c r="N63" i="2"/>
  <c r="N115" i="2" s="1"/>
  <c r="N64" i="2"/>
  <c r="N116" i="2" s="1"/>
  <c r="N65" i="2"/>
  <c r="N117" i="2" s="1"/>
  <c r="N67" i="2"/>
  <c r="N119" i="2" s="1"/>
  <c r="N68" i="2"/>
  <c r="N120" i="2" s="1"/>
  <c r="N70" i="2"/>
  <c r="N122" i="2" s="1"/>
  <c r="N71" i="2"/>
  <c r="N123" i="2" s="1"/>
  <c r="N73" i="2"/>
  <c r="N125" i="2" s="1"/>
  <c r="N74" i="2"/>
  <c r="N75" i="2"/>
  <c r="N127" i="2" s="1"/>
  <c r="N76" i="2"/>
  <c r="N128" i="2" s="1"/>
  <c r="N77" i="2"/>
  <c r="N129" i="2" s="1"/>
  <c r="N78" i="2"/>
  <c r="N130" i="2" s="1"/>
  <c r="N79" i="2"/>
  <c r="N131" i="2" s="1"/>
  <c r="N80" i="2"/>
  <c r="N132" i="2" s="1"/>
  <c r="N81" i="2"/>
  <c r="N133" i="2" s="1"/>
  <c r="N82" i="2"/>
  <c r="N134" i="2" s="1"/>
  <c r="N83" i="2"/>
  <c r="N135" i="2" s="1"/>
  <c r="N84" i="2"/>
  <c r="N136" i="2" s="1"/>
  <c r="N85" i="2"/>
  <c r="N137" i="2" s="1"/>
  <c r="N87" i="2"/>
  <c r="N139" i="2" s="1"/>
  <c r="N88" i="2"/>
  <c r="N140" i="2" s="1"/>
  <c r="N89" i="2"/>
  <c r="N141" i="2" s="1"/>
  <c r="N90" i="2"/>
  <c r="N142" i="2" s="1"/>
  <c r="N91" i="2"/>
  <c r="N143" i="2" s="1"/>
  <c r="N92" i="2"/>
  <c r="N144" i="2" s="1"/>
  <c r="N93" i="2"/>
  <c r="N145" i="2" s="1"/>
  <c r="N94" i="2"/>
  <c r="N146" i="2" s="1"/>
  <c r="N95" i="2"/>
  <c r="N147" i="2" s="1"/>
  <c r="N96" i="2"/>
  <c r="N148" i="2" s="1"/>
  <c r="N97" i="2"/>
  <c r="N149" i="2" s="1"/>
  <c r="N98" i="2"/>
  <c r="N150" i="2" s="1"/>
  <c r="N99" i="2"/>
  <c r="N151" i="2" s="1"/>
  <c r="N100" i="2"/>
  <c r="N101" i="2"/>
  <c r="N153" i="2" s="1"/>
  <c r="N102" i="2"/>
  <c r="N154" i="2" s="1"/>
  <c r="N55" i="2"/>
  <c r="N107" i="2"/>
  <c r="M27" i="1"/>
  <c r="M55" i="1"/>
  <c r="M86" i="1" s="1"/>
  <c r="M67" i="1"/>
  <c r="M40" i="1"/>
  <c r="K27" i="1"/>
  <c r="L27" i="1"/>
  <c r="N27" i="1"/>
  <c r="O27" i="1"/>
  <c r="P27" i="1"/>
  <c r="Q27" i="1"/>
  <c r="N29" i="1"/>
  <c r="O29" i="1"/>
  <c r="Q29" i="1"/>
  <c r="K32" i="1"/>
  <c r="L32" i="1"/>
  <c r="M32" i="1"/>
  <c r="N32" i="1"/>
  <c r="O32" i="1"/>
  <c r="P32" i="1"/>
  <c r="Q32" i="1"/>
  <c r="L40" i="1"/>
  <c r="N40" i="1"/>
  <c r="O40" i="1"/>
  <c r="P40" i="1"/>
  <c r="Q40" i="1"/>
  <c r="K55" i="1"/>
  <c r="L55" i="1"/>
  <c r="L86" i="1" s="1"/>
  <c r="L119" i="1" s="1"/>
  <c r="N55" i="1"/>
  <c r="N86" i="1" s="1"/>
  <c r="I25" i="4" s="1"/>
  <c r="O55" i="1"/>
  <c r="P55" i="1"/>
  <c r="Q55" i="1"/>
  <c r="Q86" i="1" s="1"/>
  <c r="O119" i="1" s="1"/>
  <c r="M63" i="1"/>
  <c r="F27" i="1"/>
  <c r="R27" i="1"/>
  <c r="T27" i="1"/>
  <c r="U27" i="1"/>
  <c r="V27" i="1"/>
  <c r="W27" i="1"/>
  <c r="X27" i="1"/>
  <c r="Y27" i="1"/>
  <c r="Z27" i="1"/>
  <c r="AA27" i="1"/>
  <c r="AB27" i="1"/>
  <c r="E27" i="1"/>
  <c r="C27" i="1"/>
  <c r="B27" i="1"/>
  <c r="C179" i="3"/>
  <c r="E179" i="3" s="1"/>
  <c r="E93" i="3"/>
  <c r="C112" i="3"/>
  <c r="E112" i="3" s="1"/>
  <c r="F125" i="3"/>
  <c r="T55" i="2"/>
  <c r="U55" i="2"/>
  <c r="T107" i="2"/>
  <c r="U107" i="2"/>
  <c r="T3" i="2"/>
  <c r="U3" i="2"/>
  <c r="U89" i="2" s="1"/>
  <c r="U141" i="2" s="1"/>
  <c r="S24" i="6" s="1"/>
  <c r="Q82" i="6" s="1"/>
  <c r="F32" i="1"/>
  <c r="C138" i="3"/>
  <c r="E138" i="3" s="1"/>
  <c r="C139" i="3"/>
  <c r="E139" i="3" s="1"/>
  <c r="E140" i="3"/>
  <c r="C107" i="3"/>
  <c r="E107" i="3" s="1"/>
  <c r="C163" i="3"/>
  <c r="E163" i="3" s="1"/>
  <c r="S55" i="1"/>
  <c r="S121" i="1"/>
  <c r="S104" i="1"/>
  <c r="S86" i="1"/>
  <c r="S63" i="1"/>
  <c r="S58" i="1"/>
  <c r="S32" i="1"/>
  <c r="E58" i="1"/>
  <c r="N58" i="1"/>
  <c r="E281" i="3"/>
  <c r="F179" i="3"/>
  <c r="D179" i="3"/>
  <c r="D128" i="3"/>
  <c r="F128" i="3"/>
  <c r="C128" i="3"/>
  <c r="E128" i="3" s="1"/>
  <c r="E77" i="3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N106" i="6" s="1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O47" i="6"/>
  <c r="M105" i="6" s="1"/>
  <c r="T46" i="6"/>
  <c r="R104" i="6" s="1"/>
  <c r="O46" i="6"/>
  <c r="M104" i="6" s="1"/>
  <c r="T45" i="6"/>
  <c r="R103" i="6" s="1"/>
  <c r="O45" i="6"/>
  <c r="M103" i="6" s="1"/>
  <c r="T44" i="6"/>
  <c r="R102" i="6" s="1"/>
  <c r="O44" i="6"/>
  <c r="M102" i="6" s="1"/>
  <c r="T43" i="6"/>
  <c r="R101" i="6" s="1"/>
  <c r="O43" i="6"/>
  <c r="M101" i="6"/>
  <c r="T42" i="6"/>
  <c r="O42" i="6"/>
  <c r="M100" i="6" s="1"/>
  <c r="T40" i="6"/>
  <c r="R98" i="6" s="1"/>
  <c r="O40" i="6"/>
  <c r="M98" i="6" s="1"/>
  <c r="T39" i="6"/>
  <c r="R97" i="6" s="1"/>
  <c r="O39" i="6"/>
  <c r="M97" i="6" s="1"/>
  <c r="T38" i="6"/>
  <c r="R96" i="6" s="1"/>
  <c r="O38" i="6"/>
  <c r="M96" i="6" s="1"/>
  <c r="T37" i="6"/>
  <c r="R95" i="6" s="1"/>
  <c r="O37" i="6"/>
  <c r="M95" i="6" s="1"/>
  <c r="T36" i="6"/>
  <c r="R94" i="6" s="1"/>
  <c r="O36" i="6"/>
  <c r="M94" i="6" s="1"/>
  <c r="T35" i="6"/>
  <c r="R93" i="6" s="1"/>
  <c r="O35" i="6"/>
  <c r="M93" i="6" s="1"/>
  <c r="T34" i="6"/>
  <c r="R92" i="6" s="1"/>
  <c r="O34" i="6"/>
  <c r="M92" i="6"/>
  <c r="T33" i="6"/>
  <c r="R91" i="6" s="1"/>
  <c r="O33" i="6"/>
  <c r="M91" i="6" s="1"/>
  <c r="T32" i="6"/>
  <c r="R90" i="6" s="1"/>
  <c r="O32" i="6"/>
  <c r="M90" i="6" s="1"/>
  <c r="T30" i="6"/>
  <c r="R88" i="6" s="1"/>
  <c r="O30" i="6"/>
  <c r="M88" i="6" s="1"/>
  <c r="T29" i="6"/>
  <c r="R87" i="6" s="1"/>
  <c r="O29" i="6"/>
  <c r="M87" i="6" s="1"/>
  <c r="T28" i="6"/>
  <c r="R86" i="6" s="1"/>
  <c r="O28" i="6"/>
  <c r="M86" i="6" s="1"/>
  <c r="T27" i="6"/>
  <c r="R85" i="6" s="1"/>
  <c r="O27" i="6"/>
  <c r="M85" i="6" s="1"/>
  <c r="T26" i="6"/>
  <c r="R84" i="6" s="1"/>
  <c r="O26" i="6"/>
  <c r="M84" i="6" s="1"/>
  <c r="T25" i="6"/>
  <c r="R83" i="6" s="1"/>
  <c r="O25" i="6"/>
  <c r="M83" i="6"/>
  <c r="T24" i="6"/>
  <c r="R82" i="6" s="1"/>
  <c r="O24" i="6"/>
  <c r="M82" i="6" s="1"/>
  <c r="T23" i="6"/>
  <c r="R81" i="6" s="1"/>
  <c r="O23" i="6"/>
  <c r="M81" i="6" s="1"/>
  <c r="T22" i="6"/>
  <c r="R80" i="6" s="1"/>
  <c r="O22" i="6"/>
  <c r="M80" i="6" s="1"/>
  <c r="T21" i="6"/>
  <c r="R79" i="6" s="1"/>
  <c r="O21" i="6"/>
  <c r="M79" i="6" s="1"/>
  <c r="T20" i="6"/>
  <c r="R78" i="6" s="1"/>
  <c r="O20" i="6"/>
  <c r="M78" i="6" s="1"/>
  <c r="T19" i="6"/>
  <c r="R77" i="6" s="1"/>
  <c r="O19" i="6"/>
  <c r="M77" i="6" s="1"/>
  <c r="T18" i="6"/>
  <c r="R76" i="6" s="1"/>
  <c r="O18" i="6"/>
  <c r="M76" i="6" s="1"/>
  <c r="T17" i="6"/>
  <c r="O17" i="6"/>
  <c r="M75" i="6"/>
  <c r="T15" i="6"/>
  <c r="R73" i="6" s="1"/>
  <c r="O15" i="6"/>
  <c r="M73" i="6" s="1"/>
  <c r="T14" i="6"/>
  <c r="R72" i="6" s="1"/>
  <c r="O14" i="6"/>
  <c r="M72" i="6" s="1"/>
  <c r="T13" i="6"/>
  <c r="R71" i="6" s="1"/>
  <c r="O13" i="6"/>
  <c r="M71" i="6" s="1"/>
  <c r="T12" i="6"/>
  <c r="O12" i="6"/>
  <c r="T10" i="6"/>
  <c r="R68" i="6" s="1"/>
  <c r="O10" i="6"/>
  <c r="M68" i="6" s="1"/>
  <c r="AB9" i="6"/>
  <c r="AA9" i="6"/>
  <c r="Y67" i="6" s="1"/>
  <c r="Z9" i="6"/>
  <c r="Y9" i="6"/>
  <c r="X9" i="6"/>
  <c r="V67" i="6" s="1"/>
  <c r="W9" i="6"/>
  <c r="U67" i="6" s="1"/>
  <c r="V9" i="6"/>
  <c r="T67" i="6" s="1"/>
  <c r="U9" i="6"/>
  <c r="T9" i="6"/>
  <c r="S9" i="6"/>
  <c r="Q67" i="6" s="1"/>
  <c r="R9" i="6"/>
  <c r="Q9" i="6"/>
  <c r="P9" i="6"/>
  <c r="O9" i="6"/>
  <c r="N9" i="6"/>
  <c r="L9" i="6"/>
  <c r="J9" i="6"/>
  <c r="I9" i="6"/>
  <c r="H9" i="6"/>
  <c r="G9" i="6"/>
  <c r="G67" i="6" s="1"/>
  <c r="F9" i="6"/>
  <c r="E9" i="6"/>
  <c r="D9" i="6"/>
  <c r="T8" i="6"/>
  <c r="R66" i="6" s="1"/>
  <c r="O8" i="6"/>
  <c r="M66" i="6" s="1"/>
  <c r="T7" i="6"/>
  <c r="R65" i="6" s="1"/>
  <c r="O7" i="6"/>
  <c r="M65" i="6" s="1"/>
  <c r="T6" i="6"/>
  <c r="R64" i="6" s="1"/>
  <c r="O6" i="6"/>
  <c r="M64" i="6" s="1"/>
  <c r="T5" i="6"/>
  <c r="R63" i="6" s="1"/>
  <c r="O5" i="6"/>
  <c r="M63" i="6"/>
  <c r="T4" i="6"/>
  <c r="R62" i="6" s="1"/>
  <c r="O4" i="6"/>
  <c r="M62" i="6" s="1"/>
  <c r="T3" i="6"/>
  <c r="R61" i="6" s="1"/>
  <c r="O3" i="6"/>
  <c r="M61" i="6" s="1"/>
  <c r="T2" i="6"/>
  <c r="O2" i="6"/>
  <c r="M60" i="6" s="1"/>
  <c r="S81" i="4"/>
  <c r="N81" i="4"/>
  <c r="S80" i="4"/>
  <c r="N80" i="4"/>
  <c r="S79" i="4"/>
  <c r="N79" i="4"/>
  <c r="S78" i="4"/>
  <c r="N78" i="4"/>
  <c r="S77" i="4"/>
  <c r="N77" i="4"/>
  <c r="S76" i="4"/>
  <c r="N76" i="4"/>
  <c r="S75" i="4"/>
  <c r="N75" i="4"/>
  <c r="S74" i="4"/>
  <c r="N74" i="4"/>
  <c r="S73" i="4"/>
  <c r="N73" i="4"/>
  <c r="S72" i="4"/>
  <c r="N72" i="4"/>
  <c r="S71" i="4"/>
  <c r="N71" i="4"/>
  <c r="S70" i="4"/>
  <c r="N70" i="4"/>
  <c r="S69" i="4"/>
  <c r="N69" i="4"/>
  <c r="S68" i="4"/>
  <c r="N68" i="4"/>
  <c r="S67" i="4"/>
  <c r="N67" i="4"/>
  <c r="S66" i="4"/>
  <c r="N66" i="4"/>
  <c r="S65" i="4"/>
  <c r="N65" i="4"/>
  <c r="S64" i="4"/>
  <c r="N64" i="4"/>
  <c r="S63" i="4"/>
  <c r="N63" i="4"/>
  <c r="S62" i="4"/>
  <c r="N62" i="4"/>
  <c r="S61" i="4"/>
  <c r="N61" i="4"/>
  <c r="S60" i="4"/>
  <c r="N60" i="4"/>
  <c r="S59" i="4"/>
  <c r="N59" i="4"/>
  <c r="S58" i="4"/>
  <c r="N58" i="4"/>
  <c r="S57" i="4"/>
  <c r="N57" i="4"/>
  <c r="S56" i="4"/>
  <c r="N56" i="4"/>
  <c r="S55" i="4"/>
  <c r="N55" i="4"/>
  <c r="S54" i="4"/>
  <c r="N54" i="4"/>
  <c r="S53" i="4"/>
  <c r="N53" i="4"/>
  <c r="S52" i="4"/>
  <c r="N52" i="4"/>
  <c r="S51" i="4"/>
  <c r="N51" i="4"/>
  <c r="S50" i="4"/>
  <c r="N50" i="4"/>
  <c r="S49" i="4"/>
  <c r="N49" i="4"/>
  <c r="S48" i="4"/>
  <c r="N48" i="4"/>
  <c r="S47" i="4"/>
  <c r="N47" i="4"/>
  <c r="S46" i="4"/>
  <c r="N46" i="4"/>
  <c r="S45" i="4"/>
  <c r="N45" i="4"/>
  <c r="S44" i="4"/>
  <c r="N44" i="4"/>
  <c r="S43" i="4"/>
  <c r="N43" i="4"/>
  <c r="S42" i="4"/>
  <c r="N42" i="4"/>
  <c r="S41" i="4"/>
  <c r="N41" i="4"/>
  <c r="S40" i="4"/>
  <c r="N40" i="4"/>
  <c r="S39" i="4"/>
  <c r="N39" i="4"/>
  <c r="S38" i="4"/>
  <c r="N38" i="4"/>
  <c r="S37" i="4"/>
  <c r="N37" i="4"/>
  <c r="S36" i="4"/>
  <c r="N36" i="4"/>
  <c r="S35" i="4"/>
  <c r="N35" i="4"/>
  <c r="S34" i="4"/>
  <c r="N34" i="4"/>
  <c r="S33" i="4"/>
  <c r="N33" i="4"/>
  <c r="AA29" i="4"/>
  <c r="R29" i="4"/>
  <c r="M29" i="4"/>
  <c r="AA28" i="4"/>
  <c r="R28" i="4"/>
  <c r="M28" i="4"/>
  <c r="I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R26" i="4"/>
  <c r="M26" i="4"/>
  <c r="AA25" i="4"/>
  <c r="R25" i="4"/>
  <c r="M25" i="4"/>
  <c r="AA24" i="4"/>
  <c r="R24" i="4"/>
  <c r="M24" i="4"/>
  <c r="AA23" i="4"/>
  <c r="R23" i="4"/>
  <c r="M23" i="4"/>
  <c r="AA22" i="4"/>
  <c r="R22" i="4"/>
  <c r="M22" i="4"/>
  <c r="AA21" i="4"/>
  <c r="R21" i="4"/>
  <c r="M21" i="4"/>
  <c r="AA20" i="4"/>
  <c r="R20" i="4"/>
  <c r="M20" i="4"/>
  <c r="AA19" i="4"/>
  <c r="R19" i="4"/>
  <c r="M19" i="4"/>
  <c r="AA18" i="4"/>
  <c r="R18" i="4"/>
  <c r="M18" i="4"/>
  <c r="AA17" i="4"/>
  <c r="R17" i="4"/>
  <c r="M17" i="4"/>
  <c r="AA16" i="4"/>
  <c r="R16" i="4"/>
  <c r="M16" i="4"/>
  <c r="AA15" i="4"/>
  <c r="R15" i="4"/>
  <c r="M15" i="4"/>
  <c r="AA14" i="4"/>
  <c r="R14" i="4"/>
  <c r="M14" i="4"/>
  <c r="AA13" i="4"/>
  <c r="R13" i="4"/>
  <c r="M13" i="4"/>
  <c r="AA12" i="4"/>
  <c r="R12" i="4"/>
  <c r="M12" i="4"/>
  <c r="AA11" i="4"/>
  <c r="R11" i="4"/>
  <c r="M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R9" i="4"/>
  <c r="M9" i="4"/>
  <c r="AA8" i="4"/>
  <c r="R8" i="4"/>
  <c r="M8" i="4"/>
  <c r="AA7" i="4"/>
  <c r="R7" i="4"/>
  <c r="M7" i="4"/>
  <c r="AA6" i="4"/>
  <c r="R6" i="4"/>
  <c r="M6" i="4"/>
  <c r="AA5" i="4"/>
  <c r="R5" i="4"/>
  <c r="M5" i="4"/>
  <c r="AA4" i="4"/>
  <c r="R4" i="4"/>
  <c r="M4" i="4"/>
  <c r="AA3" i="4"/>
  <c r="R3" i="4"/>
  <c r="M3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82" i="3"/>
  <c r="G41" i="1" s="1"/>
  <c r="G72" i="1" s="1"/>
  <c r="E280" i="3"/>
  <c r="E279" i="3"/>
  <c r="E278" i="3"/>
  <c r="E277" i="3"/>
  <c r="E276" i="3"/>
  <c r="O41" i="1" s="1"/>
  <c r="F271" i="3"/>
  <c r="D271" i="3"/>
  <c r="E262" i="3"/>
  <c r="E261" i="3"/>
  <c r="E260" i="3"/>
  <c r="E259" i="3"/>
  <c r="E258" i="3"/>
  <c r="D77" i="2" s="1"/>
  <c r="D129" i="2" s="1"/>
  <c r="E25" i="6" s="1"/>
  <c r="E257" i="3"/>
  <c r="E256" i="3"/>
  <c r="E255" i="3"/>
  <c r="E254" i="3"/>
  <c r="E99" i="2" s="1"/>
  <c r="E253" i="3"/>
  <c r="E252" i="3"/>
  <c r="E251" i="3"/>
  <c r="E250" i="3"/>
  <c r="D56" i="2" s="1"/>
  <c r="D108" i="2" s="1"/>
  <c r="D33" i="4" s="1"/>
  <c r="E249" i="3"/>
  <c r="E248" i="3"/>
  <c r="E247" i="3"/>
  <c r="E246" i="3"/>
  <c r="E245" i="3"/>
  <c r="H99" i="2"/>
  <c r="H151" i="2" s="1"/>
  <c r="E244" i="3"/>
  <c r="E243" i="3"/>
  <c r="AC98" i="2" s="1"/>
  <c r="AC150" i="2" s="1"/>
  <c r="AA75" i="4" s="1"/>
  <c r="E242" i="3"/>
  <c r="E241" i="3"/>
  <c r="E240" i="3"/>
  <c r="E239" i="3"/>
  <c r="E238" i="3"/>
  <c r="E237" i="3"/>
  <c r="E236" i="3"/>
  <c r="E235" i="3"/>
  <c r="E100" i="2" s="1"/>
  <c r="E152" i="2" s="1"/>
  <c r="E77" i="4" s="1"/>
  <c r="E234" i="3"/>
  <c r="E233" i="3"/>
  <c r="E232" i="3"/>
  <c r="E231" i="3"/>
  <c r="E230" i="3"/>
  <c r="E229" i="3"/>
  <c r="E228" i="3"/>
  <c r="E227" i="3"/>
  <c r="E226" i="3"/>
  <c r="E225" i="3"/>
  <c r="E224" i="3"/>
  <c r="E223" i="3"/>
  <c r="E83" i="2" s="1"/>
  <c r="E135" i="2" s="1"/>
  <c r="E60" i="4" s="1"/>
  <c r="E222" i="3"/>
  <c r="E221" i="3"/>
  <c r="E220" i="3"/>
  <c r="E219" i="3"/>
  <c r="E218" i="3"/>
  <c r="E217" i="3"/>
  <c r="E216" i="3"/>
  <c r="E215" i="3"/>
  <c r="D99" i="2" s="1"/>
  <c r="E214" i="3"/>
  <c r="E213" i="3"/>
  <c r="E212" i="3"/>
  <c r="E211" i="3"/>
  <c r="E210" i="3"/>
  <c r="E209" i="3"/>
  <c r="E208" i="3"/>
  <c r="E207" i="3"/>
  <c r="E73" i="2" s="1"/>
  <c r="E125" i="2" s="1"/>
  <c r="E50" i="4" s="1"/>
  <c r="E206" i="3"/>
  <c r="E205" i="3"/>
  <c r="F197" i="3"/>
  <c r="D197" i="3"/>
  <c r="C197" i="3"/>
  <c r="E197" i="3" s="1"/>
  <c r="F196" i="3"/>
  <c r="D196" i="3"/>
  <c r="C196" i="3"/>
  <c r="E196" i="3" s="1"/>
  <c r="F195" i="3"/>
  <c r="D195" i="3"/>
  <c r="C195" i="3"/>
  <c r="E195" i="3" s="1"/>
  <c r="F194" i="3"/>
  <c r="D194" i="3"/>
  <c r="C194" i="3"/>
  <c r="E194" i="3" s="1"/>
  <c r="F193" i="3"/>
  <c r="E193" i="3"/>
  <c r="D193" i="3"/>
  <c r="F192" i="3"/>
  <c r="D192" i="3"/>
  <c r="C192" i="3"/>
  <c r="E192" i="3" s="1"/>
  <c r="F191" i="3"/>
  <c r="D191" i="3"/>
  <c r="C191" i="3"/>
  <c r="E191" i="3" s="1"/>
  <c r="F190" i="3"/>
  <c r="D190" i="3"/>
  <c r="C190" i="3"/>
  <c r="E190" i="3" s="1"/>
  <c r="F189" i="3"/>
  <c r="D189" i="3"/>
  <c r="C189" i="3"/>
  <c r="E189" i="3" s="1"/>
  <c r="F188" i="3"/>
  <c r="D188" i="3"/>
  <c r="C188" i="3"/>
  <c r="E188" i="3" s="1"/>
  <c r="F187" i="3"/>
  <c r="D187" i="3"/>
  <c r="C187" i="3"/>
  <c r="E187" i="3" s="1"/>
  <c r="F186" i="3"/>
  <c r="D186" i="3"/>
  <c r="C186" i="3"/>
  <c r="E186" i="3" s="1"/>
  <c r="F185" i="3"/>
  <c r="D185" i="3"/>
  <c r="C185" i="3"/>
  <c r="E185" i="3" s="1"/>
  <c r="F184" i="3"/>
  <c r="D184" i="3"/>
  <c r="C184" i="3"/>
  <c r="E184" i="3" s="1"/>
  <c r="F183" i="3"/>
  <c r="D183" i="3"/>
  <c r="C183" i="3"/>
  <c r="E183" i="3" s="1"/>
  <c r="F182" i="3"/>
  <c r="D182" i="3"/>
  <c r="C182" i="3"/>
  <c r="E182" i="3" s="1"/>
  <c r="F181" i="3"/>
  <c r="D181" i="3"/>
  <c r="C181" i="3"/>
  <c r="E181" i="3" s="1"/>
  <c r="F180" i="3"/>
  <c r="D180" i="3"/>
  <c r="F178" i="3"/>
  <c r="D178" i="3"/>
  <c r="F177" i="3"/>
  <c r="E177" i="3"/>
  <c r="D177" i="3"/>
  <c r="F176" i="3"/>
  <c r="E176" i="3"/>
  <c r="D176" i="3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F171" i="3"/>
  <c r="D171" i="3"/>
  <c r="F170" i="3"/>
  <c r="D170" i="3"/>
  <c r="C170" i="3"/>
  <c r="E170" i="3" s="1"/>
  <c r="F169" i="3"/>
  <c r="D169" i="3"/>
  <c r="C169" i="3"/>
  <c r="E169" i="3" s="1"/>
  <c r="F168" i="3"/>
  <c r="D168" i="3"/>
  <c r="C168" i="3"/>
  <c r="E168" i="3" s="1"/>
  <c r="F167" i="3"/>
  <c r="E167" i="3"/>
  <c r="D167" i="3"/>
  <c r="F166" i="3"/>
  <c r="D166" i="3"/>
  <c r="C166" i="3"/>
  <c r="E166" i="3" s="1"/>
  <c r="F165" i="3"/>
  <c r="D165" i="3"/>
  <c r="C165" i="3"/>
  <c r="E165" i="3" s="1"/>
  <c r="F164" i="3"/>
  <c r="D164" i="3"/>
  <c r="C164" i="3"/>
  <c r="E164" i="3" s="1"/>
  <c r="F163" i="3"/>
  <c r="D163" i="3"/>
  <c r="D162" i="3"/>
  <c r="C162" i="3"/>
  <c r="E162" i="3" s="1"/>
  <c r="F161" i="3"/>
  <c r="D161" i="3"/>
  <c r="C161" i="3"/>
  <c r="E161" i="3" s="1"/>
  <c r="F160" i="3"/>
  <c r="D160" i="3"/>
  <c r="C160" i="3"/>
  <c r="E160" i="3" s="1"/>
  <c r="F159" i="3"/>
  <c r="D159" i="3"/>
  <c r="C159" i="3"/>
  <c r="E159" i="3" s="1"/>
  <c r="F158" i="3"/>
  <c r="D158" i="3"/>
  <c r="C158" i="3"/>
  <c r="E158" i="3" s="1"/>
  <c r="F157" i="3"/>
  <c r="D157" i="3"/>
  <c r="C157" i="3"/>
  <c r="E157" i="3" s="1"/>
  <c r="F156" i="3"/>
  <c r="D156" i="3"/>
  <c r="C156" i="3"/>
  <c r="E156" i="3" s="1"/>
  <c r="F155" i="3"/>
  <c r="D155" i="3"/>
  <c r="C155" i="3"/>
  <c r="E155" i="3" s="1"/>
  <c r="F154" i="3"/>
  <c r="D154" i="3"/>
  <c r="C154" i="3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E142" i="3"/>
  <c r="D142" i="3"/>
  <c r="F141" i="3"/>
  <c r="D141" i="3"/>
  <c r="E141" i="3"/>
  <c r="F140" i="3"/>
  <c r="D140" i="3"/>
  <c r="F139" i="3"/>
  <c r="D139" i="3"/>
  <c r="F138" i="3"/>
  <c r="D138" i="3"/>
  <c r="F137" i="3"/>
  <c r="D137" i="3"/>
  <c r="C137" i="3"/>
  <c r="E137" i="3" s="1"/>
  <c r="F136" i="3"/>
  <c r="D136" i="3"/>
  <c r="C136" i="3"/>
  <c r="E136" i="3" s="1"/>
  <c r="F135" i="3"/>
  <c r="D135" i="3"/>
  <c r="C135" i="3"/>
  <c r="E135" i="3" s="1"/>
  <c r="F134" i="3"/>
  <c r="D134" i="3"/>
  <c r="C134" i="3"/>
  <c r="E134" i="3" s="1"/>
  <c r="F133" i="3"/>
  <c r="D133" i="3"/>
  <c r="C133" i="3"/>
  <c r="E133" i="3" s="1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7" i="3"/>
  <c r="D127" i="3"/>
  <c r="C127" i="3"/>
  <c r="E127" i="3" s="1"/>
  <c r="F126" i="3"/>
  <c r="D126" i="3"/>
  <c r="C126" i="3"/>
  <c r="E126" i="3" s="1"/>
  <c r="D125" i="3"/>
  <c r="E125" i="3"/>
  <c r="F124" i="3"/>
  <c r="D124" i="3"/>
  <c r="C124" i="3"/>
  <c r="E124" i="3" s="1"/>
  <c r="F123" i="3"/>
  <c r="D123" i="3"/>
  <c r="C123" i="3"/>
  <c r="E123" i="3" s="1"/>
  <c r="F122" i="3"/>
  <c r="D122" i="3"/>
  <c r="C122" i="3"/>
  <c r="E122" i="3" s="1"/>
  <c r="F121" i="3"/>
  <c r="D121" i="3"/>
  <c r="C121" i="3"/>
  <c r="E121" i="3" s="1"/>
  <c r="F120" i="3"/>
  <c r="D120" i="3"/>
  <c r="F119" i="3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E116" i="3"/>
  <c r="D116" i="3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F111" i="3"/>
  <c r="D111" i="3"/>
  <c r="C111" i="3"/>
  <c r="E111" i="3" s="1"/>
  <c r="F110" i="3"/>
  <c r="D110" i="3"/>
  <c r="C110" i="3"/>
  <c r="E110" i="3" s="1"/>
  <c r="F109" i="3"/>
  <c r="D109" i="3"/>
  <c r="C109" i="3"/>
  <c r="E109" i="3" s="1"/>
  <c r="F108" i="3"/>
  <c r="D108" i="3"/>
  <c r="C108" i="3"/>
  <c r="E108" i="3" s="1"/>
  <c r="F107" i="3"/>
  <c r="D107" i="3"/>
  <c r="F106" i="3"/>
  <c r="D106" i="3"/>
  <c r="C106" i="3"/>
  <c r="E106" i="3" s="1"/>
  <c r="F105" i="3"/>
  <c r="D105" i="3"/>
  <c r="C105" i="3"/>
  <c r="E105" i="3" s="1"/>
  <c r="F104" i="3"/>
  <c r="D104" i="3"/>
  <c r="C104" i="3"/>
  <c r="E104" i="3" s="1"/>
  <c r="F103" i="3"/>
  <c r="D103" i="3"/>
  <c r="C103" i="3"/>
  <c r="E103" i="3" s="1"/>
  <c r="E95" i="3"/>
  <c r="E94" i="3"/>
  <c r="E92" i="3"/>
  <c r="E91" i="3"/>
  <c r="T36" i="1" s="1"/>
  <c r="T67" i="1" s="1"/>
  <c r="P6" i="4" s="1"/>
  <c r="E90" i="3"/>
  <c r="E89" i="3"/>
  <c r="E88" i="3"/>
  <c r="O38" i="1" s="1"/>
  <c r="O69" i="1" s="1"/>
  <c r="J8" i="4" s="1"/>
  <c r="E87" i="3"/>
  <c r="E86" i="3"/>
  <c r="E85" i="3"/>
  <c r="N41" i="1" s="1"/>
  <c r="N72" i="1" s="1"/>
  <c r="I11" i="4" s="1"/>
  <c r="E84" i="3"/>
  <c r="E83" i="3"/>
  <c r="T39" i="1" s="1"/>
  <c r="E82" i="3"/>
  <c r="T41" i="1" s="1"/>
  <c r="T72" i="1" s="1"/>
  <c r="P11" i="4" s="1"/>
  <c r="E81" i="3"/>
  <c r="H39" i="1" s="1"/>
  <c r="H70" i="1" s="1"/>
  <c r="E80" i="3"/>
  <c r="E79" i="3"/>
  <c r="E78" i="3"/>
  <c r="C37" i="1" s="1"/>
  <c r="C68" i="1" s="1"/>
  <c r="C7" i="4" s="1"/>
  <c r="E76" i="3"/>
  <c r="E75" i="3"/>
  <c r="E74" i="3"/>
  <c r="E73" i="3"/>
  <c r="E72" i="3"/>
  <c r="E71" i="3"/>
  <c r="O9" i="4" s="1"/>
  <c r="E70" i="3"/>
  <c r="E69" i="3"/>
  <c r="E68" i="3"/>
  <c r="E67" i="3"/>
  <c r="E66" i="3"/>
  <c r="E65" i="3"/>
  <c r="C43" i="1" s="1"/>
  <c r="C74" i="1" s="1"/>
  <c r="C13" i="4" s="1"/>
  <c r="E64" i="3"/>
  <c r="E63" i="3"/>
  <c r="E62" i="3"/>
  <c r="E61" i="3"/>
  <c r="Z36" i="1" s="1"/>
  <c r="Z67" i="1" s="1"/>
  <c r="E60" i="3"/>
  <c r="V36" i="1" s="1"/>
  <c r="V67" i="1" s="1"/>
  <c r="T6" i="4" s="1"/>
  <c r="E59" i="3"/>
  <c r="E58" i="3"/>
  <c r="E57" i="3"/>
  <c r="L39" i="1" s="1"/>
  <c r="L70" i="1" s="1"/>
  <c r="L103" i="1" s="1"/>
  <c r="E56" i="3"/>
  <c r="O11" i="4" s="1"/>
  <c r="E55" i="3"/>
  <c r="Q41" i="1" s="1"/>
  <c r="Q72" i="1" s="1"/>
  <c r="O105" i="1" s="1"/>
  <c r="E54" i="3"/>
  <c r="E53" i="3"/>
  <c r="L38" i="1" s="1"/>
  <c r="E52" i="3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AC107" i="2"/>
  <c r="AB107" i="2"/>
  <c r="AA107" i="2"/>
  <c r="Z107" i="2"/>
  <c r="Y107" i="2"/>
  <c r="X107" i="2"/>
  <c r="W107" i="2"/>
  <c r="V107" i="2"/>
  <c r="S107" i="2"/>
  <c r="R107" i="2"/>
  <c r="Q107" i="2"/>
  <c r="P107" i="2"/>
  <c r="O107" i="2"/>
  <c r="M107" i="2"/>
  <c r="L107" i="2"/>
  <c r="G107" i="2"/>
  <c r="F107" i="2"/>
  <c r="E107" i="2"/>
  <c r="D107" i="2"/>
  <c r="C107" i="2"/>
  <c r="AC102" i="2"/>
  <c r="AC154" i="2" s="1"/>
  <c r="AA79" i="4" s="1"/>
  <c r="Q102" i="2"/>
  <c r="Q154" i="2" s="1"/>
  <c r="L79" i="4" s="1"/>
  <c r="O102" i="2"/>
  <c r="O154" i="2" s="1"/>
  <c r="J79" i="4" s="1"/>
  <c r="AC101" i="2"/>
  <c r="AC153" i="2" s="1"/>
  <c r="AB47" i="6" s="1"/>
  <c r="Z105" i="6" s="1"/>
  <c r="Q101" i="2"/>
  <c r="O101" i="2"/>
  <c r="O153" i="2" s="1"/>
  <c r="K47" i="6" s="1"/>
  <c r="AC100" i="2"/>
  <c r="AC152" i="2" s="1"/>
  <c r="AB46" i="6" s="1"/>
  <c r="Z104" i="6" s="1"/>
  <c r="Q100" i="2"/>
  <c r="Q152" i="2" s="1"/>
  <c r="L77" i="4" s="1"/>
  <c r="O100" i="2"/>
  <c r="O152" i="2" s="1"/>
  <c r="K46" i="6" s="1"/>
  <c r="AC99" i="2"/>
  <c r="AC151" i="2" s="1"/>
  <c r="AA76" i="4" s="1"/>
  <c r="Q99" i="2"/>
  <c r="Q151" i="2" s="1"/>
  <c r="L76" i="4" s="1"/>
  <c r="O99" i="2"/>
  <c r="O151" i="2" s="1"/>
  <c r="Q98" i="2"/>
  <c r="Q150" i="2" s="1"/>
  <c r="L75" i="4" s="1"/>
  <c r="O98" i="2"/>
  <c r="O150" i="2" s="1"/>
  <c r="AC97" i="2"/>
  <c r="AC149" i="2" s="1"/>
  <c r="AB43" i="6" s="1"/>
  <c r="Z101" i="6" s="1"/>
  <c r="Q97" i="2"/>
  <c r="Q149" i="2" s="1"/>
  <c r="M43" i="6" s="1"/>
  <c r="O97" i="2"/>
  <c r="O149" i="2" s="1"/>
  <c r="J74" i="4" s="1"/>
  <c r="AC96" i="2"/>
  <c r="AC148" i="2" s="1"/>
  <c r="AB42" i="6" s="1"/>
  <c r="Z100" i="6" s="1"/>
  <c r="Q96" i="2"/>
  <c r="O96" i="2"/>
  <c r="O148" i="2" s="1"/>
  <c r="AC95" i="2"/>
  <c r="AC147" i="2" s="1"/>
  <c r="AB39" i="6" s="1"/>
  <c r="Z97" i="6" s="1"/>
  <c r="Q95" i="2"/>
  <c r="Q147" i="2" s="1"/>
  <c r="O95" i="2"/>
  <c r="O147" i="2" s="1"/>
  <c r="K39" i="6" s="1"/>
  <c r="AC94" i="2"/>
  <c r="AC146" i="2" s="1"/>
  <c r="AB38" i="6" s="1"/>
  <c r="Z96" i="6" s="1"/>
  <c r="Q94" i="2"/>
  <c r="Q146" i="2" s="1"/>
  <c r="L71" i="4" s="1"/>
  <c r="O94" i="2"/>
  <c r="O146" i="2" s="1"/>
  <c r="K38" i="6" s="1"/>
  <c r="AC93" i="2"/>
  <c r="AC145" i="2" s="1"/>
  <c r="AA70" i="4" s="1"/>
  <c r="Q93" i="2"/>
  <c r="Q145" i="2" s="1"/>
  <c r="M36" i="6" s="1"/>
  <c r="O93" i="2"/>
  <c r="O145" i="2" s="1"/>
  <c r="J70" i="4" s="1"/>
  <c r="AC92" i="2"/>
  <c r="AC144" i="2" s="1"/>
  <c r="AB33" i="6" s="1"/>
  <c r="Z91" i="6" s="1"/>
  <c r="Q92" i="2"/>
  <c r="Q144" i="2" s="1"/>
  <c r="L69" i="4" s="1"/>
  <c r="O92" i="2"/>
  <c r="O144" i="2" s="1"/>
  <c r="J69" i="4" s="1"/>
  <c r="AC91" i="2"/>
  <c r="AC143" i="2" s="1"/>
  <c r="AA68" i="4" s="1"/>
  <c r="Q91" i="2"/>
  <c r="Q143" i="2" s="1"/>
  <c r="L68" i="4" s="1"/>
  <c r="O91" i="2"/>
  <c r="O143" i="2" s="1"/>
  <c r="J68" i="4" s="1"/>
  <c r="AC90" i="2"/>
  <c r="AC142" i="2" s="1"/>
  <c r="Q90" i="2"/>
  <c r="Q142" i="2" s="1"/>
  <c r="M28" i="6" s="1"/>
  <c r="O90" i="2"/>
  <c r="O142" i="2" s="1"/>
  <c r="J67" i="4" s="1"/>
  <c r="AC89" i="2"/>
  <c r="AC141" i="2" s="1"/>
  <c r="AA66" i="4" s="1"/>
  <c r="Q89" i="2"/>
  <c r="Q141" i="2" s="1"/>
  <c r="M24" i="6" s="1"/>
  <c r="O89" i="2"/>
  <c r="O141" i="2" s="1"/>
  <c r="K24" i="6" s="1"/>
  <c r="AC88" i="2"/>
  <c r="AC140" i="2" s="1"/>
  <c r="AB20" i="6" s="1"/>
  <c r="Q88" i="2"/>
  <c r="Q140" i="2" s="1"/>
  <c r="M20" i="6" s="1"/>
  <c r="O88" i="2"/>
  <c r="O140" i="2" s="1"/>
  <c r="K20" i="6" s="1"/>
  <c r="AC87" i="2"/>
  <c r="AC139" i="2" s="1"/>
  <c r="AB19" i="6" s="1"/>
  <c r="Z77" i="6" s="1"/>
  <c r="Q87" i="2"/>
  <c r="Q139" i="2" s="1"/>
  <c r="L64" i="4" s="1"/>
  <c r="O87" i="2"/>
  <c r="O139" i="2" s="1"/>
  <c r="K19" i="6" s="1"/>
  <c r="AC85" i="2"/>
  <c r="AC137" i="2" s="1"/>
  <c r="AB40" i="6" s="1"/>
  <c r="Z98" i="6" s="1"/>
  <c r="Q85" i="2"/>
  <c r="Q137" i="2" s="1"/>
  <c r="L62" i="4" s="1"/>
  <c r="O85" i="2"/>
  <c r="O137" i="2" s="1"/>
  <c r="K40" i="6" s="1"/>
  <c r="AC84" i="2"/>
  <c r="AC136" i="2" s="1"/>
  <c r="AA61" i="4" s="1"/>
  <c r="Q84" i="2"/>
  <c r="Q136" i="2" s="1"/>
  <c r="L61" i="4" s="1"/>
  <c r="O84" i="2"/>
  <c r="O136" i="2" s="1"/>
  <c r="J61" i="4" s="1"/>
  <c r="AC83" i="2"/>
  <c r="AC135" i="2" s="1"/>
  <c r="AA60" i="4" s="1"/>
  <c r="Q83" i="2"/>
  <c r="Q135" i="2" s="1"/>
  <c r="M31" i="6" s="1"/>
  <c r="O83" i="2"/>
  <c r="O135" i="2" s="1"/>
  <c r="K31" i="6" s="1"/>
  <c r="AC82" i="2"/>
  <c r="AC134" i="2" s="1"/>
  <c r="AA59" i="4" s="1"/>
  <c r="Q82" i="2"/>
  <c r="Q134" i="2" s="1"/>
  <c r="L59" i="4" s="1"/>
  <c r="O82" i="2"/>
  <c r="O134" i="2" s="1"/>
  <c r="J59" i="4" s="1"/>
  <c r="AC81" i="2"/>
  <c r="AC133" i="2" s="1"/>
  <c r="AA58" i="4" s="1"/>
  <c r="Q81" i="2"/>
  <c r="Q133" i="2" s="1"/>
  <c r="L58" i="4" s="1"/>
  <c r="O81" i="2"/>
  <c r="O133" i="2" s="1"/>
  <c r="AC80" i="2"/>
  <c r="AC132" i="2" s="1"/>
  <c r="AB30" i="6" s="1"/>
  <c r="Z88" i="6" s="1"/>
  <c r="Q80" i="2"/>
  <c r="Q132" i="2" s="1"/>
  <c r="O80" i="2"/>
  <c r="O132" i="2" s="1"/>
  <c r="J57" i="4" s="1"/>
  <c r="AC79" i="2"/>
  <c r="AC131" i="2" s="1"/>
  <c r="Q79" i="2"/>
  <c r="Q131" i="2" s="1"/>
  <c r="L56" i="4" s="1"/>
  <c r="O79" i="2"/>
  <c r="O131" i="2" s="1"/>
  <c r="J56" i="4" s="1"/>
  <c r="AC78" i="2"/>
  <c r="AC130" i="2" s="1"/>
  <c r="AB27" i="6" s="1"/>
  <c r="Z85" i="6" s="1"/>
  <c r="Q78" i="2"/>
  <c r="O78" i="2"/>
  <c r="O130" i="2" s="1"/>
  <c r="J55" i="4" s="1"/>
  <c r="AC77" i="2"/>
  <c r="AC129" i="2" s="1"/>
  <c r="AA54" i="4" s="1"/>
  <c r="Q77" i="2"/>
  <c r="Q129" i="2" s="1"/>
  <c r="L54" i="4" s="1"/>
  <c r="O77" i="2"/>
  <c r="O129" i="2" s="1"/>
  <c r="J54" i="4" s="1"/>
  <c r="AC76" i="2"/>
  <c r="AC128" i="2" s="1"/>
  <c r="AB22" i="6" s="1"/>
  <c r="Z80" i="6" s="1"/>
  <c r="Q76" i="2"/>
  <c r="Q128" i="2" s="1"/>
  <c r="L53" i="4" s="1"/>
  <c r="O76" i="2"/>
  <c r="O128" i="2" s="1"/>
  <c r="J53" i="4" s="1"/>
  <c r="AC75" i="2"/>
  <c r="Q75" i="2"/>
  <c r="Q127" i="2" s="1"/>
  <c r="M21" i="6" s="1"/>
  <c r="O75" i="2"/>
  <c r="O127" i="2" s="1"/>
  <c r="J52" i="4" s="1"/>
  <c r="AC74" i="2"/>
  <c r="AC126" i="2" s="1"/>
  <c r="AB18" i="6" s="1"/>
  <c r="Z76" i="6" s="1"/>
  <c r="Q74" i="2"/>
  <c r="Q126" i="2" s="1"/>
  <c r="O74" i="2"/>
  <c r="O126" i="2" s="1"/>
  <c r="J51" i="4" s="1"/>
  <c r="AC73" i="2"/>
  <c r="AC125" i="2" s="1"/>
  <c r="AB17" i="6" s="1"/>
  <c r="Z75" i="6" s="1"/>
  <c r="Q73" i="2"/>
  <c r="Q125" i="2" s="1"/>
  <c r="L50" i="4" s="1"/>
  <c r="O73" i="2"/>
  <c r="AC71" i="2"/>
  <c r="AC123" i="2" s="1"/>
  <c r="AA48" i="4" s="1"/>
  <c r="Q71" i="2"/>
  <c r="Q123" i="2" s="1"/>
  <c r="L48" i="4" s="1"/>
  <c r="O71" i="2"/>
  <c r="O123" i="2" s="1"/>
  <c r="J48" i="4" s="1"/>
  <c r="AC70" i="2"/>
  <c r="AC122" i="2" s="1"/>
  <c r="AA47" i="4" s="1"/>
  <c r="Q70" i="2"/>
  <c r="Q122" i="2" s="1"/>
  <c r="M37" i="6" s="1"/>
  <c r="O70" i="2"/>
  <c r="O122" i="2" s="1"/>
  <c r="J47" i="4" s="1"/>
  <c r="AC68" i="2"/>
  <c r="AC120" i="2" s="1"/>
  <c r="AA45" i="4" s="1"/>
  <c r="Q68" i="2"/>
  <c r="Q120" i="2" s="1"/>
  <c r="L45" i="4" s="1"/>
  <c r="O68" i="2"/>
  <c r="O120" i="2" s="1"/>
  <c r="J45" i="4" s="1"/>
  <c r="AC67" i="2"/>
  <c r="AC119" i="2" s="1"/>
  <c r="AB12" i="6" s="1"/>
  <c r="Z70" i="6" s="1"/>
  <c r="Q67" i="2"/>
  <c r="Q119" i="2" s="1"/>
  <c r="L44" i="4" s="1"/>
  <c r="O67" i="2"/>
  <c r="O119" i="2" s="1"/>
  <c r="AC65" i="2"/>
  <c r="AC117" i="2" s="1"/>
  <c r="AA42" i="4" s="1"/>
  <c r="Q65" i="2"/>
  <c r="Q117" i="2" s="1"/>
  <c r="M10" i="6" s="1"/>
  <c r="O65" i="2"/>
  <c r="O117" i="2" s="1"/>
  <c r="K10" i="6" s="1"/>
  <c r="AC64" i="2"/>
  <c r="AC116" i="2" s="1"/>
  <c r="AA41" i="4" s="1"/>
  <c r="Q64" i="2"/>
  <c r="Q116" i="2" s="1"/>
  <c r="L41" i="4" s="1"/>
  <c r="O64" i="2"/>
  <c r="O116" i="2" s="1"/>
  <c r="AC63" i="2"/>
  <c r="AC115" i="2" s="1"/>
  <c r="AA40" i="4" s="1"/>
  <c r="Q63" i="2"/>
  <c r="Q115" i="2" s="1"/>
  <c r="O63" i="2"/>
  <c r="O115" i="2" s="1"/>
  <c r="AC62" i="2"/>
  <c r="AC114" i="2" s="1"/>
  <c r="AA39" i="4" s="1"/>
  <c r="Q62" i="2"/>
  <c r="Q114" i="2" s="1"/>
  <c r="M7" i="6" s="1"/>
  <c r="O62" i="2"/>
  <c r="O114" i="2" s="1"/>
  <c r="J39" i="4" s="1"/>
  <c r="AC61" i="2"/>
  <c r="AC113" i="2" s="1"/>
  <c r="AA38" i="4" s="1"/>
  <c r="Q61" i="2"/>
  <c r="Q113" i="2" s="1"/>
  <c r="M6" i="6" s="1"/>
  <c r="O61" i="2"/>
  <c r="O113" i="2" s="1"/>
  <c r="J38" i="4" s="1"/>
  <c r="AC60" i="2"/>
  <c r="AC112" i="2" s="1"/>
  <c r="AA37" i="4" s="1"/>
  <c r="Q60" i="2"/>
  <c r="Q112" i="2" s="1"/>
  <c r="O60" i="2"/>
  <c r="O112" i="2" s="1"/>
  <c r="J37" i="4" s="1"/>
  <c r="AC59" i="2"/>
  <c r="AC111" i="2" s="1"/>
  <c r="AA36" i="4" s="1"/>
  <c r="Q59" i="2"/>
  <c r="Q111" i="2" s="1"/>
  <c r="O59" i="2"/>
  <c r="O111" i="2" s="1"/>
  <c r="K23" i="6" s="1"/>
  <c r="AC58" i="2"/>
  <c r="AC110" i="2" s="1"/>
  <c r="AA35" i="4" s="1"/>
  <c r="Q58" i="2"/>
  <c r="Q110" i="2" s="1"/>
  <c r="M4" i="6" s="1"/>
  <c r="O58" i="2"/>
  <c r="O110" i="2" s="1"/>
  <c r="AC57" i="2"/>
  <c r="AC109" i="2" s="1"/>
  <c r="AB3" i="6" s="1"/>
  <c r="Z61" i="6" s="1"/>
  <c r="Q57" i="2"/>
  <c r="Q109" i="2" s="1"/>
  <c r="M3" i="6" s="1"/>
  <c r="O57" i="2"/>
  <c r="O109" i="2" s="1"/>
  <c r="K3" i="6" s="1"/>
  <c r="AC56" i="2"/>
  <c r="AC108" i="2" s="1"/>
  <c r="AB2" i="6" s="1"/>
  <c r="Z60" i="6" s="1"/>
  <c r="Q56" i="2"/>
  <c r="Q108" i="2" s="1"/>
  <c r="L33" i="4" s="1"/>
  <c r="O56" i="2"/>
  <c r="O108" i="2" s="1"/>
  <c r="K2" i="6" s="1"/>
  <c r="AC55" i="2"/>
  <c r="AB55" i="2"/>
  <c r="AA55" i="2"/>
  <c r="Z55" i="2"/>
  <c r="Y55" i="2"/>
  <c r="X55" i="2"/>
  <c r="W55" i="2"/>
  <c r="V55" i="2"/>
  <c r="S55" i="2"/>
  <c r="R55" i="2"/>
  <c r="Q55" i="2"/>
  <c r="P55" i="2"/>
  <c r="O55" i="2"/>
  <c r="M55" i="2"/>
  <c r="L55" i="2"/>
  <c r="F55" i="2"/>
  <c r="E55" i="2"/>
  <c r="D55" i="2"/>
  <c r="C55" i="2"/>
  <c r="AB3" i="2"/>
  <c r="AB78" i="2" s="1"/>
  <c r="AB130" i="2" s="1"/>
  <c r="AA27" i="6" s="1"/>
  <c r="Y85" i="6" s="1"/>
  <c r="AA3" i="2"/>
  <c r="Z3" i="2"/>
  <c r="Z71" i="2" s="1"/>
  <c r="Z123" i="2" s="1"/>
  <c r="X48" i="4" s="1"/>
  <c r="Y3" i="2"/>
  <c r="X3" i="2"/>
  <c r="X94" i="2" s="1"/>
  <c r="W3" i="2"/>
  <c r="W81" i="2" s="1"/>
  <c r="W133" i="2" s="1"/>
  <c r="V3" i="2"/>
  <c r="V63" i="2" s="1"/>
  <c r="V115" i="2" s="1"/>
  <c r="S3" i="2"/>
  <c r="S59" i="2" s="1"/>
  <c r="S111" i="2" s="1"/>
  <c r="O36" i="4" s="1"/>
  <c r="R3" i="2"/>
  <c r="P3" i="2"/>
  <c r="M3" i="2"/>
  <c r="M82" i="2" s="1"/>
  <c r="L3" i="2"/>
  <c r="L70" i="2" s="1"/>
  <c r="L122" i="2" s="1"/>
  <c r="H47" i="4" s="1"/>
  <c r="G3" i="2"/>
  <c r="F3" i="2"/>
  <c r="E3" i="2"/>
  <c r="E64" i="2" s="1"/>
  <c r="E116" i="2" s="1"/>
  <c r="E41" i="4" s="1"/>
  <c r="E68" i="2"/>
  <c r="E120" i="2" s="1"/>
  <c r="F13" i="6" s="1"/>
  <c r="F71" i="6" s="1"/>
  <c r="D3" i="2"/>
  <c r="D85" i="2" s="1"/>
  <c r="D137" i="2" s="1"/>
  <c r="C3" i="2"/>
  <c r="T123" i="1"/>
  <c r="P123" i="1"/>
  <c r="T122" i="1"/>
  <c r="P122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L121" i="1"/>
  <c r="K121" i="1"/>
  <c r="F121" i="1"/>
  <c r="E121" i="1"/>
  <c r="D121" i="1"/>
  <c r="C121" i="1"/>
  <c r="B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T105" i="1"/>
  <c r="P105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L104" i="1"/>
  <c r="K104" i="1"/>
  <c r="F104" i="1"/>
  <c r="E104" i="1"/>
  <c r="D104" i="1"/>
  <c r="C104" i="1"/>
  <c r="B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T97" i="1"/>
  <c r="P97" i="1"/>
  <c r="AB89" i="1"/>
  <c r="Z28" i="4" s="1"/>
  <c r="AB63" i="1"/>
  <c r="AA63" i="1"/>
  <c r="Z63" i="1"/>
  <c r="Y63" i="1"/>
  <c r="X63" i="1"/>
  <c r="W63" i="1"/>
  <c r="V63" i="1"/>
  <c r="U63" i="1"/>
  <c r="T63" i="1"/>
  <c r="R63" i="1"/>
  <c r="Q63" i="1"/>
  <c r="P63" i="1"/>
  <c r="O63" i="1"/>
  <c r="N63" i="1"/>
  <c r="L63" i="1"/>
  <c r="K63" i="1"/>
  <c r="F63" i="1"/>
  <c r="E63" i="1"/>
  <c r="D63" i="1"/>
  <c r="C63" i="1"/>
  <c r="B63" i="1"/>
  <c r="O28" i="4"/>
  <c r="N28" i="4"/>
  <c r="F28" i="4"/>
  <c r="AB58" i="1"/>
  <c r="AA58" i="1"/>
  <c r="Z58" i="1"/>
  <c r="Y58" i="1"/>
  <c r="X58" i="1"/>
  <c r="W58" i="1"/>
  <c r="V58" i="1"/>
  <c r="U58" i="1"/>
  <c r="T58" i="1"/>
  <c r="R58" i="1"/>
  <c r="Q58" i="1"/>
  <c r="P58" i="1"/>
  <c r="O58" i="1"/>
  <c r="L58" i="1"/>
  <c r="K58" i="1"/>
  <c r="F58" i="1"/>
  <c r="E284" i="3"/>
  <c r="C58" i="1"/>
  <c r="AB55" i="1"/>
  <c r="AB86" i="1" s="1"/>
  <c r="Z25" i="4" s="1"/>
  <c r="AA55" i="1"/>
  <c r="AA86" i="1" s="1"/>
  <c r="Y119" i="1" s="1"/>
  <c r="Z55" i="1"/>
  <c r="Z86" i="1" s="1"/>
  <c r="X119" i="1" s="1"/>
  <c r="Y55" i="1"/>
  <c r="Y86" i="1" s="1"/>
  <c r="W25" i="4" s="1"/>
  <c r="W55" i="1"/>
  <c r="W86" i="1" s="1"/>
  <c r="V55" i="1"/>
  <c r="V86" i="1" s="1"/>
  <c r="T25" i="4" s="1"/>
  <c r="U55" i="1"/>
  <c r="U86" i="1" s="1"/>
  <c r="S25" i="4" s="1"/>
  <c r="T55" i="1"/>
  <c r="T86" i="1" s="1"/>
  <c r="O25" i="4"/>
  <c r="R55" i="1"/>
  <c r="R86" i="1" s="1"/>
  <c r="P86" i="1"/>
  <c r="O86" i="1"/>
  <c r="J25" i="4" s="1"/>
  <c r="K86" i="1"/>
  <c r="K119" i="1" s="1"/>
  <c r="E55" i="1"/>
  <c r="E86" i="1" s="1"/>
  <c r="E25" i="4" s="1"/>
  <c r="D55" i="1"/>
  <c r="C55" i="1"/>
  <c r="C86" i="1" s="1"/>
  <c r="C25" i="4" s="1"/>
  <c r="Z84" i="1"/>
  <c r="X117" i="1" s="1"/>
  <c r="Q84" i="1"/>
  <c r="O117" i="1" s="1"/>
  <c r="P84" i="1"/>
  <c r="O84" i="1"/>
  <c r="J23" i="4" s="1"/>
  <c r="O21" i="4"/>
  <c r="N82" i="1"/>
  <c r="I21" i="4" s="1"/>
  <c r="E82" i="1"/>
  <c r="E21" i="4" s="1"/>
  <c r="O20" i="4"/>
  <c r="O81" i="1"/>
  <c r="J20" i="4" s="1"/>
  <c r="O18" i="4"/>
  <c r="N79" i="1"/>
  <c r="I18" i="4" s="1"/>
  <c r="E79" i="1"/>
  <c r="E112" i="1" s="1"/>
  <c r="AA78" i="1"/>
  <c r="Y17" i="4" s="1"/>
  <c r="Q78" i="1"/>
  <c r="K17" i="4"/>
  <c r="L78" i="1"/>
  <c r="L111" i="1" s="1"/>
  <c r="O13" i="4"/>
  <c r="Q74" i="1"/>
  <c r="O74" i="1"/>
  <c r="J13" i="4" s="1"/>
  <c r="N74" i="1"/>
  <c r="I13" i="4" s="1"/>
  <c r="O12" i="4"/>
  <c r="D73" i="1"/>
  <c r="Y72" i="1"/>
  <c r="W11" i="4" s="1"/>
  <c r="AB40" i="1"/>
  <c r="AA40" i="1"/>
  <c r="Z40" i="1"/>
  <c r="Y40" i="1"/>
  <c r="W40" i="1"/>
  <c r="V40" i="1"/>
  <c r="U40" i="1"/>
  <c r="T40" i="1"/>
  <c r="R40" i="1"/>
  <c r="D40" i="1"/>
  <c r="C40" i="1"/>
  <c r="W70" i="1"/>
  <c r="U103" i="1" s="1"/>
  <c r="P70" i="1"/>
  <c r="K9" i="4" s="1"/>
  <c r="AB69" i="1"/>
  <c r="Z8" i="4" s="1"/>
  <c r="V69" i="1"/>
  <c r="T8" i="4" s="1"/>
  <c r="N69" i="1"/>
  <c r="I8" i="4" s="1"/>
  <c r="O7" i="4"/>
  <c r="N68" i="1"/>
  <c r="I7" i="4" s="1"/>
  <c r="E67" i="1"/>
  <c r="E100" i="1" s="1"/>
  <c r="D67" i="1"/>
  <c r="D100" i="1" s="1"/>
  <c r="Y66" i="1"/>
  <c r="W99" i="1" s="1"/>
  <c r="W66" i="1"/>
  <c r="U99" i="1" s="1"/>
  <c r="O5" i="4"/>
  <c r="Q66" i="1"/>
  <c r="L5" i="4" s="1"/>
  <c r="P66" i="1"/>
  <c r="K5" i="4" s="1"/>
  <c r="O66" i="1"/>
  <c r="J5" i="4" s="1"/>
  <c r="L66" i="1"/>
  <c r="L99" i="1" s="1"/>
  <c r="AB32" i="1"/>
  <c r="AA32" i="1"/>
  <c r="Z32" i="1"/>
  <c r="Y32" i="1"/>
  <c r="X32" i="1"/>
  <c r="W32" i="1"/>
  <c r="V32" i="1"/>
  <c r="U32" i="1"/>
  <c r="T32" i="1"/>
  <c r="R32" i="1"/>
  <c r="E32" i="1"/>
  <c r="D32" i="1"/>
  <c r="C32" i="1"/>
  <c r="B32" i="1"/>
  <c r="R29" i="1"/>
  <c r="R70" i="1"/>
  <c r="C84" i="1"/>
  <c r="C23" i="4" s="1"/>
  <c r="C73" i="1"/>
  <c r="C82" i="1"/>
  <c r="R67" i="1"/>
  <c r="Q100" i="1" s="1"/>
  <c r="R73" i="1"/>
  <c r="R79" i="1"/>
  <c r="N18" i="4" s="1"/>
  <c r="E56" i="2"/>
  <c r="E108" i="2" s="1"/>
  <c r="E33" i="4" s="1"/>
  <c r="M67" i="2"/>
  <c r="M119" i="2" s="1"/>
  <c r="J12" i="6" s="1"/>
  <c r="J70" i="6" s="1"/>
  <c r="T84" i="1"/>
  <c r="S117" i="1" s="1"/>
  <c r="O41" i="6"/>
  <c r="M99" i="6" s="1"/>
  <c r="E62" i="2"/>
  <c r="E114" i="2" s="1"/>
  <c r="E39" i="4" s="1"/>
  <c r="E70" i="2"/>
  <c r="E122" i="2" s="1"/>
  <c r="C275" i="3"/>
  <c r="C293" i="3" s="1"/>
  <c r="E275" i="3"/>
  <c r="Q21" i="4"/>
  <c r="Q23" i="4"/>
  <c r="Y9" i="4"/>
  <c r="L84" i="1"/>
  <c r="L25" i="4"/>
  <c r="Q25" i="4"/>
  <c r="W119" i="1"/>
  <c r="E28" i="4"/>
  <c r="E122" i="1"/>
  <c r="U79" i="1"/>
  <c r="S18" i="4" s="1"/>
  <c r="Y117" i="1"/>
  <c r="G25" i="4"/>
  <c r="U25" i="4"/>
  <c r="U119" i="1"/>
  <c r="F100" i="2"/>
  <c r="F152" i="2" s="1"/>
  <c r="F77" i="4" s="1"/>
  <c r="F88" i="2"/>
  <c r="F140" i="2" s="1"/>
  <c r="F68" i="2"/>
  <c r="F120" i="2" s="1"/>
  <c r="F45" i="4" s="1"/>
  <c r="F101" i="2"/>
  <c r="F153" i="2" s="1"/>
  <c r="G47" i="6" s="1"/>
  <c r="G105" i="6" s="1"/>
  <c r="F89" i="2"/>
  <c r="F141" i="2" s="1"/>
  <c r="G24" i="6" s="1"/>
  <c r="G82" i="6" s="1"/>
  <c r="F98" i="2"/>
  <c r="F150" i="2" s="1"/>
  <c r="F75" i="4" s="1"/>
  <c r="F82" i="2"/>
  <c r="F134" i="2" s="1"/>
  <c r="F59" i="4" s="1"/>
  <c r="F70" i="2"/>
  <c r="F122" i="2" s="1"/>
  <c r="G37" i="6" s="1"/>
  <c r="G95" i="6" s="1"/>
  <c r="P101" i="2"/>
  <c r="P153" i="2" s="1"/>
  <c r="L47" i="6" s="1"/>
  <c r="P97" i="2"/>
  <c r="P149" i="2" s="1"/>
  <c r="P93" i="2"/>
  <c r="P145" i="2" s="1"/>
  <c r="P85" i="2"/>
  <c r="P137" i="2" s="1"/>
  <c r="K62" i="4" s="1"/>
  <c r="P81" i="2"/>
  <c r="P133" i="2" s="1"/>
  <c r="K58" i="4" s="1"/>
  <c r="P77" i="2"/>
  <c r="P129" i="2" s="1"/>
  <c r="K54" i="4" s="1"/>
  <c r="P98" i="2"/>
  <c r="P150" i="2" s="1"/>
  <c r="P94" i="2"/>
  <c r="P146" i="2" s="1"/>
  <c r="L38" i="6" s="1"/>
  <c r="P90" i="2"/>
  <c r="P142" i="2" s="1"/>
  <c r="P78" i="2"/>
  <c r="P130" i="2" s="1"/>
  <c r="P74" i="2"/>
  <c r="P126" i="2" s="1"/>
  <c r="K51" i="4" s="1"/>
  <c r="P70" i="2"/>
  <c r="P122" i="2" s="1"/>
  <c r="K47" i="4" s="1"/>
  <c r="P95" i="2"/>
  <c r="P147" i="2" s="1"/>
  <c r="L39" i="6" s="1"/>
  <c r="P91" i="2"/>
  <c r="P143" i="2" s="1"/>
  <c r="K68" i="4" s="1"/>
  <c r="P87" i="2"/>
  <c r="P139" i="2" s="1"/>
  <c r="K64" i="4" s="1"/>
  <c r="P79" i="2"/>
  <c r="P131" i="2" s="1"/>
  <c r="K56" i="4" s="1"/>
  <c r="P75" i="2"/>
  <c r="P127" i="2" s="1"/>
  <c r="L21" i="6" s="1"/>
  <c r="P71" i="2"/>
  <c r="P123" i="2" s="1"/>
  <c r="K48" i="4" s="1"/>
  <c r="P100" i="2"/>
  <c r="P152" i="2" s="1"/>
  <c r="L46" i="6" s="1"/>
  <c r="P96" i="2"/>
  <c r="P148" i="2" s="1"/>
  <c r="L42" i="6" s="1"/>
  <c r="X90" i="2"/>
  <c r="X142" i="2" s="1"/>
  <c r="W28" i="6" s="1"/>
  <c r="U86" i="6" s="1"/>
  <c r="X82" i="2"/>
  <c r="X134" i="2" s="1"/>
  <c r="W35" i="6" s="1"/>
  <c r="U93" i="6" s="1"/>
  <c r="X78" i="2"/>
  <c r="X130" i="2" s="1"/>
  <c r="W27" i="6" s="1"/>
  <c r="U85" i="6" s="1"/>
  <c r="X99" i="2"/>
  <c r="X151" i="2" s="1"/>
  <c r="V76" i="4" s="1"/>
  <c r="X91" i="2"/>
  <c r="X143" i="2" s="1"/>
  <c r="W32" i="6" s="1"/>
  <c r="U90" i="6" s="1"/>
  <c r="X79" i="2"/>
  <c r="X131" i="2" s="1"/>
  <c r="V56" i="4" s="1"/>
  <c r="X100" i="2"/>
  <c r="X152" i="2" s="1"/>
  <c r="W46" i="6" s="1"/>
  <c r="U104" i="6" s="1"/>
  <c r="X92" i="2"/>
  <c r="X144" i="2" s="1"/>
  <c r="X84" i="2"/>
  <c r="X136" i="2" s="1"/>
  <c r="W26" i="6" s="1"/>
  <c r="U84" i="6" s="1"/>
  <c r="X97" i="2"/>
  <c r="X149" i="2" s="1"/>
  <c r="W43" i="6" s="1"/>
  <c r="U101" i="6" s="1"/>
  <c r="AB94" i="2"/>
  <c r="AB146" i="2" s="1"/>
  <c r="AA38" i="6" s="1"/>
  <c r="Y96" i="6" s="1"/>
  <c r="AB90" i="2"/>
  <c r="AB142" i="2" s="1"/>
  <c r="Z67" i="4" s="1"/>
  <c r="AB74" i="2"/>
  <c r="AB126" i="2" s="1"/>
  <c r="Z51" i="4" s="1"/>
  <c r="AB70" i="2"/>
  <c r="AB122" i="2" s="1"/>
  <c r="AA37" i="6" s="1"/>
  <c r="Y95" i="6" s="1"/>
  <c r="AB102" i="2"/>
  <c r="AB154" i="2" s="1"/>
  <c r="Z79" i="4" s="1"/>
  <c r="AB91" i="2"/>
  <c r="AB143" i="2" s="1"/>
  <c r="AA32" i="6" s="1"/>
  <c r="Y90" i="6" s="1"/>
  <c r="AB87" i="2"/>
  <c r="AB139" i="2" s="1"/>
  <c r="Z64" i="4" s="1"/>
  <c r="AB79" i="2"/>
  <c r="AB131" i="2" s="1"/>
  <c r="AB101" i="2"/>
  <c r="AB153" i="2" s="1"/>
  <c r="Z78" i="4" s="1"/>
  <c r="AB96" i="2"/>
  <c r="AB148" i="2" s="1"/>
  <c r="AA42" i="6" s="1"/>
  <c r="Y100" i="6" s="1"/>
  <c r="AB92" i="2"/>
  <c r="AB144" i="2" s="1"/>
  <c r="Z69" i="4" s="1"/>
  <c r="AB84" i="2"/>
  <c r="AB136" i="2" s="1"/>
  <c r="AA26" i="6" s="1"/>
  <c r="Y84" i="6" s="1"/>
  <c r="AB80" i="2"/>
  <c r="AB132" i="2" s="1"/>
  <c r="AA30" i="6" s="1"/>
  <c r="Y88" i="6" s="1"/>
  <c r="AB76" i="2"/>
  <c r="AB128" i="2" s="1"/>
  <c r="Z53" i="4" s="1"/>
  <c r="AB97" i="2"/>
  <c r="AB149" i="2" s="1"/>
  <c r="AA43" i="6" s="1"/>
  <c r="Y101" i="6" s="1"/>
  <c r="P56" i="2"/>
  <c r="P108" i="2" s="1"/>
  <c r="K33" i="4" s="1"/>
  <c r="D57" i="2"/>
  <c r="D109" i="2" s="1"/>
  <c r="F59" i="2"/>
  <c r="F111" i="2" s="1"/>
  <c r="G23" i="6" s="1"/>
  <c r="G81" i="6" s="1"/>
  <c r="V59" i="2"/>
  <c r="V111" i="2" s="1"/>
  <c r="T36" i="4" s="1"/>
  <c r="Z59" i="2"/>
  <c r="Z111" i="2" s="1"/>
  <c r="X36" i="4" s="1"/>
  <c r="D61" i="2"/>
  <c r="D113" i="2" s="1"/>
  <c r="D38" i="4" s="1"/>
  <c r="AB61" i="2"/>
  <c r="AB113" i="2" s="1"/>
  <c r="Z38" i="4" s="1"/>
  <c r="S63" i="2"/>
  <c r="S115" i="2" s="1"/>
  <c r="Z63" i="2"/>
  <c r="Z115" i="2" s="1"/>
  <c r="Y8" i="6" s="1"/>
  <c r="W66" i="6" s="1"/>
  <c r="P64" i="2"/>
  <c r="P116" i="2" s="1"/>
  <c r="D65" i="2"/>
  <c r="D117" i="2" s="1"/>
  <c r="E10" i="6" s="1"/>
  <c r="L65" i="2"/>
  <c r="L117" i="2" s="1"/>
  <c r="I10" i="6" s="1"/>
  <c r="I68" i="6" s="1"/>
  <c r="AB65" i="2"/>
  <c r="AB117" i="2" s="1"/>
  <c r="AA10" i="6" s="1"/>
  <c r="Y68" i="6" s="1"/>
  <c r="D67" i="2"/>
  <c r="D119" i="2" s="1"/>
  <c r="E12" i="6" s="1"/>
  <c r="F71" i="2"/>
  <c r="F123" i="2" s="1"/>
  <c r="F48" i="4" s="1"/>
  <c r="V71" i="2"/>
  <c r="V123" i="2" s="1"/>
  <c r="U15" i="6" s="1"/>
  <c r="S73" i="6" s="1"/>
  <c r="Z87" i="2"/>
  <c r="Z139" i="2" s="1"/>
  <c r="X64" i="4" s="1"/>
  <c r="M90" i="2"/>
  <c r="M142" i="2" s="1"/>
  <c r="J28" i="6" s="1"/>
  <c r="J86" i="6" s="1"/>
  <c r="Z91" i="2"/>
  <c r="Z143" i="2" s="1"/>
  <c r="Y32" i="6" s="1"/>
  <c r="W90" i="6" s="1"/>
  <c r="M94" i="2"/>
  <c r="M146" i="2" s="1"/>
  <c r="J38" i="6" s="1"/>
  <c r="J96" i="6" s="1"/>
  <c r="D122" i="1"/>
  <c r="L122" i="1"/>
  <c r="R99" i="2"/>
  <c r="R151" i="2" s="1"/>
  <c r="N45" i="6" s="1"/>
  <c r="L103" i="6" s="1"/>
  <c r="R75" i="2"/>
  <c r="R127" i="2" s="1"/>
  <c r="M52" i="4" s="1"/>
  <c r="R77" i="2"/>
  <c r="R129" i="2" s="1"/>
  <c r="X56" i="2"/>
  <c r="X108" i="2" s="1"/>
  <c r="V33" i="4" s="1"/>
  <c r="AB56" i="2"/>
  <c r="AB108" i="2" s="1"/>
  <c r="Z33" i="4" s="1"/>
  <c r="E57" i="2"/>
  <c r="F58" i="2"/>
  <c r="F110" i="2" s="1"/>
  <c r="G4" i="6" s="1"/>
  <c r="G62" i="6" s="1"/>
  <c r="V58" i="2"/>
  <c r="V110" i="2" s="1"/>
  <c r="U4" i="6" s="1"/>
  <c r="S62" i="6" s="1"/>
  <c r="Z58" i="2"/>
  <c r="Z110" i="2" s="1"/>
  <c r="X35" i="4" s="1"/>
  <c r="P59" i="2"/>
  <c r="P111" i="2" s="1"/>
  <c r="K36" i="4" s="1"/>
  <c r="P36" i="4"/>
  <c r="D60" i="2"/>
  <c r="D112" i="2" s="1"/>
  <c r="E5" i="6" s="1"/>
  <c r="X60" i="2"/>
  <c r="X112" i="2" s="1"/>
  <c r="V37" i="4" s="1"/>
  <c r="AB60" i="2"/>
  <c r="AB112" i="2" s="1"/>
  <c r="Z37" i="4" s="1"/>
  <c r="E61" i="2"/>
  <c r="E113" i="2" s="1"/>
  <c r="F6" i="6" s="1"/>
  <c r="F64" i="6" s="1"/>
  <c r="F62" i="2"/>
  <c r="F114" i="2" s="1"/>
  <c r="G7" i="6" s="1"/>
  <c r="G65" i="6" s="1"/>
  <c r="Z62" i="2"/>
  <c r="Z114" i="2" s="1"/>
  <c r="X39" i="4" s="1"/>
  <c r="P63" i="2"/>
  <c r="P115" i="2" s="1"/>
  <c r="K40" i="4" s="1"/>
  <c r="D64" i="2"/>
  <c r="D116" i="2" s="1"/>
  <c r="D41" i="4" s="1"/>
  <c r="L64" i="2"/>
  <c r="L116" i="2" s="1"/>
  <c r="H41" i="4" s="1"/>
  <c r="AB64" i="2"/>
  <c r="AB116" i="2" s="1"/>
  <c r="Z41" i="4" s="1"/>
  <c r="E65" i="2"/>
  <c r="E117" i="2" s="1"/>
  <c r="M65" i="2"/>
  <c r="M117" i="2" s="1"/>
  <c r="J10" i="6" s="1"/>
  <c r="J68" i="6" s="1"/>
  <c r="E67" i="2"/>
  <c r="E119" i="2" s="1"/>
  <c r="E44" i="4" s="1"/>
  <c r="Q13" i="6"/>
  <c r="O71" i="6" s="1"/>
  <c r="M70" i="2"/>
  <c r="M122" i="2" s="1"/>
  <c r="I47" i="4" s="1"/>
  <c r="D73" i="2"/>
  <c r="D125" i="2" s="1"/>
  <c r="D50" i="4" s="1"/>
  <c r="E74" i="2"/>
  <c r="E126" i="2" s="1"/>
  <c r="F18" i="6" s="1"/>
  <c r="F76" i="6" s="1"/>
  <c r="F75" i="2"/>
  <c r="F127" i="2" s="1"/>
  <c r="G21" i="6" s="1"/>
  <c r="G79" i="6" s="1"/>
  <c r="Q22" i="6"/>
  <c r="O80" i="6" s="1"/>
  <c r="E78" i="2"/>
  <c r="E130" i="2" s="1"/>
  <c r="E55" i="4" s="1"/>
  <c r="F79" i="2"/>
  <c r="F131" i="2" s="1"/>
  <c r="G29" i="6" s="1"/>
  <c r="G87" i="6" s="1"/>
  <c r="D81" i="2"/>
  <c r="D133" i="2" s="1"/>
  <c r="E34" i="6" s="1"/>
  <c r="E82" i="2"/>
  <c r="E134" i="2" s="1"/>
  <c r="E59" i="4" s="1"/>
  <c r="F83" i="2"/>
  <c r="F135" i="2" s="1"/>
  <c r="F60" i="4" s="1"/>
  <c r="AA88" i="2"/>
  <c r="AA140" i="2" s="1"/>
  <c r="Y65" i="4" s="1"/>
  <c r="AB89" i="2"/>
  <c r="AB141" i="2" s="1"/>
  <c r="Z66" i="4" s="1"/>
  <c r="AB93" i="2"/>
  <c r="AB145" i="2" s="1"/>
  <c r="D102" i="2"/>
  <c r="D154" i="2" s="1"/>
  <c r="D79" i="4" s="1"/>
  <c r="D98" i="2"/>
  <c r="D150" i="2" s="1"/>
  <c r="D94" i="2"/>
  <c r="D146" i="2" s="1"/>
  <c r="E38" i="6" s="1"/>
  <c r="D90" i="2"/>
  <c r="D142" i="2" s="1"/>
  <c r="E28" i="6" s="1"/>
  <c r="D82" i="2"/>
  <c r="D134" i="2" s="1"/>
  <c r="E35" i="6" s="1"/>
  <c r="D78" i="2"/>
  <c r="D130" i="2" s="1"/>
  <c r="E27" i="6" s="1"/>
  <c r="D74" i="2"/>
  <c r="D126" i="2" s="1"/>
  <c r="D51" i="4" s="1"/>
  <c r="D70" i="2"/>
  <c r="D122" i="2" s="1"/>
  <c r="D47" i="4" s="1"/>
  <c r="D95" i="2"/>
  <c r="D147" i="2" s="1"/>
  <c r="E39" i="6" s="1"/>
  <c r="D91" i="2"/>
  <c r="D143" i="2" s="1"/>
  <c r="E32" i="6" s="1"/>
  <c r="D87" i="2"/>
  <c r="D139" i="2" s="1"/>
  <c r="D83" i="2"/>
  <c r="D135" i="2" s="1"/>
  <c r="E31" i="6" s="1"/>
  <c r="D79" i="2"/>
  <c r="D131" i="2" s="1"/>
  <c r="E29" i="6" s="1"/>
  <c r="D75" i="2"/>
  <c r="D127" i="2" s="1"/>
  <c r="D52" i="4" s="1"/>
  <c r="D71" i="2"/>
  <c r="D123" i="2" s="1"/>
  <c r="D100" i="2"/>
  <c r="D152" i="2" s="1"/>
  <c r="E46" i="6" s="1"/>
  <c r="D96" i="2"/>
  <c r="D148" i="2" s="1"/>
  <c r="E42" i="6" s="1"/>
  <c r="D92" i="2"/>
  <c r="D144" i="2" s="1"/>
  <c r="E33" i="6" s="1"/>
  <c r="D88" i="2"/>
  <c r="D140" i="2" s="1"/>
  <c r="E20" i="6" s="1"/>
  <c r="D84" i="2"/>
  <c r="D136" i="2" s="1"/>
  <c r="D61" i="4" s="1"/>
  <c r="D80" i="2"/>
  <c r="D132" i="2" s="1"/>
  <c r="D57" i="4" s="1"/>
  <c r="D76" i="2"/>
  <c r="D128" i="2" s="1"/>
  <c r="D53" i="4" s="1"/>
  <c r="D68" i="2"/>
  <c r="D120" i="2" s="1"/>
  <c r="D45" i="4" s="1"/>
  <c r="D101" i="2"/>
  <c r="D153" i="2" s="1"/>
  <c r="E47" i="6" s="1"/>
  <c r="D97" i="2"/>
  <c r="D149" i="2" s="1"/>
  <c r="E43" i="6" s="1"/>
  <c r="S102" i="2"/>
  <c r="S154" i="2" s="1"/>
  <c r="O79" i="4" s="1"/>
  <c r="S92" i="2"/>
  <c r="S144" i="2" s="1"/>
  <c r="O69" i="4" s="1"/>
  <c r="S88" i="2"/>
  <c r="S140" i="2" s="1"/>
  <c r="P20" i="6" s="1"/>
  <c r="S84" i="2"/>
  <c r="S136" i="2" s="1"/>
  <c r="P26" i="6" s="1"/>
  <c r="O121" i="6" s="1"/>
  <c r="S76" i="2"/>
  <c r="S128" i="2" s="1"/>
  <c r="S68" i="2"/>
  <c r="S120" i="2" s="1"/>
  <c r="O45" i="4" s="1"/>
  <c r="S97" i="2"/>
  <c r="S149" i="2" s="1"/>
  <c r="O74" i="4" s="1"/>
  <c r="S89" i="2"/>
  <c r="S141" i="2" s="1"/>
  <c r="P24" i="6" s="1"/>
  <c r="S85" i="2"/>
  <c r="S137" i="2" s="1"/>
  <c r="O62" i="4" s="1"/>
  <c r="S81" i="2"/>
  <c r="S133" i="2" s="1"/>
  <c r="O58" i="4" s="1"/>
  <c r="S73" i="2"/>
  <c r="S125" i="2" s="1"/>
  <c r="P17" i="6" s="1"/>
  <c r="S98" i="2"/>
  <c r="S150" i="2" s="1"/>
  <c r="S94" i="2"/>
  <c r="S146" i="2" s="1"/>
  <c r="O71" i="4" s="1"/>
  <c r="S82" i="2"/>
  <c r="S134" i="2" s="1"/>
  <c r="O59" i="4" s="1"/>
  <c r="S78" i="2"/>
  <c r="S130" i="2" s="1"/>
  <c r="P27" i="6" s="1"/>
  <c r="O122" i="6" s="1"/>
  <c r="S74" i="2"/>
  <c r="S126" i="2" s="1"/>
  <c r="P18" i="6" s="1"/>
  <c r="O113" i="6" s="1"/>
  <c r="S99" i="2"/>
  <c r="S151" i="2" s="1"/>
  <c r="P45" i="6" s="1"/>
  <c r="N103" i="6" s="1"/>
  <c r="V101" i="2"/>
  <c r="V153" i="2" s="1"/>
  <c r="U47" i="6" s="1"/>
  <c r="S105" i="6" s="1"/>
  <c r="V88" i="2"/>
  <c r="V140" i="2" s="1"/>
  <c r="U20" i="6" s="1"/>
  <c r="S78" i="6" s="1"/>
  <c r="V68" i="2"/>
  <c r="V120" i="2" s="1"/>
  <c r="T45" i="4" s="1"/>
  <c r="V89" i="2"/>
  <c r="V141" i="2" s="1"/>
  <c r="T66" i="4" s="1"/>
  <c r="V73" i="2"/>
  <c r="V125" i="2" s="1"/>
  <c r="U17" i="6" s="1"/>
  <c r="S75" i="6" s="1"/>
  <c r="V82" i="2"/>
  <c r="V134" i="2" s="1"/>
  <c r="U35" i="6" s="1"/>
  <c r="S93" i="6" s="1"/>
  <c r="V99" i="2"/>
  <c r="V151" i="2" s="1"/>
  <c r="U45" i="6" s="1"/>
  <c r="S103" i="6" s="1"/>
  <c r="Z101" i="2"/>
  <c r="Z153" i="2" s="1"/>
  <c r="X78" i="4" s="1"/>
  <c r="Z100" i="2"/>
  <c r="Z152" i="2" s="1"/>
  <c r="Y46" i="6" s="1"/>
  <c r="W104" i="6" s="1"/>
  <c r="Z96" i="2"/>
  <c r="Z148" i="2" s="1"/>
  <c r="X73" i="4" s="1"/>
  <c r="Z92" i="2"/>
  <c r="Z144" i="2" s="1"/>
  <c r="Y33" i="6" s="1"/>
  <c r="W91" i="6" s="1"/>
  <c r="Z88" i="2"/>
  <c r="Z84" i="2"/>
  <c r="Z136" i="2" s="1"/>
  <c r="X61" i="4" s="1"/>
  <c r="Z80" i="2"/>
  <c r="Z132" i="2" s="1"/>
  <c r="Y30" i="6" s="1"/>
  <c r="W88" i="6" s="1"/>
  <c r="Z76" i="2"/>
  <c r="Z128" i="2" s="1"/>
  <c r="Y22" i="6" s="1"/>
  <c r="W80" i="6" s="1"/>
  <c r="Z68" i="2"/>
  <c r="Z120" i="2" s="1"/>
  <c r="Y13" i="6" s="1"/>
  <c r="W71" i="6" s="1"/>
  <c r="Z97" i="2"/>
  <c r="Z149" i="2" s="1"/>
  <c r="X74" i="4" s="1"/>
  <c r="Z93" i="2"/>
  <c r="Z145" i="2" s="1"/>
  <c r="X70" i="4" s="1"/>
  <c r="Z89" i="2"/>
  <c r="Z141" i="2" s="1"/>
  <c r="Y24" i="6" s="1"/>
  <c r="W82" i="6" s="1"/>
  <c r="Z85" i="2"/>
  <c r="Z137" i="2" s="1"/>
  <c r="Y40" i="6" s="1"/>
  <c r="W98" i="6" s="1"/>
  <c r="Z81" i="2"/>
  <c r="Z133" i="2" s="1"/>
  <c r="X58" i="4" s="1"/>
  <c r="Z77" i="2"/>
  <c r="Z129" i="2" s="1"/>
  <c r="X54" i="4" s="1"/>
  <c r="Z73" i="2"/>
  <c r="Z125" i="2" s="1"/>
  <c r="Y17" i="6" s="1"/>
  <c r="W75" i="6" s="1"/>
  <c r="Z102" i="2"/>
  <c r="Z154" i="2" s="1"/>
  <c r="X79" i="4" s="1"/>
  <c r="Z98" i="2"/>
  <c r="Z150" i="2" s="1"/>
  <c r="X75" i="4" s="1"/>
  <c r="Z94" i="2"/>
  <c r="Z146" i="2" s="1"/>
  <c r="Y38" i="6" s="1"/>
  <c r="W96" i="6" s="1"/>
  <c r="Z90" i="2"/>
  <c r="Z142" i="2" s="1"/>
  <c r="Y28" i="6" s="1"/>
  <c r="W86" i="6" s="1"/>
  <c r="Z82" i="2"/>
  <c r="Z134" i="2" s="1"/>
  <c r="Y35" i="6" s="1"/>
  <c r="W93" i="6" s="1"/>
  <c r="Z78" i="2"/>
  <c r="Z130" i="2" s="1"/>
  <c r="Y27" i="6" s="1"/>
  <c r="W85" i="6" s="1"/>
  <c r="Z74" i="2"/>
  <c r="Z126" i="2" s="1"/>
  <c r="Y18" i="6" s="1"/>
  <c r="W76" i="6" s="1"/>
  <c r="Z70" i="2"/>
  <c r="Z122" i="2" s="1"/>
  <c r="Y37" i="6" s="1"/>
  <c r="W95" i="6" s="1"/>
  <c r="Z99" i="2"/>
  <c r="Z151" i="2" s="1"/>
  <c r="Y45" i="6" s="1"/>
  <c r="W103" i="6" s="1"/>
  <c r="Z95" i="2"/>
  <c r="Z147" i="2" s="1"/>
  <c r="F57" i="2"/>
  <c r="F109" i="2" s="1"/>
  <c r="G3" i="6" s="1"/>
  <c r="G61" i="6" s="1"/>
  <c r="S57" i="2"/>
  <c r="S109" i="2" s="1"/>
  <c r="P3" i="6" s="1"/>
  <c r="N61" i="6" s="1"/>
  <c r="Z57" i="2"/>
  <c r="Z109" i="2" s="1"/>
  <c r="X34" i="4" s="1"/>
  <c r="P58" i="2"/>
  <c r="P110" i="2" s="1"/>
  <c r="K35" i="4" s="1"/>
  <c r="D59" i="2"/>
  <c r="D111" i="2" s="1"/>
  <c r="E23" i="6" s="1"/>
  <c r="X59" i="2"/>
  <c r="X111" i="2" s="1"/>
  <c r="W23" i="6" s="1"/>
  <c r="U81" i="6" s="1"/>
  <c r="AB59" i="2"/>
  <c r="F61" i="2"/>
  <c r="F113" i="2" s="1"/>
  <c r="F38" i="4" s="1"/>
  <c r="S61" i="2"/>
  <c r="Z61" i="2"/>
  <c r="Z113" i="2" s="1"/>
  <c r="X38" i="4" s="1"/>
  <c r="P62" i="2"/>
  <c r="P114" i="2" s="1"/>
  <c r="L7" i="6" s="1"/>
  <c r="D63" i="2"/>
  <c r="D115" i="2" s="1"/>
  <c r="E8" i="6" s="1"/>
  <c r="L63" i="2"/>
  <c r="L115" i="2" s="1"/>
  <c r="H40" i="4" s="1"/>
  <c r="AB63" i="2"/>
  <c r="AB115" i="2" s="1"/>
  <c r="Z40" i="4" s="1"/>
  <c r="S65" i="2"/>
  <c r="S117" i="2" s="1"/>
  <c r="P10" i="6" s="1"/>
  <c r="V65" i="2"/>
  <c r="V117" i="2" s="1"/>
  <c r="Z65" i="2"/>
  <c r="Z117" i="2" s="1"/>
  <c r="X42" i="4" s="1"/>
  <c r="F67" i="2"/>
  <c r="F119" i="2" s="1"/>
  <c r="Z67" i="2"/>
  <c r="Z119" i="2" s="1"/>
  <c r="X44" i="4" s="1"/>
  <c r="P68" i="2"/>
  <c r="M74" i="2"/>
  <c r="M126" i="2" s="1"/>
  <c r="I51" i="4" s="1"/>
  <c r="Z75" i="2"/>
  <c r="Z127" i="2" s="1"/>
  <c r="Y21" i="6" s="1"/>
  <c r="W79" i="6" s="1"/>
  <c r="X77" i="2"/>
  <c r="X129" i="2" s="1"/>
  <c r="V54" i="4" s="1"/>
  <c r="M78" i="2"/>
  <c r="M130" i="2" s="1"/>
  <c r="J27" i="6" s="1"/>
  <c r="J85" i="6" s="1"/>
  <c r="Z79" i="2"/>
  <c r="Z131" i="2" s="1"/>
  <c r="X56" i="4" s="1"/>
  <c r="X81" i="2"/>
  <c r="X133" i="2" s="1"/>
  <c r="V58" i="4" s="1"/>
  <c r="Z83" i="2"/>
  <c r="Z135" i="2" s="1"/>
  <c r="Y31" i="6" s="1"/>
  <c r="W89" i="6" s="1"/>
  <c r="X85" i="2"/>
  <c r="X137" i="2" s="1"/>
  <c r="S87" i="2"/>
  <c r="S139" i="2" s="1"/>
  <c r="P19" i="6" s="1"/>
  <c r="O114" i="6" s="1"/>
  <c r="L65" i="4"/>
  <c r="S91" i="2"/>
  <c r="S143" i="2" s="1"/>
  <c r="P32" i="6" s="1"/>
  <c r="N90" i="6" s="1"/>
  <c r="AA71" i="4"/>
  <c r="S95" i="2"/>
  <c r="S147" i="2" s="1"/>
  <c r="P39" i="6" s="1"/>
  <c r="N97" i="6" s="1"/>
  <c r="F122" i="1"/>
  <c r="E95" i="2"/>
  <c r="E147" i="2" s="1"/>
  <c r="E91" i="2"/>
  <c r="E143" i="2" s="1"/>
  <c r="E68" i="4" s="1"/>
  <c r="E87" i="2"/>
  <c r="E139" i="2" s="1"/>
  <c r="F19" i="6" s="1"/>
  <c r="F77" i="6" s="1"/>
  <c r="E79" i="2"/>
  <c r="E131" i="2" s="1"/>
  <c r="F29" i="6" s="1"/>
  <c r="E75" i="2"/>
  <c r="E127" i="2" s="1"/>
  <c r="E52" i="4" s="1"/>
  <c r="E71" i="2"/>
  <c r="E123" i="2" s="1"/>
  <c r="E48" i="4" s="1"/>
  <c r="E96" i="2"/>
  <c r="E148" i="2" s="1"/>
  <c r="E73" i="4" s="1"/>
  <c r="E92" i="2"/>
  <c r="E144" i="2" s="1"/>
  <c r="E88" i="2"/>
  <c r="E140" i="2" s="1"/>
  <c r="F20" i="6" s="1"/>
  <c r="F78" i="6" s="1"/>
  <c r="E84" i="2"/>
  <c r="E136" i="2" s="1"/>
  <c r="E61" i="4" s="1"/>
  <c r="E80" i="2"/>
  <c r="E132" i="2" s="1"/>
  <c r="E76" i="2"/>
  <c r="E128" i="2" s="1"/>
  <c r="E53" i="4" s="1"/>
  <c r="E101" i="2"/>
  <c r="E153" i="2" s="1"/>
  <c r="E97" i="2"/>
  <c r="E149" i="2" s="1"/>
  <c r="E74" i="4" s="1"/>
  <c r="E93" i="2"/>
  <c r="E145" i="2" s="1"/>
  <c r="E70" i="4" s="1"/>
  <c r="E89" i="2"/>
  <c r="E141" i="2" s="1"/>
  <c r="F24" i="6" s="1"/>
  <c r="F82" i="6" s="1"/>
  <c r="E85" i="2"/>
  <c r="E137" i="2" s="1"/>
  <c r="F40" i="6" s="1"/>
  <c r="F98" i="6" s="1"/>
  <c r="E81" i="2"/>
  <c r="E133" i="2" s="1"/>
  <c r="E58" i="4" s="1"/>
  <c r="E77" i="2"/>
  <c r="E129" i="2" s="1"/>
  <c r="E54" i="4" s="1"/>
  <c r="E102" i="2"/>
  <c r="E154" i="2" s="1"/>
  <c r="E79" i="4" s="1"/>
  <c r="E98" i="2"/>
  <c r="E150" i="2" s="1"/>
  <c r="M102" i="2"/>
  <c r="M154" i="2" s="1"/>
  <c r="I79" i="4" s="1"/>
  <c r="M99" i="2"/>
  <c r="M151" i="2" s="1"/>
  <c r="M95" i="2"/>
  <c r="M147" i="2" s="1"/>
  <c r="J39" i="6" s="1"/>
  <c r="J97" i="6" s="1"/>
  <c r="M91" i="2"/>
  <c r="M143" i="2" s="1"/>
  <c r="M87" i="2"/>
  <c r="M83" i="2"/>
  <c r="M135" i="2" s="1"/>
  <c r="I60" i="4" s="1"/>
  <c r="M79" i="2"/>
  <c r="M131" i="2" s="1"/>
  <c r="I56" i="4" s="1"/>
  <c r="M75" i="2"/>
  <c r="M127" i="2" s="1"/>
  <c r="J21" i="6" s="1"/>
  <c r="J79" i="6" s="1"/>
  <c r="M71" i="2"/>
  <c r="M123" i="2" s="1"/>
  <c r="J15" i="6" s="1"/>
  <c r="J73" i="6" s="1"/>
  <c r="M100" i="2"/>
  <c r="M152" i="2" s="1"/>
  <c r="M96" i="2"/>
  <c r="M92" i="2"/>
  <c r="M88" i="2"/>
  <c r="M140" i="2" s="1"/>
  <c r="J20" i="6" s="1"/>
  <c r="J78" i="6" s="1"/>
  <c r="M84" i="2"/>
  <c r="M136" i="2" s="1"/>
  <c r="J26" i="6" s="1"/>
  <c r="J84" i="6" s="1"/>
  <c r="M80" i="2"/>
  <c r="M132" i="2" s="1"/>
  <c r="J30" i="6" s="1"/>
  <c r="J88" i="6" s="1"/>
  <c r="M76" i="2"/>
  <c r="M128" i="2" s="1"/>
  <c r="I53" i="4" s="1"/>
  <c r="M101" i="2"/>
  <c r="M153" i="2" s="1"/>
  <c r="J47" i="6" s="1"/>
  <c r="J105" i="6" s="1"/>
  <c r="M97" i="2"/>
  <c r="M149" i="2" s="1"/>
  <c r="I74" i="4" s="1"/>
  <c r="M93" i="2"/>
  <c r="M145" i="2" s="1"/>
  <c r="I70" i="4" s="1"/>
  <c r="M89" i="2"/>
  <c r="M141" i="2" s="1"/>
  <c r="I66" i="4" s="1"/>
  <c r="M85" i="2"/>
  <c r="M137" i="2" s="1"/>
  <c r="I62" i="4" s="1"/>
  <c r="M81" i="2"/>
  <c r="M133" i="2" s="1"/>
  <c r="I58" i="4" s="1"/>
  <c r="M77" i="2"/>
  <c r="M129" i="2" s="1"/>
  <c r="J25" i="6" s="1"/>
  <c r="J83" i="6" s="1"/>
  <c r="M73" i="2"/>
  <c r="M98" i="2"/>
  <c r="M150" i="2" s="1"/>
  <c r="I75" i="4" s="1"/>
  <c r="Q47" i="6"/>
  <c r="O105" i="6" s="1"/>
  <c r="Q27" i="6"/>
  <c r="O85" i="6" s="1"/>
  <c r="P76" i="4"/>
  <c r="P72" i="4"/>
  <c r="Q32" i="6"/>
  <c r="O90" i="6" s="1"/>
  <c r="P60" i="4"/>
  <c r="Q29" i="6"/>
  <c r="O87" i="6" s="1"/>
  <c r="P77" i="4"/>
  <c r="Q42" i="6"/>
  <c r="O100" i="6" s="1"/>
  <c r="W89" i="2"/>
  <c r="W141" i="2" s="1"/>
  <c r="U66" i="4" s="1"/>
  <c r="W82" i="2"/>
  <c r="W134" i="2" s="1"/>
  <c r="W74" i="2"/>
  <c r="W126" i="2" s="1"/>
  <c r="W79" i="2"/>
  <c r="W131" i="2" s="1"/>
  <c r="V29" i="6" s="1"/>
  <c r="T87" i="6" s="1"/>
  <c r="W71" i="2"/>
  <c r="AA102" i="2"/>
  <c r="AA93" i="2"/>
  <c r="AA145" i="2" s="1"/>
  <c r="Z36" i="6" s="1"/>
  <c r="X94" i="6" s="1"/>
  <c r="AA85" i="2"/>
  <c r="AA137" i="2" s="1"/>
  <c r="Y62" i="4" s="1"/>
  <c r="AA98" i="2"/>
  <c r="AA150" i="2" s="1"/>
  <c r="Y75" i="4" s="1"/>
  <c r="AA90" i="2"/>
  <c r="AA78" i="2"/>
  <c r="AA130" i="2" s="1"/>
  <c r="Z27" i="6" s="1"/>
  <c r="X85" i="6" s="1"/>
  <c r="AA95" i="2"/>
  <c r="AA147" i="2" s="1"/>
  <c r="Y72" i="4" s="1"/>
  <c r="AA87" i="2"/>
  <c r="AA75" i="2"/>
  <c r="AA127" i="2" s="1"/>
  <c r="Y52" i="4" s="1"/>
  <c r="AA96" i="2"/>
  <c r="F56" i="2"/>
  <c r="S56" i="2"/>
  <c r="S108" i="2" s="1"/>
  <c r="O33" i="4" s="1"/>
  <c r="V56" i="2"/>
  <c r="Z56" i="2"/>
  <c r="Z108" i="2" s="1"/>
  <c r="X33" i="4" s="1"/>
  <c r="P57" i="2"/>
  <c r="P34" i="4"/>
  <c r="D58" i="2"/>
  <c r="D110" i="2" s="1"/>
  <c r="X58" i="2"/>
  <c r="AB58" i="2"/>
  <c r="AB110" i="2" s="1"/>
  <c r="Z35" i="4" s="1"/>
  <c r="E59" i="2"/>
  <c r="E111" i="2" s="1"/>
  <c r="E36" i="4" s="1"/>
  <c r="M59" i="2"/>
  <c r="M111" i="2" s="1"/>
  <c r="I36" i="4" s="1"/>
  <c r="R59" i="2"/>
  <c r="F60" i="2"/>
  <c r="F112" i="2" s="1"/>
  <c r="G5" i="6" s="1"/>
  <c r="G63" i="6" s="1"/>
  <c r="S60" i="2"/>
  <c r="V60" i="2"/>
  <c r="V112" i="2" s="1"/>
  <c r="U5" i="6" s="1"/>
  <c r="S63" i="6" s="1"/>
  <c r="Z60" i="2"/>
  <c r="P61" i="2"/>
  <c r="P113" i="2" s="1"/>
  <c r="K38" i="4" s="1"/>
  <c r="AA61" i="2"/>
  <c r="D62" i="2"/>
  <c r="D114" i="2" s="1"/>
  <c r="E7" i="6" s="1"/>
  <c r="X62" i="2"/>
  <c r="X114" i="2" s="1"/>
  <c r="AB62" i="2"/>
  <c r="AB114" i="2" s="1"/>
  <c r="Z39" i="4" s="1"/>
  <c r="E63" i="2"/>
  <c r="E115" i="2" s="1"/>
  <c r="M63" i="2"/>
  <c r="M115" i="2" s="1"/>
  <c r="I40" i="4" s="1"/>
  <c r="R63" i="2"/>
  <c r="R115" i="2" s="1"/>
  <c r="M40" i="4" s="1"/>
  <c r="F64" i="2"/>
  <c r="F116" i="2" s="1"/>
  <c r="F41" i="4" s="1"/>
  <c r="J41" i="4"/>
  <c r="S64" i="2"/>
  <c r="S116" i="2" s="1"/>
  <c r="Z64" i="2"/>
  <c r="Z116" i="2" s="1"/>
  <c r="X41" i="4" s="1"/>
  <c r="P65" i="2"/>
  <c r="P117" i="2" s="1"/>
  <c r="V67" i="2"/>
  <c r="AB67" i="2"/>
  <c r="AB119" i="2" s="1"/>
  <c r="Z44" i="4" s="1"/>
  <c r="S71" i="2"/>
  <c r="S123" i="2" s="1"/>
  <c r="O48" i="4" s="1"/>
  <c r="AB73" i="2"/>
  <c r="AB125" i="2" s="1"/>
  <c r="Z50" i="4" s="1"/>
  <c r="K18" i="6"/>
  <c r="P76" i="2"/>
  <c r="AB77" i="2"/>
  <c r="AB129" i="2" s="1"/>
  <c r="AA25" i="6" s="1"/>
  <c r="Y83" i="6" s="1"/>
  <c r="K27" i="6"/>
  <c r="P80" i="2"/>
  <c r="P132" i="2" s="1"/>
  <c r="L30" i="6" s="1"/>
  <c r="AB81" i="2"/>
  <c r="AB133" i="2" s="1"/>
  <c r="Z58" i="4" s="1"/>
  <c r="P84" i="2"/>
  <c r="AA84" i="2"/>
  <c r="AB85" i="2"/>
  <c r="AB137" i="2" s="1"/>
  <c r="F87" i="2"/>
  <c r="F139" i="2" s="1"/>
  <c r="P65" i="4"/>
  <c r="D89" i="2"/>
  <c r="D141" i="2" s="1"/>
  <c r="D66" i="4" s="1"/>
  <c r="E90" i="2"/>
  <c r="E142" i="2" s="1"/>
  <c r="E67" i="4" s="1"/>
  <c r="F91" i="2"/>
  <c r="F143" i="2" s="1"/>
  <c r="G32" i="6" s="1"/>
  <c r="G90" i="6" s="1"/>
  <c r="V91" i="2"/>
  <c r="P69" i="4"/>
  <c r="D93" i="2"/>
  <c r="D145" i="2" s="1"/>
  <c r="E94" i="2"/>
  <c r="E146" i="2" s="1"/>
  <c r="F38" i="6" s="1"/>
  <c r="F96" i="6" s="1"/>
  <c r="F95" i="2"/>
  <c r="F147" i="2" s="1"/>
  <c r="L74" i="4"/>
  <c r="K45" i="6"/>
  <c r="J76" i="4"/>
  <c r="M26" i="6"/>
  <c r="AB24" i="6"/>
  <c r="Z82" i="6" s="1"/>
  <c r="M46" i="6"/>
  <c r="Q148" i="2"/>
  <c r="L73" i="4" s="1"/>
  <c r="M15" i="6"/>
  <c r="L52" i="4"/>
  <c r="AA53" i="4"/>
  <c r="K25" i="6"/>
  <c r="M29" i="6"/>
  <c r="AA57" i="4"/>
  <c r="L60" i="4"/>
  <c r="AB26" i="6"/>
  <c r="Z84" i="6" s="1"/>
  <c r="K43" i="6"/>
  <c r="E154" i="3"/>
  <c r="K67" i="6"/>
  <c r="O67" i="6"/>
  <c r="S67" i="6"/>
  <c r="W67" i="6"/>
  <c r="E67" i="6"/>
  <c r="I67" i="6"/>
  <c r="F67" i="6"/>
  <c r="J67" i="6"/>
  <c r="N67" i="6"/>
  <c r="R67" i="6"/>
  <c r="T31" i="6"/>
  <c r="R89" i="6" s="1"/>
  <c r="Z67" i="6"/>
  <c r="D67" i="6"/>
  <c r="H67" i="6"/>
  <c r="L67" i="6"/>
  <c r="P67" i="6"/>
  <c r="O162" i="6" s="1"/>
  <c r="X67" i="6"/>
  <c r="M70" i="6"/>
  <c r="O16" i="6"/>
  <c r="M74" i="6" s="1"/>
  <c r="O49" i="6"/>
  <c r="M107" i="6" s="1"/>
  <c r="O152" i="6"/>
  <c r="C20" i="4"/>
  <c r="O72" i="1"/>
  <c r="P12" i="4"/>
  <c r="P17" i="4"/>
  <c r="P8" i="4"/>
  <c r="R107" i="1"/>
  <c r="P13" i="4"/>
  <c r="R106" i="1"/>
  <c r="Q6" i="4"/>
  <c r="Q23" i="6"/>
  <c r="O81" i="6" s="1"/>
  <c r="Z61" i="4"/>
  <c r="Q20" i="4"/>
  <c r="Q5" i="4"/>
  <c r="Z55" i="4"/>
  <c r="L15" i="6"/>
  <c r="Q18" i="4"/>
  <c r="Q13" i="4"/>
  <c r="L32" i="6"/>
  <c r="L25" i="6"/>
  <c r="G46" i="6"/>
  <c r="G104" i="6" s="1"/>
  <c r="Q28" i="4"/>
  <c r="X25" i="4"/>
  <c r="Q9" i="4"/>
  <c r="I44" i="4"/>
  <c r="Z47" i="4"/>
  <c r="L27" i="6"/>
  <c r="K55" i="4"/>
  <c r="L43" i="6"/>
  <c r="K74" i="4"/>
  <c r="G13" i="6"/>
  <c r="G71" i="6" s="1"/>
  <c r="G20" i="6"/>
  <c r="G78" i="6" s="1"/>
  <c r="F65" i="4"/>
  <c r="Q17" i="4"/>
  <c r="Q11" i="4"/>
  <c r="Q7" i="4"/>
  <c r="Q8" i="4"/>
  <c r="Q15" i="4"/>
  <c r="Y23" i="6"/>
  <c r="W81" i="6" s="1"/>
  <c r="Q16" i="4"/>
  <c r="Q14" i="4"/>
  <c r="X40" i="4"/>
  <c r="Q4" i="4"/>
  <c r="Q12" i="4"/>
  <c r="Q3" i="4"/>
  <c r="Q19" i="4"/>
  <c r="Q22" i="4"/>
  <c r="Q26" i="4"/>
  <c r="Q24" i="4"/>
  <c r="Q29" i="4"/>
  <c r="H41" i="1" l="1"/>
  <c r="H72" i="1" s="1"/>
  <c r="E46" i="1"/>
  <c r="E45" i="1"/>
  <c r="E37" i="1"/>
  <c r="E34" i="1" s="1"/>
  <c r="E39" i="1"/>
  <c r="E70" i="1" s="1"/>
  <c r="E38" i="1"/>
  <c r="E69" i="1" s="1"/>
  <c r="E41" i="1"/>
  <c r="E72" i="1" s="1"/>
  <c r="K35" i="6"/>
  <c r="AA78" i="4"/>
  <c r="AB36" i="6"/>
  <c r="Z94" i="6" s="1"/>
  <c r="E101" i="6"/>
  <c r="J72" i="4"/>
  <c r="AA74" i="4"/>
  <c r="M33" i="6"/>
  <c r="AB15" i="6"/>
  <c r="Z73" i="6" s="1"/>
  <c r="E105" i="6"/>
  <c r="Y112" i="1"/>
  <c r="V46" i="1"/>
  <c r="Q112" i="1"/>
  <c r="K36" i="6"/>
  <c r="AB32" i="6"/>
  <c r="Z90" i="6" s="1"/>
  <c r="P40" i="6"/>
  <c r="K30" i="6"/>
  <c r="W45" i="6"/>
  <c r="U103" i="6" s="1"/>
  <c r="AB10" i="6"/>
  <c r="K97" i="6"/>
  <c r="K13" i="6"/>
  <c r="F56" i="4"/>
  <c r="V74" i="2"/>
  <c r="V126" i="2" s="1"/>
  <c r="U18" i="6" s="1"/>
  <c r="S76" i="6" s="1"/>
  <c r="V94" i="2"/>
  <c r="V146" i="2" s="1"/>
  <c r="T71" i="4" s="1"/>
  <c r="V81" i="2"/>
  <c r="V133" i="2" s="1"/>
  <c r="U34" i="6" s="1"/>
  <c r="S92" i="6" s="1"/>
  <c r="V97" i="2"/>
  <c r="V149" i="2" s="1"/>
  <c r="V80" i="2"/>
  <c r="V132" i="2" s="1"/>
  <c r="U30" i="6" s="1"/>
  <c r="S88" i="6" s="1"/>
  <c r="V96" i="2"/>
  <c r="V79" i="2"/>
  <c r="V131" i="2" s="1"/>
  <c r="U29" i="6" s="1"/>
  <c r="S87" i="6" s="1"/>
  <c r="V95" i="2"/>
  <c r="V147" i="2" s="1"/>
  <c r="U39" i="6" s="1"/>
  <c r="S97" i="6" s="1"/>
  <c r="V64" i="2"/>
  <c r="V116" i="2" s="1"/>
  <c r="T41" i="4" s="1"/>
  <c r="V61" i="2"/>
  <c r="V113" i="2" s="1"/>
  <c r="T38" i="4" s="1"/>
  <c r="V57" i="2"/>
  <c r="V109" i="2" s="1"/>
  <c r="V78" i="2"/>
  <c r="V130" i="2" s="1"/>
  <c r="U27" i="6" s="1"/>
  <c r="S85" i="6" s="1"/>
  <c r="V98" i="2"/>
  <c r="V150" i="2" s="1"/>
  <c r="V85" i="2"/>
  <c r="V137" i="2" s="1"/>
  <c r="U40" i="6" s="1"/>
  <c r="S98" i="6" s="1"/>
  <c r="V102" i="2"/>
  <c r="V154" i="2" s="1"/>
  <c r="T79" i="4" s="1"/>
  <c r="V84" i="2"/>
  <c r="V136" i="2" s="1"/>
  <c r="U26" i="6" s="1"/>
  <c r="S84" i="6" s="1"/>
  <c r="V100" i="2"/>
  <c r="V152" i="2" s="1"/>
  <c r="T77" i="4" s="1"/>
  <c r="V75" i="2"/>
  <c r="V127" i="2" s="1"/>
  <c r="U21" i="6" s="1"/>
  <c r="S79" i="6" s="1"/>
  <c r="V62" i="2"/>
  <c r="V114" i="2" s="1"/>
  <c r="T39" i="4" s="1"/>
  <c r="V87" i="2"/>
  <c r="V70" i="2"/>
  <c r="V122" i="2" s="1"/>
  <c r="U37" i="6" s="1"/>
  <c r="S95" i="6" s="1"/>
  <c r="V90" i="2"/>
  <c r="V142" i="2" s="1"/>
  <c r="U28" i="6" s="1"/>
  <c r="S86" i="6" s="1"/>
  <c r="V77" i="2"/>
  <c r="V129" i="2" s="1"/>
  <c r="T54" i="4" s="1"/>
  <c r="V93" i="2"/>
  <c r="V145" i="2" s="1"/>
  <c r="T70" i="4" s="1"/>
  <c r="V76" i="2"/>
  <c r="V128" i="2" s="1"/>
  <c r="T53" i="4" s="1"/>
  <c r="V92" i="2"/>
  <c r="V144" i="2" s="1"/>
  <c r="T69" i="4" s="1"/>
  <c r="D54" i="4"/>
  <c r="Y15" i="6"/>
  <c r="W73" i="6" s="1"/>
  <c r="E51" i="4"/>
  <c r="M35" i="6"/>
  <c r="Y4" i="6"/>
  <c r="W62" i="6" s="1"/>
  <c r="Z57" i="4"/>
  <c r="M45" i="6"/>
  <c r="AB37" i="6"/>
  <c r="Z95" i="6" s="1"/>
  <c r="K96" i="6"/>
  <c r="C102" i="3"/>
  <c r="Y122" i="1"/>
  <c r="M32" i="6"/>
  <c r="AA73" i="4"/>
  <c r="L18" i="6"/>
  <c r="U11" i="4"/>
  <c r="P38" i="6"/>
  <c r="O133" i="6" s="1"/>
  <c r="J33" i="4"/>
  <c r="V67" i="4"/>
  <c r="Z42" i="4"/>
  <c r="V59" i="4"/>
  <c r="Y25" i="6"/>
  <c r="W83" i="6" s="1"/>
  <c r="I42" i="4"/>
  <c r="F35" i="6"/>
  <c r="F93" i="6" s="1"/>
  <c r="J64" i="4"/>
  <c r="D78" i="4"/>
  <c r="AA33" i="6"/>
  <c r="Y91" i="6" s="1"/>
  <c r="AA24" i="6"/>
  <c r="Y82" i="6" s="1"/>
  <c r="M17" i="6"/>
  <c r="E26" i="6"/>
  <c r="D77" i="4"/>
  <c r="E38" i="4"/>
  <c r="K22" i="6"/>
  <c r="D60" i="4"/>
  <c r="H42" i="4"/>
  <c r="AA19" i="6"/>
  <c r="Y77" i="6" s="1"/>
  <c r="Z74" i="4"/>
  <c r="F7" i="6"/>
  <c r="F65" i="6" s="1"/>
  <c r="K26" i="6"/>
  <c r="U122" i="1"/>
  <c r="X60" i="4"/>
  <c r="V77" i="4"/>
  <c r="T55" i="4"/>
  <c r="P43" i="6"/>
  <c r="O138" i="6" s="1"/>
  <c r="O65" i="4"/>
  <c r="M38" i="6"/>
  <c r="L47" i="4"/>
  <c r="L8" i="6"/>
  <c r="K37" i="6"/>
  <c r="J65" i="4"/>
  <c r="F66" i="4"/>
  <c r="F35" i="4"/>
  <c r="E40" i="6"/>
  <c r="D62" i="4"/>
  <c r="U84" i="2"/>
  <c r="U136" i="2" s="1"/>
  <c r="R61" i="4" s="1"/>
  <c r="J68" i="2"/>
  <c r="J120" i="2" s="1"/>
  <c r="H73" i="2"/>
  <c r="J61" i="2"/>
  <c r="J113" i="2" s="1"/>
  <c r="J59" i="2"/>
  <c r="H62" i="2"/>
  <c r="H114" i="2" s="1"/>
  <c r="E58" i="2"/>
  <c r="E110" i="2" s="1"/>
  <c r="E35" i="4" s="1"/>
  <c r="E60" i="2"/>
  <c r="E112" i="2" s="1"/>
  <c r="F5" i="6" s="1"/>
  <c r="F63" i="6" s="1"/>
  <c r="L4" i="6"/>
  <c r="L115" i="1"/>
  <c r="V74" i="4"/>
  <c r="L29" i="6"/>
  <c r="O76" i="4"/>
  <c r="D71" i="4"/>
  <c r="K77" i="4"/>
  <c r="G35" i="6"/>
  <c r="G93" i="6" s="1"/>
  <c r="G15" i="6"/>
  <c r="G73" i="6" s="1"/>
  <c r="P23" i="6"/>
  <c r="O118" i="6" s="1"/>
  <c r="L23" i="6"/>
  <c r="K81" i="6" s="1"/>
  <c r="F34" i="4"/>
  <c r="N21" i="6"/>
  <c r="L79" i="6" s="1"/>
  <c r="P53" i="4"/>
  <c r="AA77" i="4"/>
  <c r="AA69" i="4"/>
  <c r="L11" i="4"/>
  <c r="AA28" i="6"/>
  <c r="Y86" i="6" s="1"/>
  <c r="E68" i="1"/>
  <c r="E101" i="1" s="1"/>
  <c r="M19" i="6"/>
  <c r="AB5" i="6"/>
  <c r="Z63" i="6" s="1"/>
  <c r="W5" i="6"/>
  <c r="U63" i="6" s="1"/>
  <c r="C153" i="3"/>
  <c r="M13" i="6"/>
  <c r="L40" i="6"/>
  <c r="T57" i="4"/>
  <c r="F47" i="4"/>
  <c r="F78" i="4"/>
  <c r="K71" i="4"/>
  <c r="AB44" i="6"/>
  <c r="Z102" i="6" s="1"/>
  <c r="K33" i="6"/>
  <c r="L70" i="4"/>
  <c r="L66" i="4"/>
  <c r="K29" i="6"/>
  <c r="AB34" i="6"/>
  <c r="Y3" i="6"/>
  <c r="W61" i="6" s="1"/>
  <c r="L37" i="6"/>
  <c r="O143" i="6"/>
  <c r="Z68" i="4"/>
  <c r="M76" i="4"/>
  <c r="O61" i="4"/>
  <c r="F39" i="4"/>
  <c r="AA6" i="6"/>
  <c r="Y64" i="6" s="1"/>
  <c r="F2" i="6"/>
  <c r="F60" i="6" s="1"/>
  <c r="K5" i="6"/>
  <c r="Y10" i="6"/>
  <c r="W68" i="6" s="1"/>
  <c r="V36" i="4"/>
  <c r="O51" i="4"/>
  <c r="AC66" i="2"/>
  <c r="E12" i="4"/>
  <c r="AA22" i="6"/>
  <c r="Y80" i="6" s="1"/>
  <c r="P45" i="4"/>
  <c r="F36" i="4"/>
  <c r="AA62" i="4"/>
  <c r="K104" i="6"/>
  <c r="Y6" i="4"/>
  <c r="X28" i="4"/>
  <c r="R101" i="1"/>
  <c r="R117" i="1"/>
  <c r="P7" i="4"/>
  <c r="C99" i="1"/>
  <c r="N6" i="4"/>
  <c r="W114" i="1"/>
  <c r="J39" i="1"/>
  <c r="J70" i="1" s="1"/>
  <c r="J41" i="1"/>
  <c r="J72" i="1" s="1"/>
  <c r="O68" i="4"/>
  <c r="F17" i="6"/>
  <c r="F75" i="6" s="1"/>
  <c r="D86" i="2"/>
  <c r="X47" i="4"/>
  <c r="AA5" i="6"/>
  <c r="Z20" i="6"/>
  <c r="X78" i="6" s="1"/>
  <c r="P13" i="6"/>
  <c r="N71" i="6" s="1"/>
  <c r="P34" i="6"/>
  <c r="O129" i="6" s="1"/>
  <c r="D36" i="4"/>
  <c r="E56" i="4"/>
  <c r="Y7" i="6"/>
  <c r="W65" i="6" s="1"/>
  <c r="P35" i="6"/>
  <c r="N93" i="6" s="1"/>
  <c r="O42" i="4"/>
  <c r="F36" i="6"/>
  <c r="F94" i="6" s="1"/>
  <c r="P55" i="4"/>
  <c r="U36" i="6"/>
  <c r="S94" i="6" s="1"/>
  <c r="F21" i="6"/>
  <c r="F79" i="6" s="1"/>
  <c r="J40" i="6"/>
  <c r="J98" i="6" s="1"/>
  <c r="J23" i="6"/>
  <c r="J81" i="6" s="1"/>
  <c r="F34" i="6"/>
  <c r="F92" i="6" s="1"/>
  <c r="P78" i="4"/>
  <c r="E66" i="4"/>
  <c r="AA4" i="6"/>
  <c r="Y62" i="6" s="1"/>
  <c r="E70" i="6"/>
  <c r="I55" i="4"/>
  <c r="I52" i="4"/>
  <c r="L34" i="6"/>
  <c r="K72" i="4"/>
  <c r="F46" i="6"/>
  <c r="F104" i="6" s="1"/>
  <c r="K52" i="4"/>
  <c r="V68" i="4"/>
  <c r="J42" i="4"/>
  <c r="X62" i="4"/>
  <c r="O50" i="4"/>
  <c r="J24" i="6"/>
  <c r="J82" i="6" s="1"/>
  <c r="F52" i="4"/>
  <c r="F26" i="6"/>
  <c r="F84" i="6" s="1"/>
  <c r="J37" i="6"/>
  <c r="J95" i="6" s="1"/>
  <c r="O72" i="4"/>
  <c r="F27" i="6"/>
  <c r="F85" i="6" s="1"/>
  <c r="K78" i="4"/>
  <c r="AA18" i="6"/>
  <c r="Y76" i="6" s="1"/>
  <c r="AB13" i="6"/>
  <c r="E71" i="6" s="1"/>
  <c r="AA2" i="6"/>
  <c r="Y60" i="6" s="1"/>
  <c r="O55" i="4"/>
  <c r="I37" i="6"/>
  <c r="I95" i="6" s="1"/>
  <c r="K15" i="6"/>
  <c r="K73" i="6" s="1"/>
  <c r="K39" i="4"/>
  <c r="I65" i="4"/>
  <c r="I61" i="4"/>
  <c r="Z71" i="6"/>
  <c r="AA17" i="6"/>
  <c r="Y75" i="6" s="1"/>
  <c r="AA12" i="6"/>
  <c r="Y70" i="6" s="1"/>
  <c r="P73" i="4"/>
  <c r="Q46" i="6"/>
  <c r="O104" i="6" s="1"/>
  <c r="E64" i="4"/>
  <c r="L2" i="6"/>
  <c r="L18" i="4"/>
  <c r="Y6" i="6"/>
  <c r="W64" i="6" s="1"/>
  <c r="K73" i="4"/>
  <c r="K85" i="6"/>
  <c r="K41" i="4"/>
  <c r="AA8" i="6"/>
  <c r="Y66" i="6" s="1"/>
  <c r="Q3" i="6"/>
  <c r="O61" i="6" s="1"/>
  <c r="Q45" i="6"/>
  <c r="O103" i="6" s="1"/>
  <c r="L19" i="6"/>
  <c r="K77" i="6" s="1"/>
  <c r="AA47" i="6"/>
  <c r="Y105" i="6" s="1"/>
  <c r="Z71" i="4"/>
  <c r="G6" i="6"/>
  <c r="G64" i="6" s="1"/>
  <c r="E62" i="4"/>
  <c r="J60" i="4"/>
  <c r="E85" i="6"/>
  <c r="M22" i="6"/>
  <c r="D7" i="4"/>
  <c r="Y13" i="4"/>
  <c r="Z69" i="2"/>
  <c r="K35" i="1"/>
  <c r="C41" i="1"/>
  <c r="C72" i="1" s="1"/>
  <c r="C11" i="4" s="1"/>
  <c r="X35" i="1"/>
  <c r="X66" i="1" s="1"/>
  <c r="V99" i="1" s="1"/>
  <c r="D56" i="4"/>
  <c r="W18" i="4"/>
  <c r="V61" i="4"/>
  <c r="W25" i="6"/>
  <c r="U83" i="6" s="1"/>
  <c r="W29" i="6"/>
  <c r="U87" i="6" s="1"/>
  <c r="X73" i="2"/>
  <c r="X125" i="2" s="1"/>
  <c r="X63" i="2"/>
  <c r="X115" i="2" s="1"/>
  <c r="X93" i="2"/>
  <c r="X145" i="2" s="1"/>
  <c r="X80" i="2"/>
  <c r="X132" i="2" s="1"/>
  <c r="X75" i="2"/>
  <c r="X127" i="2" s="1"/>
  <c r="X101" i="2"/>
  <c r="X153" i="2" s="1"/>
  <c r="X102" i="2"/>
  <c r="X154" i="2" s="1"/>
  <c r="V79" i="4" s="1"/>
  <c r="T72" i="4"/>
  <c r="W57" i="2"/>
  <c r="W109" i="2" s="1"/>
  <c r="V3" i="6" s="1"/>
  <c r="T61" i="6" s="1"/>
  <c r="W87" i="2"/>
  <c r="W139" i="2" s="1"/>
  <c r="U64" i="4" s="1"/>
  <c r="W73" i="2"/>
  <c r="W68" i="2"/>
  <c r="W101" i="2"/>
  <c r="W153" i="2" s="1"/>
  <c r="V47" i="6" s="1"/>
  <c r="T105" i="6" s="1"/>
  <c r="S115" i="1"/>
  <c r="P21" i="4"/>
  <c r="R115" i="1"/>
  <c r="S114" i="1"/>
  <c r="R114" i="1"/>
  <c r="S112" i="1"/>
  <c r="P18" i="4"/>
  <c r="P23" i="4"/>
  <c r="P20" i="4"/>
  <c r="E119" i="1"/>
  <c r="K12" i="6"/>
  <c r="J44" i="4"/>
  <c r="M148" i="2"/>
  <c r="M103" i="2"/>
  <c r="V34" i="6"/>
  <c r="T92" i="6" s="1"/>
  <c r="U58" i="4"/>
  <c r="K25" i="4"/>
  <c r="N119" i="1"/>
  <c r="R70" i="2"/>
  <c r="R122" i="2" s="1"/>
  <c r="R68" i="2"/>
  <c r="R120" i="2" s="1"/>
  <c r="N13" i="6" s="1"/>
  <c r="L71" i="6" s="1"/>
  <c r="R56" i="2"/>
  <c r="R108" i="2" s="1"/>
  <c r="R95" i="2"/>
  <c r="R147" i="2" s="1"/>
  <c r="R79" i="2"/>
  <c r="R131" i="2" s="1"/>
  <c r="R100" i="2"/>
  <c r="R152" i="2" s="1"/>
  <c r="R84" i="2"/>
  <c r="R136" i="2" s="1"/>
  <c r="R97" i="2"/>
  <c r="R149" i="2" s="1"/>
  <c r="R81" i="2"/>
  <c r="R133" i="2" s="1"/>
  <c r="R65" i="2"/>
  <c r="R117" i="2" s="1"/>
  <c r="M42" i="4" s="1"/>
  <c r="R78" i="2"/>
  <c r="R130" i="2" s="1"/>
  <c r="R64" i="2"/>
  <c r="R116" i="2" s="1"/>
  <c r="M41" i="4" s="1"/>
  <c r="R83" i="2"/>
  <c r="R135" i="2" s="1"/>
  <c r="M60" i="4" s="1"/>
  <c r="R96" i="2"/>
  <c r="R76" i="2"/>
  <c r="R128" i="2" s="1"/>
  <c r="R85" i="2"/>
  <c r="R57" i="2"/>
  <c r="R109" i="2" s="1"/>
  <c r="R74" i="2"/>
  <c r="R94" i="2"/>
  <c r="R58" i="2"/>
  <c r="R110" i="2" s="1"/>
  <c r="R91" i="2"/>
  <c r="R143" i="2" s="1"/>
  <c r="R71" i="2"/>
  <c r="R123" i="2" s="1"/>
  <c r="R88" i="2"/>
  <c r="R140" i="2" s="1"/>
  <c r="R93" i="2"/>
  <c r="R145" i="2" s="1"/>
  <c r="R73" i="2"/>
  <c r="R125" i="2" s="1"/>
  <c r="R67" i="2"/>
  <c r="R90" i="2"/>
  <c r="R142" i="2" s="1"/>
  <c r="R87" i="2"/>
  <c r="R139" i="2" s="1"/>
  <c r="R102" i="2"/>
  <c r="R80" i="2"/>
  <c r="R132" i="2" s="1"/>
  <c r="N30" i="6" s="1"/>
  <c r="L88" i="6" s="1"/>
  <c r="R89" i="2"/>
  <c r="R141" i="2" s="1"/>
  <c r="R98" i="2"/>
  <c r="R82" i="2"/>
  <c r="R134" i="2" s="1"/>
  <c r="N35" i="6" s="1"/>
  <c r="L93" i="6" s="1"/>
  <c r="R62" i="2"/>
  <c r="R114" i="2" s="1"/>
  <c r="M39" i="4" s="1"/>
  <c r="R60" i="2"/>
  <c r="R112" i="2" s="1"/>
  <c r="N5" i="6" s="1"/>
  <c r="L63" i="6" s="1"/>
  <c r="R61" i="2"/>
  <c r="R113" i="2" s="1"/>
  <c r="W76" i="2"/>
  <c r="W128" i="2" s="1"/>
  <c r="W88" i="2"/>
  <c r="W140" i="2" s="1"/>
  <c r="U65" i="4" s="1"/>
  <c r="W80" i="2"/>
  <c r="W132" i="2" s="1"/>
  <c r="W93" i="2"/>
  <c r="W145" i="2" s="1"/>
  <c r="V36" i="6" s="1"/>
  <c r="T94" i="6" s="1"/>
  <c r="W77" i="2"/>
  <c r="W90" i="2"/>
  <c r="W142" i="2" s="1"/>
  <c r="V28" i="6" s="1"/>
  <c r="T86" i="6" s="1"/>
  <c r="W70" i="2"/>
  <c r="W91" i="2"/>
  <c r="W143" i="2" s="1"/>
  <c r="W75" i="2"/>
  <c r="W96" i="2"/>
  <c r="W148" i="2" s="1"/>
  <c r="U73" i="4" s="1"/>
  <c r="W61" i="2"/>
  <c r="W113" i="2" s="1"/>
  <c r="U38" i="4" s="1"/>
  <c r="W59" i="2"/>
  <c r="W111" i="2" s="1"/>
  <c r="W102" i="2"/>
  <c r="W154" i="2" s="1"/>
  <c r="U79" i="4" s="1"/>
  <c r="W85" i="2"/>
  <c r="W137" i="2" s="1"/>
  <c r="W98" i="2"/>
  <c r="W150" i="2" s="1"/>
  <c r="U75" i="4" s="1"/>
  <c r="W78" i="2"/>
  <c r="W99" i="2"/>
  <c r="W151" i="2" s="1"/>
  <c r="V45" i="6" s="1"/>
  <c r="T103" i="6" s="1"/>
  <c r="W83" i="2"/>
  <c r="W135" i="2" s="1"/>
  <c r="V31" i="6" s="1"/>
  <c r="T89" i="6" s="1"/>
  <c r="W67" i="2"/>
  <c r="W119" i="2" s="1"/>
  <c r="U44" i="4" s="1"/>
  <c r="W92" i="2"/>
  <c r="W144" i="2" s="1"/>
  <c r="AA89" i="2"/>
  <c r="AA73" i="2"/>
  <c r="AA125" i="2" s="1"/>
  <c r="AA82" i="2"/>
  <c r="AA134" i="2" s="1"/>
  <c r="Y59" i="4" s="1"/>
  <c r="AA99" i="2"/>
  <c r="AA83" i="2"/>
  <c r="AA135" i="2" s="1"/>
  <c r="Y60" i="4" s="1"/>
  <c r="AA100" i="2"/>
  <c r="AA152" i="2" s="1"/>
  <c r="Z46" i="6" s="1"/>
  <c r="X104" i="6" s="1"/>
  <c r="AA65" i="2"/>
  <c r="AA117" i="2" s="1"/>
  <c r="Y42" i="4" s="1"/>
  <c r="AA76" i="2"/>
  <c r="AA80" i="2"/>
  <c r="AA132" i="2" s="1"/>
  <c r="Z30" i="6" s="1"/>
  <c r="X88" i="6" s="1"/>
  <c r="AA97" i="2"/>
  <c r="AA149" i="2" s="1"/>
  <c r="Z43" i="6" s="1"/>
  <c r="X101" i="6" s="1"/>
  <c r="AA81" i="2"/>
  <c r="AA133" i="2" s="1"/>
  <c r="Z34" i="6" s="1"/>
  <c r="X92" i="6" s="1"/>
  <c r="AA94" i="2"/>
  <c r="AA74" i="2"/>
  <c r="AA126" i="2" s="1"/>
  <c r="Z18" i="6" s="1"/>
  <c r="X76" i="6" s="1"/>
  <c r="AA91" i="2"/>
  <c r="AA143" i="2" s="1"/>
  <c r="AA67" i="2"/>
  <c r="L36" i="4"/>
  <c r="M23" i="6"/>
  <c r="L51" i="4"/>
  <c r="M18" i="6"/>
  <c r="U7" i="6"/>
  <c r="S65" i="6" s="1"/>
  <c r="U25" i="6"/>
  <c r="S83" i="6" s="1"/>
  <c r="D48" i="4"/>
  <c r="E15" i="6"/>
  <c r="E73" i="6" s="1"/>
  <c r="P38" i="4"/>
  <c r="Q6" i="6"/>
  <c r="O64" i="6" s="1"/>
  <c r="P51" i="4"/>
  <c r="Q18" i="6"/>
  <c r="O76" i="6" s="1"/>
  <c r="I72" i="4"/>
  <c r="U56" i="4"/>
  <c r="F15" i="6"/>
  <c r="F73" i="6" s="1"/>
  <c r="O75" i="4"/>
  <c r="P44" i="6"/>
  <c r="O139" i="6" s="1"/>
  <c r="E42" i="4"/>
  <c r="F10" i="6"/>
  <c r="F68" i="6" s="1"/>
  <c r="W63" i="2"/>
  <c r="W115" i="2" s="1"/>
  <c r="K7" i="6"/>
  <c r="R101" i="2"/>
  <c r="R153" i="2" s="1"/>
  <c r="Y19" i="6"/>
  <c r="W77" i="6" s="1"/>
  <c r="D58" i="4"/>
  <c r="O34" i="4"/>
  <c r="E65" i="4"/>
  <c r="W65" i="2"/>
  <c r="AA101" i="2"/>
  <c r="AA70" i="2"/>
  <c r="AA122" i="2" s="1"/>
  <c r="Z37" i="6" s="1"/>
  <c r="X95" i="6" s="1"/>
  <c r="AA77" i="2"/>
  <c r="W100" i="2"/>
  <c r="W152" i="2" s="1"/>
  <c r="V46" i="6" s="1"/>
  <c r="T104" i="6" s="1"/>
  <c r="W95" i="2"/>
  <c r="W147" i="2" s="1"/>
  <c r="U72" i="4" s="1"/>
  <c r="W94" i="2"/>
  <c r="W146" i="2" s="1"/>
  <c r="V38" i="6" s="1"/>
  <c r="T96" i="6" s="1"/>
  <c r="W97" i="2"/>
  <c r="W149" i="2" s="1"/>
  <c r="U74" i="4" s="1"/>
  <c r="P59" i="4"/>
  <c r="Q35" i="6"/>
  <c r="O93" i="6" s="1"/>
  <c r="Q40" i="6"/>
  <c r="O98" i="6" s="1"/>
  <c r="P62" i="4"/>
  <c r="R92" i="2"/>
  <c r="R144" i="2" s="1"/>
  <c r="P37" i="4"/>
  <c r="Q5" i="6"/>
  <c r="O63" i="6" s="1"/>
  <c r="E78" i="4"/>
  <c r="F47" i="6"/>
  <c r="F105" i="6" s="1"/>
  <c r="V69" i="4"/>
  <c r="W33" i="6"/>
  <c r="U91" i="6" s="1"/>
  <c r="K75" i="4"/>
  <c r="K70" i="4"/>
  <c r="L36" i="6"/>
  <c r="K94" i="6" s="1"/>
  <c r="L117" i="1"/>
  <c r="H23" i="4"/>
  <c r="F37" i="6"/>
  <c r="F95" i="6" s="1"/>
  <c r="E47" i="4"/>
  <c r="Q26" i="6"/>
  <c r="O84" i="6" s="1"/>
  <c r="L57" i="4"/>
  <c r="M30" i="6"/>
  <c r="U99" i="2"/>
  <c r="U151" i="2" s="1"/>
  <c r="U85" i="2"/>
  <c r="U73" i="2"/>
  <c r="U125" i="2" s="1"/>
  <c r="S17" i="6" s="1"/>
  <c r="Q75" i="6" s="1"/>
  <c r="U79" i="2"/>
  <c r="U131" i="2" s="1"/>
  <c r="S29" i="6" s="1"/>
  <c r="Q87" i="6" s="1"/>
  <c r="U102" i="2"/>
  <c r="U154" i="2" s="1"/>
  <c r="R79" i="4" s="1"/>
  <c r="U91" i="2"/>
  <c r="U143" i="2" s="1"/>
  <c r="S32" i="6" s="1"/>
  <c r="Q90" i="6" s="1"/>
  <c r="U92" i="2"/>
  <c r="U144" i="2" s="1"/>
  <c r="R69" i="4" s="1"/>
  <c r="U93" i="2"/>
  <c r="U145" i="2" s="1"/>
  <c r="S36" i="6" s="1"/>
  <c r="Q94" i="6" s="1"/>
  <c r="U65" i="2"/>
  <c r="U117" i="2" s="1"/>
  <c r="U70" i="2"/>
  <c r="U122" i="2" s="1"/>
  <c r="U77" i="2"/>
  <c r="U129" i="2" s="1"/>
  <c r="S25" i="6" s="1"/>
  <c r="Q83" i="6" s="1"/>
  <c r="U78" i="2"/>
  <c r="U130" i="2" s="1"/>
  <c r="S27" i="6" s="1"/>
  <c r="Q85" i="6" s="1"/>
  <c r="U75" i="2"/>
  <c r="U127" i="2" s="1"/>
  <c r="R52" i="4" s="1"/>
  <c r="U98" i="2"/>
  <c r="U150" i="2" s="1"/>
  <c r="R75" i="4" s="1"/>
  <c r="U56" i="2"/>
  <c r="U108" i="2" s="1"/>
  <c r="R33" i="4" s="1"/>
  <c r="K28" i="6"/>
  <c r="E100" i="6"/>
  <c r="K95" i="6"/>
  <c r="P56" i="4"/>
  <c r="AB31" i="6"/>
  <c r="Z89" i="6" s="1"/>
  <c r="AC103" i="2"/>
  <c r="AA65" i="4"/>
  <c r="P79" i="4"/>
  <c r="K21" i="6"/>
  <c r="K79" i="6" s="1"/>
  <c r="AB25" i="6"/>
  <c r="Z83" i="6" s="1"/>
  <c r="Z119" i="1"/>
  <c r="X20" i="4"/>
  <c r="Y25" i="4"/>
  <c r="J77" i="4"/>
  <c r="F96" i="2"/>
  <c r="F148" i="2" s="1"/>
  <c r="F84" i="2"/>
  <c r="F136" i="2" s="1"/>
  <c r="F102" i="2"/>
  <c r="F154" i="2" s="1"/>
  <c r="F65" i="2"/>
  <c r="F117" i="2" s="1"/>
  <c r="P102" i="2"/>
  <c r="P154" i="2" s="1"/>
  <c r="K79" i="4" s="1"/>
  <c r="P89" i="2"/>
  <c r="P141" i="2" s="1"/>
  <c r="P73" i="2"/>
  <c r="P125" i="2" s="1"/>
  <c r="K50" i="4" s="1"/>
  <c r="P82" i="2"/>
  <c r="P134" i="2" s="1"/>
  <c r="P99" i="2"/>
  <c r="P83" i="2"/>
  <c r="P135" i="2" s="1"/>
  <c r="P67" i="2"/>
  <c r="P119" i="2" s="1"/>
  <c r="P60" i="2"/>
  <c r="P112" i="2" s="1"/>
  <c r="P88" i="2"/>
  <c r="P140" i="2" s="1"/>
  <c r="P92" i="2"/>
  <c r="P144" i="2" s="1"/>
  <c r="U61" i="2"/>
  <c r="U113" i="2" s="1"/>
  <c r="S6" i="6" s="1"/>
  <c r="Q64" i="6" s="1"/>
  <c r="X111" i="1"/>
  <c r="X17" i="4"/>
  <c r="J62" i="4"/>
  <c r="Q30" i="6"/>
  <c r="O88" i="6" s="1"/>
  <c r="O111" i="1"/>
  <c r="L17" i="4"/>
  <c r="U88" i="2"/>
  <c r="U140" i="2" s="1"/>
  <c r="U68" i="2"/>
  <c r="U120" i="2" s="1"/>
  <c r="R45" i="4" s="1"/>
  <c r="S70" i="2"/>
  <c r="S122" i="2" s="1"/>
  <c r="P37" i="6" s="1"/>
  <c r="N95" i="6" s="1"/>
  <c r="S90" i="2"/>
  <c r="S142" i="2" s="1"/>
  <c r="P28" i="6" s="1"/>
  <c r="O123" i="6" s="1"/>
  <c r="S77" i="2"/>
  <c r="S129" i="2" s="1"/>
  <c r="O54" i="4" s="1"/>
  <c r="S93" i="2"/>
  <c r="S145" i="2" s="1"/>
  <c r="S80" i="2"/>
  <c r="S132" i="2" s="1"/>
  <c r="P30" i="6" s="1"/>
  <c r="S96" i="2"/>
  <c r="S148" i="2" s="1"/>
  <c r="P42" i="6" s="1"/>
  <c r="O137" i="6" s="1"/>
  <c r="X64" i="2"/>
  <c r="X116" i="2" s="1"/>
  <c r="M61" i="2"/>
  <c r="M113" i="2" s="1"/>
  <c r="M57" i="2"/>
  <c r="M109" i="2" s="1"/>
  <c r="X65" i="2"/>
  <c r="X117" i="2" s="1"/>
  <c r="AB57" i="2"/>
  <c r="AB109" i="2" s="1"/>
  <c r="AB68" i="2"/>
  <c r="AB120" i="2" s="1"/>
  <c r="AB88" i="2"/>
  <c r="AB140" i="2" s="1"/>
  <c r="AB71" i="2"/>
  <c r="AB123" i="2" s="1"/>
  <c r="AB99" i="2"/>
  <c r="AB151" i="2" s="1"/>
  <c r="X68" i="2"/>
  <c r="X120" i="2" s="1"/>
  <c r="X96" i="2"/>
  <c r="X148" i="2" s="1"/>
  <c r="X87" i="2"/>
  <c r="X139" i="2" s="1"/>
  <c r="X70" i="2"/>
  <c r="X122" i="2" s="1"/>
  <c r="C119" i="1"/>
  <c r="J80" i="2"/>
  <c r="J132" i="2" s="1"/>
  <c r="K61" i="2"/>
  <c r="K113" i="2" s="1"/>
  <c r="K70" i="2"/>
  <c r="K122" i="2" s="1"/>
  <c r="K79" i="2"/>
  <c r="K131" i="2" s="1"/>
  <c r="G68" i="1"/>
  <c r="J76" i="2"/>
  <c r="J97" i="2"/>
  <c r="N20" i="4"/>
  <c r="H25" i="4"/>
  <c r="T34" i="4"/>
  <c r="U3" i="6"/>
  <c r="S61" i="6" s="1"/>
  <c r="Y39" i="6"/>
  <c r="W97" i="6" s="1"/>
  <c r="X72" i="4"/>
  <c r="T74" i="4"/>
  <c r="U43" i="6"/>
  <c r="S101" i="6" s="1"/>
  <c r="T58" i="4"/>
  <c r="I8" i="6"/>
  <c r="I66" i="6" s="1"/>
  <c r="G19" i="6"/>
  <c r="G77" i="6" s="1"/>
  <c r="F64" i="4"/>
  <c r="Q36" i="6"/>
  <c r="O94" i="6" s="1"/>
  <c r="P70" i="4"/>
  <c r="W40" i="6"/>
  <c r="U98" i="6" s="1"/>
  <c r="V62" i="4"/>
  <c r="M59" i="4"/>
  <c r="P8" i="6"/>
  <c r="N66" i="6" s="1"/>
  <c r="O40" i="4"/>
  <c r="AA29" i="6"/>
  <c r="Y87" i="6" s="1"/>
  <c r="Z56" i="4"/>
  <c r="C12" i="4"/>
  <c r="C106" i="1"/>
  <c r="X107" i="1"/>
  <c r="X13" i="4"/>
  <c r="W101" i="1"/>
  <c r="W7" i="4"/>
  <c r="S102" i="1"/>
  <c r="R102" i="1"/>
  <c r="Q99" i="1"/>
  <c r="N5" i="4"/>
  <c r="X55" i="4"/>
  <c r="E63" i="6"/>
  <c r="U59" i="4"/>
  <c r="V35" i="6"/>
  <c r="T93" i="6" s="1"/>
  <c r="K67" i="4"/>
  <c r="L28" i="6"/>
  <c r="Q7" i="6"/>
  <c r="O65" i="6" s="1"/>
  <c r="P39" i="4"/>
  <c r="Z105" i="1"/>
  <c r="Y20" i="4"/>
  <c r="Y114" i="1"/>
  <c r="X21" i="4"/>
  <c r="X115" i="1"/>
  <c r="Q115" i="1"/>
  <c r="N21" i="4"/>
  <c r="S26" i="6"/>
  <c r="Q84" i="6" s="1"/>
  <c r="U22" i="6"/>
  <c r="S80" i="6" s="1"/>
  <c r="D44" i="4"/>
  <c r="E98" i="6"/>
  <c r="F43" i="6"/>
  <c r="F101" i="6" s="1"/>
  <c r="Z40" i="6"/>
  <c r="X98" i="6" s="1"/>
  <c r="V55" i="4"/>
  <c r="O64" i="4"/>
  <c r="F25" i="6"/>
  <c r="F83" i="6" s="1"/>
  <c r="M12" i="6"/>
  <c r="AA33" i="4"/>
  <c r="Z103" i="2"/>
  <c r="P22" i="6"/>
  <c r="O53" i="4"/>
  <c r="AA36" i="6"/>
  <c r="Y94" i="6" s="1"/>
  <c r="Z70" i="4"/>
  <c r="N25" i="6"/>
  <c r="L83" i="6" s="1"/>
  <c r="M54" i="4"/>
  <c r="M57" i="4"/>
  <c r="E23" i="4"/>
  <c r="E17" i="4"/>
  <c r="D105" i="1"/>
  <c r="D11" i="4"/>
  <c r="S99" i="1"/>
  <c r="R99" i="1"/>
  <c r="P5" i="4"/>
  <c r="D12" i="4"/>
  <c r="D106" i="1"/>
  <c r="AA34" i="6"/>
  <c r="Y92" i="6" s="1"/>
  <c r="Z39" i="6"/>
  <c r="X97" i="6" s="1"/>
  <c r="Z86" i="2"/>
  <c r="Z21" i="6"/>
  <c r="X79" i="6" s="1"/>
  <c r="P66" i="4"/>
  <c r="Q24" i="6"/>
  <c r="O82" i="6" s="1"/>
  <c r="M139" i="2"/>
  <c r="E57" i="4"/>
  <c r="F30" i="6"/>
  <c r="F88" i="6" s="1"/>
  <c r="F39" i="6"/>
  <c r="F97" i="6" s="1"/>
  <c r="E72" i="4"/>
  <c r="K4" i="6"/>
  <c r="K62" i="6" s="1"/>
  <c r="J35" i="4"/>
  <c r="M8" i="6"/>
  <c r="L40" i="4"/>
  <c r="O125" i="2"/>
  <c r="O138" i="2" s="1"/>
  <c r="J63" i="4" s="1"/>
  <c r="O86" i="2"/>
  <c r="AB29" i="6"/>
  <c r="Z87" i="6" s="1"/>
  <c r="AA56" i="4"/>
  <c r="K34" i="6"/>
  <c r="J58" i="4"/>
  <c r="M39" i="6"/>
  <c r="L72" i="4"/>
  <c r="J75" i="4"/>
  <c r="K44" i="6"/>
  <c r="S35" i="1"/>
  <c r="S66" i="1" s="1"/>
  <c r="Z72" i="2"/>
  <c r="K6" i="6"/>
  <c r="Y82" i="2"/>
  <c r="Y134" i="2" s="1"/>
  <c r="X35" i="6" s="1"/>
  <c r="V93" i="6" s="1"/>
  <c r="M25" i="6"/>
  <c r="K65" i="6"/>
  <c r="M34" i="6"/>
  <c r="O119" i="6"/>
  <c r="N82" i="6"/>
  <c r="I57" i="4"/>
  <c r="P33" i="6"/>
  <c r="W34" i="6"/>
  <c r="U92" i="6" s="1"/>
  <c r="G31" i="6"/>
  <c r="G89" i="6" s="1"/>
  <c r="AB45" i="6"/>
  <c r="Z103" i="6" s="1"/>
  <c r="AB8" i="6"/>
  <c r="Z66" i="6" s="1"/>
  <c r="AB23" i="6"/>
  <c r="Z81" i="6" s="1"/>
  <c r="U24" i="6"/>
  <c r="S82" i="6" s="1"/>
  <c r="X66" i="4"/>
  <c r="O66" i="4"/>
  <c r="V24" i="6"/>
  <c r="T82" i="6" s="1"/>
  <c r="E37" i="4"/>
  <c r="F4" i="6"/>
  <c r="F62" i="6" s="1"/>
  <c r="AA72" i="4"/>
  <c r="L67" i="4"/>
  <c r="AA64" i="4"/>
  <c r="J78" i="4"/>
  <c r="J66" i="4"/>
  <c r="M44" i="6"/>
  <c r="L39" i="4"/>
  <c r="L35" i="4"/>
  <c r="J34" i="4"/>
  <c r="E44" i="6"/>
  <c r="E106" i="6"/>
  <c r="N76" i="6"/>
  <c r="AB35" i="6"/>
  <c r="Z93" i="6" s="1"/>
  <c r="AA55" i="4"/>
  <c r="I77" i="4"/>
  <c r="J46" i="6"/>
  <c r="J104" i="6" s="1"/>
  <c r="J45" i="6"/>
  <c r="J103" i="6" s="1"/>
  <c r="I76" i="4"/>
  <c r="AA142" i="2"/>
  <c r="Y67" i="4" s="1"/>
  <c r="Y90" i="2"/>
  <c r="Y142" i="2" s="1"/>
  <c r="W8" i="6"/>
  <c r="U66" i="6" s="1"/>
  <c r="V40" i="4"/>
  <c r="N84" i="6"/>
  <c r="O130" i="6"/>
  <c r="O127" i="6"/>
  <c r="D72" i="4"/>
  <c r="D74" i="4"/>
  <c r="Y93" i="2"/>
  <c r="Y145" i="2" s="1"/>
  <c r="W70" i="4" s="1"/>
  <c r="Y55" i="4"/>
  <c r="F22" i="6"/>
  <c r="F80" i="6" s="1"/>
  <c r="F23" i="6"/>
  <c r="F81" i="6" s="1"/>
  <c r="N31" i="6"/>
  <c r="L89" i="6" s="1"/>
  <c r="AA34" i="4"/>
  <c r="J36" i="4"/>
  <c r="N11" i="4"/>
  <c r="Q105" i="1"/>
  <c r="F8" i="6"/>
  <c r="F66" i="6" s="1"/>
  <c r="E40" i="4"/>
  <c r="X77" i="4"/>
  <c r="Y70" i="4"/>
  <c r="Q21" i="6"/>
  <c r="O79" i="6" s="1"/>
  <c r="P52" i="4"/>
  <c r="AB6" i="6"/>
  <c r="Z64" i="6" s="1"/>
  <c r="Y29" i="6"/>
  <c r="W87" i="6" s="1"/>
  <c r="X53" i="4"/>
  <c r="E18" i="6"/>
  <c r="E76" i="6" s="1"/>
  <c r="X67" i="4"/>
  <c r="X57" i="4"/>
  <c r="J31" i="6"/>
  <c r="J89" i="6" s="1"/>
  <c r="U46" i="6"/>
  <c r="S104" i="6" s="1"/>
  <c r="J44" i="6"/>
  <c r="J102" i="6" s="1"/>
  <c r="T78" i="4"/>
  <c r="K60" i="6"/>
  <c r="F32" i="6"/>
  <c r="F90" i="6" s="1"/>
  <c r="Y85" i="2"/>
  <c r="Y137" i="2" s="1"/>
  <c r="W62" i="4" s="1"/>
  <c r="Y80" i="2"/>
  <c r="Y132" i="2" s="1"/>
  <c r="X30" i="6" s="1"/>
  <c r="V88" i="6" s="1"/>
  <c r="M2" i="6"/>
  <c r="F33" i="6"/>
  <c r="F91" i="6" s="1"/>
  <c r="E69" i="4"/>
  <c r="R150" i="2"/>
  <c r="M75" i="4" s="1"/>
  <c r="R137" i="2"/>
  <c r="L85" i="2"/>
  <c r="L137" i="2" s="1"/>
  <c r="L37" i="4"/>
  <c r="M5" i="6"/>
  <c r="K8" i="6"/>
  <c r="K66" i="6" s="1"/>
  <c r="J40" i="4"/>
  <c r="K32" i="6"/>
  <c r="K90" i="6" s="1"/>
  <c r="L21" i="4"/>
  <c r="E96" i="6"/>
  <c r="Z9" i="4"/>
  <c r="D18" i="4"/>
  <c r="D38" i="1"/>
  <c r="D69" i="1" s="1"/>
  <c r="P69" i="2"/>
  <c r="P121" i="2" s="1"/>
  <c r="T65" i="4"/>
  <c r="T50" i="4"/>
  <c r="X68" i="4"/>
  <c r="U117" i="1"/>
  <c r="Y42" i="6"/>
  <c r="W100" i="6" s="1"/>
  <c r="X59" i="4"/>
  <c r="Y43" i="6"/>
  <c r="W101" i="6" s="1"/>
  <c r="J29" i="6"/>
  <c r="J87" i="6" s="1"/>
  <c r="T51" i="4"/>
  <c r="F12" i="6"/>
  <c r="F70" i="6" s="1"/>
  <c r="Y36" i="6"/>
  <c r="W94" i="6" s="1"/>
  <c r="E104" i="6"/>
  <c r="H7" i="4"/>
  <c r="C115" i="1"/>
  <c r="L97" i="2"/>
  <c r="L149" i="2" s="1"/>
  <c r="J34" i="1"/>
  <c r="J65" i="1" s="1"/>
  <c r="E75" i="4"/>
  <c r="F44" i="6"/>
  <c r="F102" i="6" s="1"/>
  <c r="X51" i="4"/>
  <c r="R55" i="4"/>
  <c r="J8" i="6"/>
  <c r="J66" i="6" s="1"/>
  <c r="U7" i="4"/>
  <c r="L23" i="4"/>
  <c r="V6" i="6"/>
  <c r="T64" i="6" s="1"/>
  <c r="K83" i="6"/>
  <c r="J18" i="6"/>
  <c r="J76" i="6" s="1"/>
  <c r="X52" i="4"/>
  <c r="N77" i="6"/>
  <c r="E17" i="6"/>
  <c r="E75" i="6" s="1"/>
  <c r="T37" i="4"/>
  <c r="Y47" i="6"/>
  <c r="W105" i="6" s="1"/>
  <c r="I54" i="4"/>
  <c r="T59" i="4"/>
  <c r="J22" i="6"/>
  <c r="J80" i="6" s="1"/>
  <c r="D37" i="4"/>
  <c r="L95" i="2"/>
  <c r="L147" i="2" s="1"/>
  <c r="I39" i="6" s="1"/>
  <c r="I97" i="6" s="1"/>
  <c r="Q39" i="6"/>
  <c r="O97" i="6" s="1"/>
  <c r="Y67" i="2"/>
  <c r="L112" i="1"/>
  <c r="U13" i="6"/>
  <c r="S71" i="6" s="1"/>
  <c r="I48" i="4"/>
  <c r="U67" i="4"/>
  <c r="T93" i="2"/>
  <c r="T145" i="2" s="1"/>
  <c r="R36" i="6" s="1"/>
  <c r="P94" i="6" s="1"/>
  <c r="E6" i="6"/>
  <c r="K88" i="6"/>
  <c r="X112" i="1"/>
  <c r="D6" i="4"/>
  <c r="U20" i="4"/>
  <c r="E45" i="4"/>
  <c r="N78" i="6"/>
  <c r="O115" i="6"/>
  <c r="D64" i="4"/>
  <c r="E19" i="6"/>
  <c r="E77" i="6" s="1"/>
  <c r="X50" i="4"/>
  <c r="N81" i="6"/>
  <c r="I67" i="4"/>
  <c r="J34" i="6"/>
  <c r="J92" i="6" s="1"/>
  <c r="F42" i="6"/>
  <c r="F100" i="6" s="1"/>
  <c r="R66" i="4"/>
  <c r="I78" i="4"/>
  <c r="X71" i="4"/>
  <c r="J43" i="6"/>
  <c r="J101" i="6" s="1"/>
  <c r="T61" i="4"/>
  <c r="T48" i="4"/>
  <c r="E37" i="6"/>
  <c r="E95" i="6" s="1"/>
  <c r="D59" i="4"/>
  <c r="E22" i="6"/>
  <c r="E80" i="6" s="1"/>
  <c r="M42" i="6"/>
  <c r="Y98" i="2"/>
  <c r="I68" i="4"/>
  <c r="J32" i="6"/>
  <c r="J90" i="6" s="1"/>
  <c r="P15" i="6"/>
  <c r="N73" i="6" s="1"/>
  <c r="Y77" i="4"/>
  <c r="Y75" i="2"/>
  <c r="Y127" i="2" s="1"/>
  <c r="X21" i="6" s="1"/>
  <c r="V79" i="6" s="1"/>
  <c r="F37" i="4"/>
  <c r="Y26" i="6"/>
  <c r="W84" i="6" s="1"/>
  <c r="S33" i="6"/>
  <c r="Q91" i="6" s="1"/>
  <c r="D75" i="4"/>
  <c r="D40" i="4"/>
  <c r="E90" i="6"/>
  <c r="Z62" i="4"/>
  <c r="AA40" i="6"/>
  <c r="Y98" i="6" s="1"/>
  <c r="Q10" i="6"/>
  <c r="O68" i="6" s="1"/>
  <c r="P42" i="4"/>
  <c r="P2" i="6"/>
  <c r="N60" i="6" s="1"/>
  <c r="O41" i="4"/>
  <c r="T75" i="4"/>
  <c r="U44" i="6"/>
  <c r="S102" i="6" s="1"/>
  <c r="Q38" i="6"/>
  <c r="O96" i="6" s="1"/>
  <c r="P71" i="4"/>
  <c r="D69" i="4"/>
  <c r="F68" i="4"/>
  <c r="Q20" i="6"/>
  <c r="O78" i="6" s="1"/>
  <c r="D70" i="4"/>
  <c r="E36" i="6"/>
  <c r="E94" i="6" s="1"/>
  <c r="E153" i="3"/>
  <c r="X36" i="1"/>
  <c r="X67" i="1" s="1"/>
  <c r="V6" i="4" s="1"/>
  <c r="R34" i="1"/>
  <c r="R65" i="1" s="1"/>
  <c r="D111" i="1"/>
  <c r="N117" i="1"/>
  <c r="K101" i="6"/>
  <c r="F31" i="6"/>
  <c r="F89" i="6" s="1"/>
  <c r="M40" i="6"/>
  <c r="AA51" i="4"/>
  <c r="AA44" i="4"/>
  <c r="W5" i="4"/>
  <c r="E6" i="4"/>
  <c r="E51" i="3"/>
  <c r="C39" i="1"/>
  <c r="C70" i="1" s="1"/>
  <c r="C9" i="4" s="1"/>
  <c r="E107" i="1"/>
  <c r="E5" i="4"/>
  <c r="N115" i="1"/>
  <c r="L107" i="1"/>
  <c r="U13" i="4"/>
  <c r="W17" i="6"/>
  <c r="U75" i="6" s="1"/>
  <c r="V50" i="4"/>
  <c r="D35" i="4"/>
  <c r="E4" i="6"/>
  <c r="V12" i="6"/>
  <c r="T70" i="6" s="1"/>
  <c r="N96" i="6"/>
  <c r="X45" i="4"/>
  <c r="X76" i="4"/>
  <c r="AA7" i="6"/>
  <c r="Y65" i="6" s="1"/>
  <c r="E91" i="6"/>
  <c r="AB28" i="6"/>
  <c r="Z86" i="6" s="1"/>
  <c r="AA67" i="4"/>
  <c r="W115" i="1"/>
  <c r="W21" i="4"/>
  <c r="W102" i="1"/>
  <c r="W8" i="4"/>
  <c r="D67" i="4"/>
  <c r="N85" i="6"/>
  <c r="J36" i="6"/>
  <c r="J94" i="6" s="1"/>
  <c r="Y34" i="6"/>
  <c r="W92" i="6" s="1"/>
  <c r="O140" i="6"/>
  <c r="Z73" i="4"/>
  <c r="T76" i="4"/>
  <c r="T47" i="4"/>
  <c r="Y2" i="6"/>
  <c r="W60" i="6" s="1"/>
  <c r="I71" i="4"/>
  <c r="T35" i="4"/>
  <c r="T67" i="4"/>
  <c r="Y12" i="6"/>
  <c r="W70" i="6" s="1"/>
  <c r="D73" i="4"/>
  <c r="D39" i="4"/>
  <c r="E30" i="6"/>
  <c r="E88" i="6" s="1"/>
  <c r="V44" i="6"/>
  <c r="T102" i="6" s="1"/>
  <c r="Z66" i="2"/>
  <c r="L6" i="6"/>
  <c r="E71" i="4"/>
  <c r="L81" i="2"/>
  <c r="L133" i="2" s="1"/>
  <c r="Z54" i="4"/>
  <c r="Q31" i="6"/>
  <c r="O89" i="6" s="1"/>
  <c r="E97" i="6"/>
  <c r="M67" i="4"/>
  <c r="N28" i="6"/>
  <c r="L86" i="6" s="1"/>
  <c r="W122" i="2"/>
  <c r="W129" i="2"/>
  <c r="U70" i="4"/>
  <c r="U23" i="6"/>
  <c r="S81" i="6" s="1"/>
  <c r="Y97" i="2"/>
  <c r="Y149" i="2" s="1"/>
  <c r="X43" i="6" s="1"/>
  <c r="V101" i="6" s="1"/>
  <c r="K76" i="6"/>
  <c r="T56" i="4"/>
  <c r="X69" i="4"/>
  <c r="T62" i="4"/>
  <c r="O134" i="6"/>
  <c r="R70" i="4"/>
  <c r="D68" i="4"/>
  <c r="D55" i="4"/>
  <c r="D42" i="4"/>
  <c r="E24" i="6"/>
  <c r="E82" i="6" s="1"/>
  <c r="D65" i="4"/>
  <c r="AA103" i="2"/>
  <c r="U51" i="4"/>
  <c r="V18" i="6"/>
  <c r="T76" i="6" s="1"/>
  <c r="Q25" i="6"/>
  <c r="O83" i="6" s="1"/>
  <c r="P54" i="4"/>
  <c r="W130" i="2"/>
  <c r="L98" i="2"/>
  <c r="L150" i="2" s="1"/>
  <c r="H75" i="4" s="1"/>
  <c r="Q66" i="2"/>
  <c r="AB7" i="6"/>
  <c r="Z65" i="6" s="1"/>
  <c r="AB4" i="6"/>
  <c r="Z102" i="1"/>
  <c r="X11" i="4"/>
  <c r="P61" i="4"/>
  <c r="K23" i="4"/>
  <c r="K106" i="6"/>
  <c r="M34" i="1"/>
  <c r="M65" i="1" s="1"/>
  <c r="K98" i="6"/>
  <c r="P68" i="4"/>
  <c r="O66" i="2"/>
  <c r="J71" i="4"/>
  <c r="AA50" i="4"/>
  <c r="L42" i="4"/>
  <c r="L38" i="4"/>
  <c r="L34" i="4"/>
  <c r="Z115" i="1"/>
  <c r="X23" i="4"/>
  <c r="U21" i="4"/>
  <c r="U18" i="4"/>
  <c r="H17" i="4"/>
  <c r="Y12" i="4"/>
  <c r="Y8" i="4"/>
  <c r="Z5" i="4"/>
  <c r="D21" i="4"/>
  <c r="Y111" i="1"/>
  <c r="W105" i="1"/>
  <c r="U9" i="4"/>
  <c r="H9" i="4"/>
  <c r="N8" i="4"/>
  <c r="H12" i="4"/>
  <c r="D117" i="1"/>
  <c r="N112" i="1"/>
  <c r="U106" i="1"/>
  <c r="W6" i="4"/>
  <c r="O99" i="1"/>
  <c r="K40" i="1"/>
  <c r="U8" i="6"/>
  <c r="S66" i="6" s="1"/>
  <c r="T40" i="4"/>
  <c r="U10" i="6"/>
  <c r="S68" i="6" s="1"/>
  <c r="T42" i="4"/>
  <c r="AA136" i="2"/>
  <c r="Y84" i="2"/>
  <c r="Y136" i="2" s="1"/>
  <c r="AA128" i="2"/>
  <c r="Y76" i="2"/>
  <c r="Y128" i="2" s="1"/>
  <c r="L10" i="6"/>
  <c r="K68" i="6" s="1"/>
  <c r="K42" i="4"/>
  <c r="V39" i="4"/>
  <c r="W7" i="6"/>
  <c r="U65" i="6" s="1"/>
  <c r="Y44" i="6"/>
  <c r="R56" i="4"/>
  <c r="G12" i="6"/>
  <c r="G70" i="6" s="1"/>
  <c r="F44" i="4"/>
  <c r="E2" i="6"/>
  <c r="K42" i="6"/>
  <c r="J73" i="4"/>
  <c r="R68" i="4"/>
  <c r="O112" i="6"/>
  <c r="N75" i="6"/>
  <c r="O135" i="6"/>
  <c r="N98" i="6"/>
  <c r="K57" i="4"/>
  <c r="D34" i="4"/>
  <c r="E3" i="6"/>
  <c r="E61" i="6" s="1"/>
  <c r="N105" i="1"/>
  <c r="J11" i="4"/>
  <c r="U60" i="4"/>
  <c r="T99" i="2"/>
  <c r="T151" i="2" s="1"/>
  <c r="E84" i="6"/>
  <c r="W28" i="4"/>
  <c r="W122" i="1"/>
  <c r="E21" i="6"/>
  <c r="W117" i="2"/>
  <c r="Z31" i="6"/>
  <c r="X89" i="6" s="1"/>
  <c r="W127" i="2"/>
  <c r="AA139" i="2"/>
  <c r="Y87" i="2"/>
  <c r="Y139" i="2" s="1"/>
  <c r="N7" i="4"/>
  <c r="O118" i="2"/>
  <c r="J43" i="4" s="1"/>
  <c r="W106" i="1"/>
  <c r="X9" i="4"/>
  <c r="W111" i="1"/>
  <c r="W107" i="1"/>
  <c r="Y101" i="1"/>
  <c r="N114" i="1"/>
  <c r="L9" i="4"/>
  <c r="E18" i="4"/>
  <c r="X102" i="1"/>
  <c r="X39" i="1"/>
  <c r="X70" i="1" s="1"/>
  <c r="Q34" i="1"/>
  <c r="Q65" i="1" s="1"/>
  <c r="L34" i="1"/>
  <c r="L65" i="1" s="1"/>
  <c r="O4" i="4"/>
  <c r="N34" i="1"/>
  <c r="N65" i="1" s="1"/>
  <c r="I4" i="4" s="1"/>
  <c r="K105" i="6"/>
  <c r="L20" i="4"/>
  <c r="Z11" i="4"/>
  <c r="X5" i="4"/>
  <c r="U5" i="4"/>
  <c r="E115" i="1"/>
  <c r="H5" i="4"/>
  <c r="X12" i="4"/>
  <c r="Y5" i="4"/>
  <c r="V5" i="4"/>
  <c r="N17" i="4"/>
  <c r="N23" i="4"/>
  <c r="C21" i="4"/>
  <c r="Y63" i="6"/>
  <c r="G39" i="6"/>
  <c r="G97" i="6" s="1"/>
  <c r="F72" i="4"/>
  <c r="F28" i="6"/>
  <c r="F86" i="6" s="1"/>
  <c r="Q33" i="6"/>
  <c r="N8" i="6"/>
  <c r="L66" i="6" s="1"/>
  <c r="L94" i="2"/>
  <c r="L146" i="2" s="1"/>
  <c r="R146" i="2"/>
  <c r="R111" i="1"/>
  <c r="S111" i="1"/>
  <c r="N106" i="1"/>
  <c r="J12" i="4"/>
  <c r="U111" i="1"/>
  <c r="U17" i="4"/>
  <c r="E114" i="1"/>
  <c r="E20" i="4"/>
  <c r="Y115" i="1"/>
  <c r="Y21" i="4"/>
  <c r="Q119" i="1"/>
  <c r="N25" i="4"/>
  <c r="Y105" i="1"/>
  <c r="Y11" i="4"/>
  <c r="H6" i="4"/>
  <c r="Z111" i="1"/>
  <c r="O100" i="1"/>
  <c r="L6" i="4"/>
  <c r="L7" i="4"/>
  <c r="Q106" i="1"/>
  <c r="N12" i="4"/>
  <c r="X100" i="1"/>
  <c r="X6" i="4"/>
  <c r="O107" i="1"/>
  <c r="L13" i="4"/>
  <c r="S119" i="1"/>
  <c r="R119" i="1"/>
  <c r="E89" i="6"/>
  <c r="P25" i="4"/>
  <c r="O106" i="1"/>
  <c r="L8" i="4"/>
  <c r="Z13" i="4"/>
  <c r="Q107" i="1"/>
  <c r="N13" i="4"/>
  <c r="Q103" i="1"/>
  <c r="N9" i="4"/>
  <c r="Z100" i="1"/>
  <c r="Z6" i="4"/>
  <c r="U102" i="1"/>
  <c r="U8" i="4"/>
  <c r="W103" i="1"/>
  <c r="W9" i="4"/>
  <c r="Z106" i="1"/>
  <c r="Z12" i="4"/>
  <c r="C107" i="1"/>
  <c r="S59" i="1"/>
  <c r="S89" i="1" s="1"/>
  <c r="S105" i="1"/>
  <c r="R105" i="1"/>
  <c r="R122" i="1"/>
  <c r="S122" i="1"/>
  <c r="R100" i="1"/>
  <c r="S100" i="1"/>
  <c r="E102" i="3"/>
  <c r="L91" i="2"/>
  <c r="L143" i="2" s="1"/>
  <c r="X40" i="1"/>
  <c r="Q118" i="2"/>
  <c r="L43" i="4" s="1"/>
  <c r="O103" i="2"/>
  <c r="X41" i="1"/>
  <c r="X72" i="1" s="1"/>
  <c r="S48" i="1"/>
  <c r="S79" i="1" s="1"/>
  <c r="K66" i="1"/>
  <c r="Y95" i="2"/>
  <c r="Y147" i="2" s="1"/>
  <c r="O155" i="2"/>
  <c r="J80" i="4" s="1"/>
  <c r="L41" i="1"/>
  <c r="L72" i="1" s="1"/>
  <c r="K36" i="1"/>
  <c r="K67" i="1" s="1"/>
  <c r="N107" i="1"/>
  <c r="D39" i="1"/>
  <c r="D70" i="1" s="1"/>
  <c r="T45" i="1"/>
  <c r="T76" i="1" s="1"/>
  <c r="P15" i="4" s="1"/>
  <c r="X50" i="1"/>
  <c r="X81" i="1" s="1"/>
  <c r="X47" i="1"/>
  <c r="X78" i="1" s="1"/>
  <c r="X42" i="1"/>
  <c r="X73" i="1" s="1"/>
  <c r="N122" i="1"/>
  <c r="F40" i="1"/>
  <c r="AB34" i="1"/>
  <c r="K37" i="1"/>
  <c r="K68" i="1" s="1"/>
  <c r="M134" i="2"/>
  <c r="P63" i="4"/>
  <c r="W64" i="2"/>
  <c r="W116" i="2" s="1"/>
  <c r="U41" i="4" s="1"/>
  <c r="W84" i="2"/>
  <c r="W58" i="2"/>
  <c r="W110" i="2" s="1"/>
  <c r="E138" i="2"/>
  <c r="E63" i="4" s="1"/>
  <c r="F90" i="2"/>
  <c r="F142" i="2" s="1"/>
  <c r="F77" i="2"/>
  <c r="F129" i="2" s="1"/>
  <c r="F76" i="2"/>
  <c r="F128" i="2" s="1"/>
  <c r="F92" i="2"/>
  <c r="F144" i="2" s="1"/>
  <c r="M62" i="2"/>
  <c r="M114" i="2" s="1"/>
  <c r="M58" i="2"/>
  <c r="M110" i="2" s="1"/>
  <c r="X98" i="2"/>
  <c r="X150" i="2" s="1"/>
  <c r="X74" i="2"/>
  <c r="X95" i="2"/>
  <c r="X147" i="2" s="1"/>
  <c r="X83" i="2"/>
  <c r="X135" i="2" s="1"/>
  <c r="X71" i="2"/>
  <c r="X88" i="2"/>
  <c r="X76" i="2"/>
  <c r="X128" i="2" s="1"/>
  <c r="X57" i="2"/>
  <c r="X61" i="2"/>
  <c r="X113" i="2" s="1"/>
  <c r="X67" i="2"/>
  <c r="X119" i="2" s="1"/>
  <c r="X89" i="2"/>
  <c r="AB98" i="2"/>
  <c r="AB82" i="2"/>
  <c r="AB134" i="2" s="1"/>
  <c r="AB95" i="2"/>
  <c r="AB147" i="2" s="1"/>
  <c r="AB83" i="2"/>
  <c r="AB135" i="2" s="1"/>
  <c r="AB75" i="2"/>
  <c r="AB127" i="2" s="1"/>
  <c r="AB100" i="2"/>
  <c r="AB152" i="2" s="1"/>
  <c r="AC155" i="2"/>
  <c r="AA80" i="4" s="1"/>
  <c r="Z138" i="2"/>
  <c r="X63" i="4" s="1"/>
  <c r="L71" i="2"/>
  <c r="L123" i="2" s="1"/>
  <c r="D118" i="2"/>
  <c r="D43" i="4" s="1"/>
  <c r="L90" i="2"/>
  <c r="L142" i="2" s="1"/>
  <c r="V108" i="2"/>
  <c r="F74" i="2"/>
  <c r="F126" i="2" s="1"/>
  <c r="F81" i="2"/>
  <c r="F133" i="2" s="1"/>
  <c r="F93" i="2"/>
  <c r="F145" i="2" s="1"/>
  <c r="M64" i="2"/>
  <c r="M116" i="2" s="1"/>
  <c r="I41" i="4" s="1"/>
  <c r="W62" i="2"/>
  <c r="W114" i="2" s="1"/>
  <c r="M68" i="2"/>
  <c r="M120" i="2" s="1"/>
  <c r="V83" i="2"/>
  <c r="V135" i="2" s="1"/>
  <c r="V138" i="2" s="1"/>
  <c r="T63" i="4" s="1"/>
  <c r="AC118" i="2"/>
  <c r="AA43" i="4" s="1"/>
  <c r="F80" i="2"/>
  <c r="F132" i="2" s="1"/>
  <c r="F97" i="2"/>
  <c r="F149" i="2" s="1"/>
  <c r="F85" i="2"/>
  <c r="F137" i="2" s="1"/>
  <c r="F73" i="2"/>
  <c r="F94" i="2"/>
  <c r="F146" i="2" s="1"/>
  <c r="F78" i="2"/>
  <c r="F130" i="2" s="1"/>
  <c r="F99" i="2"/>
  <c r="F151" i="2" s="1"/>
  <c r="F63" i="2"/>
  <c r="F115" i="2" s="1"/>
  <c r="M56" i="2"/>
  <c r="M108" i="2" s="1"/>
  <c r="M60" i="2"/>
  <c r="M112" i="2" s="1"/>
  <c r="I76" i="2"/>
  <c r="I128" i="2" s="1"/>
  <c r="H102" i="2"/>
  <c r="H154" i="2" s="1"/>
  <c r="H97" i="2"/>
  <c r="H149" i="2" s="1"/>
  <c r="H93" i="2"/>
  <c r="H89" i="2"/>
  <c r="H141" i="2" s="1"/>
  <c r="H84" i="2"/>
  <c r="H136" i="2" s="1"/>
  <c r="H80" i="2"/>
  <c r="H132" i="2" s="1"/>
  <c r="H74" i="2"/>
  <c r="H68" i="2"/>
  <c r="H120" i="2" s="1"/>
  <c r="H63" i="2"/>
  <c r="H115" i="2" s="1"/>
  <c r="H57" i="2"/>
  <c r="U62" i="2"/>
  <c r="U80" i="2"/>
  <c r="U94" i="2"/>
  <c r="U146" i="2" s="1"/>
  <c r="U57" i="2"/>
  <c r="U109" i="2" s="1"/>
  <c r="U101" i="2"/>
  <c r="U153" i="2" s="1"/>
  <c r="U64" i="2"/>
  <c r="U74" i="2"/>
  <c r="U63" i="2"/>
  <c r="U87" i="2"/>
  <c r="U139" i="2" s="1"/>
  <c r="U58" i="2"/>
  <c r="U110" i="2" s="1"/>
  <c r="U76" i="2"/>
  <c r="U90" i="2"/>
  <c r="U83" i="2"/>
  <c r="U97" i="2"/>
  <c r="U149" i="2" s="1"/>
  <c r="U67" i="2"/>
  <c r="U119" i="2" s="1"/>
  <c r="U100" i="2"/>
  <c r="U71" i="2"/>
  <c r="U123" i="2" s="1"/>
  <c r="J71" i="2"/>
  <c r="J123" i="2" s="1"/>
  <c r="K81" i="2"/>
  <c r="K133" i="2" s="1"/>
  <c r="K57" i="2"/>
  <c r="K109" i="2" s="1"/>
  <c r="K71" i="2"/>
  <c r="K123" i="2" s="1"/>
  <c r="K80" i="2"/>
  <c r="K132" i="2" s="1"/>
  <c r="J96" i="2"/>
  <c r="J148" i="2" s="1"/>
  <c r="J63" i="2"/>
  <c r="J115" i="2" s="1"/>
  <c r="J99" i="2"/>
  <c r="J151" i="2" s="1"/>
  <c r="J98" i="2"/>
  <c r="J150" i="2" s="1"/>
  <c r="H100" i="2"/>
  <c r="H152" i="2" s="1"/>
  <c r="H95" i="2"/>
  <c r="H147" i="2" s="1"/>
  <c r="H91" i="2"/>
  <c r="H143" i="2" s="1"/>
  <c r="H87" i="2"/>
  <c r="H139" i="2" s="1"/>
  <c r="H82" i="2"/>
  <c r="H134" i="2" s="1"/>
  <c r="H79" i="2"/>
  <c r="H131" i="2" s="1"/>
  <c r="H76" i="2"/>
  <c r="H128" i="2" s="1"/>
  <c r="H71" i="2"/>
  <c r="H123" i="2" s="1"/>
  <c r="H65" i="2"/>
  <c r="H117" i="2" s="1"/>
  <c r="H60" i="2"/>
  <c r="H112" i="2" s="1"/>
  <c r="J90" i="2"/>
  <c r="J142" i="2" s="1"/>
  <c r="H78" i="2"/>
  <c r="H130" i="2" s="1"/>
  <c r="H75" i="2"/>
  <c r="H127" i="2" s="1"/>
  <c r="H70" i="2"/>
  <c r="H64" i="2"/>
  <c r="H116" i="2" s="1"/>
  <c r="H59" i="2"/>
  <c r="H111" i="2" s="1"/>
  <c r="N103" i="1"/>
  <c r="R112" i="1"/>
  <c r="X55" i="1"/>
  <c r="X86" i="1" s="1"/>
  <c r="D27" i="1"/>
  <c r="D74" i="1"/>
  <c r="S51" i="1"/>
  <c r="S82" i="1" s="1"/>
  <c r="F39" i="1"/>
  <c r="F70" i="1" s="1"/>
  <c r="D81" i="1"/>
  <c r="AA34" i="1"/>
  <c r="AA65" i="1" s="1"/>
  <c r="S38" i="1"/>
  <c r="S69" i="1" s="1"/>
  <c r="C102" i="1"/>
  <c r="N111" i="1"/>
  <c r="N68" i="6"/>
  <c r="F87" i="6"/>
  <c r="M67" i="6"/>
  <c r="O31" i="6"/>
  <c r="M89" i="6" s="1"/>
  <c r="R70" i="6"/>
  <c r="T16" i="6"/>
  <c r="R74" i="6" s="1"/>
  <c r="R75" i="6"/>
  <c r="T41" i="6"/>
  <c r="R99" i="6" s="1"/>
  <c r="E68" i="6"/>
  <c r="Z68" i="6"/>
  <c r="E78" i="6"/>
  <c r="Z78" i="6"/>
  <c r="T11" i="6"/>
  <c r="R60" i="6"/>
  <c r="E92" i="6"/>
  <c r="Z92" i="6"/>
  <c r="T49" i="6"/>
  <c r="R107" i="6" s="1"/>
  <c r="R100" i="6"/>
  <c r="O11" i="6"/>
  <c r="L76" i="2"/>
  <c r="L128" i="2" s="1"/>
  <c r="AA146" i="2"/>
  <c r="Y94" i="2"/>
  <c r="Y146" i="2" s="1"/>
  <c r="D138" i="2"/>
  <c r="D63" i="4" s="1"/>
  <c r="Y78" i="2"/>
  <c r="Y130" i="2" s="1"/>
  <c r="E86" i="2"/>
  <c r="W120" i="2"/>
  <c r="AA113" i="2"/>
  <c r="Y61" i="2"/>
  <c r="Y113" i="2" s="1"/>
  <c r="S112" i="2"/>
  <c r="AA154" i="2"/>
  <c r="Y102" i="2"/>
  <c r="Y154" i="2" s="1"/>
  <c r="W79" i="4" s="1"/>
  <c r="W123" i="2"/>
  <c r="S113" i="2"/>
  <c r="L61" i="2"/>
  <c r="L113" i="2" s="1"/>
  <c r="E109" i="2"/>
  <c r="E66" i="2"/>
  <c r="P151" i="2"/>
  <c r="P103" i="2"/>
  <c r="Q45" i="1"/>
  <c r="AA129" i="2"/>
  <c r="Y77" i="2"/>
  <c r="Y129" i="2" s="1"/>
  <c r="P120" i="2"/>
  <c r="M144" i="2"/>
  <c r="L92" i="2"/>
  <c r="L144" i="2" s="1"/>
  <c r="Y83" i="2"/>
  <c r="Y135" i="2" s="1"/>
  <c r="Z140" i="2"/>
  <c r="Y88" i="2"/>
  <c r="Y140" i="2" s="1"/>
  <c r="D103" i="2"/>
  <c r="D151" i="2"/>
  <c r="R154" i="2"/>
  <c r="L102" i="2"/>
  <c r="L154" i="2" s="1"/>
  <c r="N102" i="1"/>
  <c r="J46" i="1"/>
  <c r="M46" i="1"/>
  <c r="M77" i="1" s="1"/>
  <c r="T46" i="1"/>
  <c r="T77" i="1" s="1"/>
  <c r="P16" i="4" s="1"/>
  <c r="H69" i="2"/>
  <c r="I69" i="2"/>
  <c r="I121" i="2" s="1"/>
  <c r="O69" i="2"/>
  <c r="R46" i="1"/>
  <c r="R77" i="1" s="1"/>
  <c r="Z46" i="1"/>
  <c r="Z77" i="1" s="1"/>
  <c r="J69" i="2"/>
  <c r="J121" i="2" s="1"/>
  <c r="AC69" i="2"/>
  <c r="K69" i="2"/>
  <c r="K121" i="2" s="1"/>
  <c r="N69" i="2"/>
  <c r="Q69" i="2"/>
  <c r="F69" i="2"/>
  <c r="R69" i="2"/>
  <c r="M69" i="2"/>
  <c r="W69" i="2"/>
  <c r="W121" i="2" s="1"/>
  <c r="D69" i="2"/>
  <c r="D121" i="2" s="1"/>
  <c r="D124" i="2" s="1"/>
  <c r="D49" i="4" s="1"/>
  <c r="E69" i="2"/>
  <c r="E121" i="2" s="1"/>
  <c r="U69" i="2"/>
  <c r="X69" i="2"/>
  <c r="X121" i="2" s="1"/>
  <c r="V69" i="2"/>
  <c r="V121" i="2" s="1"/>
  <c r="AB69" i="2"/>
  <c r="F108" i="2"/>
  <c r="R86" i="2"/>
  <c r="AA148" i="2"/>
  <c r="Y96" i="2"/>
  <c r="Y148" i="2" s="1"/>
  <c r="AA151" i="2"/>
  <c r="Y99" i="2"/>
  <c r="Y151" i="2" s="1"/>
  <c r="M125" i="2"/>
  <c r="M86" i="2"/>
  <c r="AA119" i="2"/>
  <c r="L73" i="2"/>
  <c r="L125" i="2" s="1"/>
  <c r="L99" i="2"/>
  <c r="L151" i="2" s="1"/>
  <c r="X110" i="2"/>
  <c r="D66" i="2"/>
  <c r="E151" i="2"/>
  <c r="E103" i="2"/>
  <c r="AB111" i="2"/>
  <c r="X53" i="1"/>
  <c r="X84" i="1" s="1"/>
  <c r="Y84" i="1"/>
  <c r="W125" i="2"/>
  <c r="K51" i="1"/>
  <c r="K82" i="1" s="1"/>
  <c r="AA45" i="1"/>
  <c r="AA76" i="1" s="1"/>
  <c r="C101" i="1"/>
  <c r="K38" i="1"/>
  <c r="K69" i="1" s="1"/>
  <c r="L69" i="1"/>
  <c r="K53" i="1"/>
  <c r="K84" i="1" s="1"/>
  <c r="L45" i="1"/>
  <c r="G45" i="1"/>
  <c r="Z101" i="1"/>
  <c r="N100" i="1"/>
  <c r="C36" i="1"/>
  <c r="C67" i="1" s="1"/>
  <c r="W36" i="1"/>
  <c r="W34" i="1" s="1"/>
  <c r="T70" i="1"/>
  <c r="S39" i="1"/>
  <c r="S70" i="1" s="1"/>
  <c r="C46" i="1"/>
  <c r="AB79" i="1"/>
  <c r="X59" i="1"/>
  <c r="X89" i="1" s="1"/>
  <c r="F37" i="1"/>
  <c r="F68" i="1" s="1"/>
  <c r="N101" i="1"/>
  <c r="N99" i="1"/>
  <c r="P45" i="1"/>
  <c r="F41" i="1"/>
  <c r="F72" i="1" s="1"/>
  <c r="K50" i="1"/>
  <c r="K81" i="1" s="1"/>
  <c r="L81" i="1"/>
  <c r="Q33" i="1"/>
  <c r="AB45" i="1"/>
  <c r="AB76" i="1" s="1"/>
  <c r="AA46" i="1"/>
  <c r="Y45" i="1"/>
  <c r="Y76" i="1" s="1"/>
  <c r="U46" i="1"/>
  <c r="U77" i="1" s="1"/>
  <c r="S16" i="4" s="1"/>
  <c r="U45" i="1"/>
  <c r="S43" i="1"/>
  <c r="S74" i="1" s="1"/>
  <c r="S42" i="1"/>
  <c r="S73" i="1" s="1"/>
  <c r="O16" i="4"/>
  <c r="N46" i="1"/>
  <c r="N77" i="1" s="1"/>
  <c r="I16" i="4" s="1"/>
  <c r="R45" i="1"/>
  <c r="R76" i="1" s="1"/>
  <c r="M45" i="1"/>
  <c r="M76" i="1" s="1"/>
  <c r="K43" i="1"/>
  <c r="K74" i="1" s="1"/>
  <c r="G46" i="1"/>
  <c r="G77" i="1" s="1"/>
  <c r="H45" i="1"/>
  <c r="H76" i="1" s="1"/>
  <c r="F42" i="1"/>
  <c r="F38" i="1"/>
  <c r="F69" i="1" s="1"/>
  <c r="D45" i="1"/>
  <c r="D76" i="1" s="1"/>
  <c r="C45" i="1"/>
  <c r="C76" i="1" s="1"/>
  <c r="C15" i="4" s="1"/>
  <c r="S40" i="1"/>
  <c r="Y46" i="1"/>
  <c r="Y34" i="1"/>
  <c r="W46" i="1"/>
  <c r="W77" i="1" s="1"/>
  <c r="W45" i="1"/>
  <c r="T34" i="1"/>
  <c r="T65" i="1" s="1"/>
  <c r="P4" i="4" s="1"/>
  <c r="Q46" i="1"/>
  <c r="Q77" i="1" s="1"/>
  <c r="L46" i="1"/>
  <c r="L77" i="1" s="1"/>
  <c r="O45" i="1"/>
  <c r="F50" i="1"/>
  <c r="F81" i="1" s="1"/>
  <c r="I46" i="1"/>
  <c r="I77" i="1" s="1"/>
  <c r="J45" i="1"/>
  <c r="J76" i="1" s="1"/>
  <c r="P46" i="1"/>
  <c r="P77" i="1" s="1"/>
  <c r="K16" i="4" s="1"/>
  <c r="C111" i="1"/>
  <c r="AB46" i="1"/>
  <c r="AB77" i="1" s="1"/>
  <c r="X51" i="1"/>
  <c r="X82" i="1" s="1"/>
  <c r="Z45" i="1"/>
  <c r="S50" i="1"/>
  <c r="S81" i="1" s="1"/>
  <c r="V77" i="1"/>
  <c r="T16" i="4" s="1"/>
  <c r="V45" i="1"/>
  <c r="V76" i="1" s="1"/>
  <c r="T15" i="4" s="1"/>
  <c r="U34" i="1"/>
  <c r="U65" i="1" s="1"/>
  <c r="S4" i="4" s="1"/>
  <c r="O46" i="1"/>
  <c r="O77" i="1" s="1"/>
  <c r="J16" i="4" s="1"/>
  <c r="N45" i="1"/>
  <c r="K42" i="1"/>
  <c r="K73" i="1" s="1"/>
  <c r="F53" i="1"/>
  <c r="F84" i="1" s="1"/>
  <c r="F51" i="1"/>
  <c r="H46" i="1"/>
  <c r="H77" i="1" s="1"/>
  <c r="I45" i="1"/>
  <c r="I76" i="1" s="1"/>
  <c r="F43" i="1"/>
  <c r="F74" i="1" s="1"/>
  <c r="E76" i="1"/>
  <c r="D46" i="1"/>
  <c r="D77" i="1" s="1"/>
  <c r="Y119" i="2"/>
  <c r="Y150" i="2"/>
  <c r="V139" i="2"/>
  <c r="T87" i="2"/>
  <c r="Z112" i="2"/>
  <c r="R111" i="2"/>
  <c r="L59" i="2"/>
  <c r="L111" i="2" s="1"/>
  <c r="R66" i="2"/>
  <c r="L57" i="2"/>
  <c r="L109" i="2" s="1"/>
  <c r="P66" i="2"/>
  <c r="P109" i="2"/>
  <c r="L80" i="2"/>
  <c r="L132" i="2" s="1"/>
  <c r="V143" i="2"/>
  <c r="T67" i="2"/>
  <c r="V119" i="2"/>
  <c r="AA153" i="2"/>
  <c r="Y101" i="2"/>
  <c r="N152" i="2"/>
  <c r="N155" i="2" s="1"/>
  <c r="N103" i="2"/>
  <c r="N126" i="2"/>
  <c r="N138" i="2" s="1"/>
  <c r="N86" i="2"/>
  <c r="Y70" i="2"/>
  <c r="P128" i="2"/>
  <c r="R119" i="2"/>
  <c r="T79" i="2"/>
  <c r="X126" i="2"/>
  <c r="P136" i="2"/>
  <c r="L84" i="2"/>
  <c r="L136" i="2" s="1"/>
  <c r="AA141" i="2"/>
  <c r="Y89" i="2"/>
  <c r="X123" i="2"/>
  <c r="AA62" i="2"/>
  <c r="AA58" i="2"/>
  <c r="AA59" i="2"/>
  <c r="AA63" i="2"/>
  <c r="AA68" i="2"/>
  <c r="AA92" i="2"/>
  <c r="AA56" i="2"/>
  <c r="AA60" i="2"/>
  <c r="AA112" i="2" s="1"/>
  <c r="AA64" i="2"/>
  <c r="AA79" i="2"/>
  <c r="AA71" i="2"/>
  <c r="AA57" i="2"/>
  <c r="AC127" i="2"/>
  <c r="AC138" i="2" s="1"/>
  <c r="AA63" i="4" s="1"/>
  <c r="AC86" i="2"/>
  <c r="Q130" i="2"/>
  <c r="L78" i="2"/>
  <c r="L130" i="2" s="1"/>
  <c r="Q86" i="2"/>
  <c r="Q153" i="2"/>
  <c r="Q103" i="2"/>
  <c r="X146" i="2"/>
  <c r="J149" i="2"/>
  <c r="I141" i="2"/>
  <c r="S75" i="2"/>
  <c r="S79" i="2"/>
  <c r="S83" i="2"/>
  <c r="S67" i="2"/>
  <c r="L67" i="2" s="1"/>
  <c r="S58" i="2"/>
  <c r="S101" i="2"/>
  <c r="S100" i="2"/>
  <c r="S69" i="2"/>
  <c r="S62" i="2"/>
  <c r="N112" i="2"/>
  <c r="N118" i="2" s="1"/>
  <c r="N66" i="2"/>
  <c r="J128" i="2"/>
  <c r="G76" i="2"/>
  <c r="I120" i="2"/>
  <c r="I130" i="2"/>
  <c r="H145" i="2"/>
  <c r="J111" i="2"/>
  <c r="G80" i="2"/>
  <c r="G132" i="2" s="1"/>
  <c r="K99" i="2"/>
  <c r="K94" i="2"/>
  <c r="K146" i="2" s="1"/>
  <c r="K87" i="2"/>
  <c r="K95" i="2"/>
  <c r="K147" i="2" s="1"/>
  <c r="K82" i="2"/>
  <c r="K134" i="2" s="1"/>
  <c r="K88" i="2"/>
  <c r="K140" i="2" s="1"/>
  <c r="K83" i="2"/>
  <c r="K135" i="2" s="1"/>
  <c r="K64" i="2"/>
  <c r="K116" i="2" s="1"/>
  <c r="K84" i="2"/>
  <c r="K136" i="2" s="1"/>
  <c r="K65" i="2"/>
  <c r="K117" i="2" s="1"/>
  <c r="K77" i="2"/>
  <c r="K129" i="2" s="1"/>
  <c r="K78" i="2"/>
  <c r="K130" i="2" s="1"/>
  <c r="K101" i="2"/>
  <c r="K153" i="2" s="1"/>
  <c r="K97" i="2"/>
  <c r="K149" i="2" s="1"/>
  <c r="K60" i="2"/>
  <c r="K112" i="2" s="1"/>
  <c r="K56" i="2"/>
  <c r="K67" i="2"/>
  <c r="K62" i="2"/>
  <c r="K114" i="2" s="1"/>
  <c r="K58" i="2"/>
  <c r="K110" i="2" s="1"/>
  <c r="K102" i="2"/>
  <c r="K154" i="2" s="1"/>
  <c r="K93" i="2"/>
  <c r="K145" i="2" s="1"/>
  <c r="K59" i="2"/>
  <c r="K111" i="2" s="1"/>
  <c r="K68" i="2"/>
  <c r="K120" i="2" s="1"/>
  <c r="K91" i="2"/>
  <c r="K143" i="2" s="1"/>
  <c r="K90" i="2"/>
  <c r="K142" i="2" s="1"/>
  <c r="K74" i="2"/>
  <c r="K126" i="2" s="1"/>
  <c r="K100" i="2"/>
  <c r="K152" i="2" s="1"/>
  <c r="K96" i="2"/>
  <c r="K148" i="2" s="1"/>
  <c r="K92" i="2"/>
  <c r="K144" i="2" s="1"/>
  <c r="K89" i="2"/>
  <c r="K141" i="2" s="1"/>
  <c r="I144" i="2"/>
  <c r="W60" i="2"/>
  <c r="W112" i="2" s="1"/>
  <c r="W56" i="2"/>
  <c r="P41" i="4"/>
  <c r="U95" i="2"/>
  <c r="U81" i="2"/>
  <c r="U59" i="2"/>
  <c r="U96" i="2"/>
  <c r="U82" i="2"/>
  <c r="U60" i="2"/>
  <c r="I132" i="2"/>
  <c r="I60" i="2"/>
  <c r="I64" i="2"/>
  <c r="I70" i="2"/>
  <c r="I122" i="2" s="1"/>
  <c r="J89" i="2"/>
  <c r="J141" i="2" s="1"/>
  <c r="J60" i="2"/>
  <c r="J112" i="2" s="1"/>
  <c r="J64" i="2"/>
  <c r="J116" i="2" s="1"/>
  <c r="J70" i="2"/>
  <c r="J122" i="2" s="1"/>
  <c r="J100" i="2"/>
  <c r="J152" i="2" s="1"/>
  <c r="I58" i="2"/>
  <c r="I110" i="2" s="1"/>
  <c r="J78" i="2"/>
  <c r="J130" i="2" s="1"/>
  <c r="J82" i="2"/>
  <c r="J134" i="2" s="1"/>
  <c r="I101" i="2"/>
  <c r="J58" i="2"/>
  <c r="J110" i="2" s="1"/>
  <c r="J77" i="2"/>
  <c r="J81" i="2"/>
  <c r="J133" i="2" s="1"/>
  <c r="J102" i="2"/>
  <c r="J154" i="2" s="1"/>
  <c r="J94" i="2"/>
  <c r="J85" i="2"/>
  <c r="J95" i="2"/>
  <c r="J74" i="2"/>
  <c r="J92" i="2"/>
  <c r="J144" i="2" s="1"/>
  <c r="J75" i="2"/>
  <c r="J127" i="2" s="1"/>
  <c r="J56" i="2"/>
  <c r="J93" i="2"/>
  <c r="J145" i="2" s="1"/>
  <c r="J84" i="2"/>
  <c r="J136" i="2" s="1"/>
  <c r="J65" i="2"/>
  <c r="H148" i="2"/>
  <c r="H126" i="2"/>
  <c r="H122" i="2"/>
  <c r="H109" i="2"/>
  <c r="J101" i="2"/>
  <c r="J153" i="2" s="1"/>
  <c r="J79" i="2"/>
  <c r="J83" i="2"/>
  <c r="J135" i="2" s="1"/>
  <c r="J88" i="2"/>
  <c r="J87" i="2"/>
  <c r="J91" i="2"/>
  <c r="J143" i="2" s="1"/>
  <c r="J67" i="2"/>
  <c r="J57" i="2"/>
  <c r="J109" i="2" s="1"/>
  <c r="J73" i="2"/>
  <c r="I57" i="2"/>
  <c r="I109" i="2" s="1"/>
  <c r="I71" i="2"/>
  <c r="I102" i="2"/>
  <c r="I81" i="2"/>
  <c r="I62" i="2"/>
  <c r="I82" i="2"/>
  <c r="I134" i="2" s="1"/>
  <c r="I63" i="2"/>
  <c r="I100" i="2"/>
  <c r="I75" i="2"/>
  <c r="G98" i="2"/>
  <c r="G150" i="2" s="1"/>
  <c r="H61" i="2"/>
  <c r="H58" i="2"/>
  <c r="Z114" i="1"/>
  <c r="C114" i="1"/>
  <c r="X37" i="1"/>
  <c r="X68" i="1" s="1"/>
  <c r="Z68" i="1"/>
  <c r="D34" i="1"/>
  <c r="D66" i="1"/>
  <c r="V68" i="1"/>
  <c r="T7" i="4" s="1"/>
  <c r="S37" i="1"/>
  <c r="Z117" i="1"/>
  <c r="C117" i="1"/>
  <c r="Z122" i="1"/>
  <c r="C122" i="1"/>
  <c r="D58" i="1"/>
  <c r="D86" i="1"/>
  <c r="F55" i="1"/>
  <c r="F86" i="1" s="1"/>
  <c r="K48" i="1"/>
  <c r="M79" i="1"/>
  <c r="X48" i="1"/>
  <c r="X79" i="1" s="1"/>
  <c r="X38" i="1"/>
  <c r="S53" i="1"/>
  <c r="K47" i="1"/>
  <c r="K41" i="1"/>
  <c r="F48" i="1"/>
  <c r="F79" i="1" s="1"/>
  <c r="G33" i="1"/>
  <c r="P34" i="1"/>
  <c r="X43" i="1"/>
  <c r="S47" i="1"/>
  <c r="S78" i="1" s="1"/>
  <c r="R44" i="1"/>
  <c r="R75" i="1" s="1"/>
  <c r="F35" i="1"/>
  <c r="I34" i="1"/>
  <c r="Z34" i="1"/>
  <c r="S41" i="1"/>
  <c r="S72" i="1" s="1"/>
  <c r="V34" i="1"/>
  <c r="K59" i="1"/>
  <c r="Q89" i="1"/>
  <c r="K39" i="1"/>
  <c r="O34" i="1"/>
  <c r="F47" i="1"/>
  <c r="F78" i="1" s="1"/>
  <c r="F36" i="1"/>
  <c r="H34" i="1"/>
  <c r="Z121" i="2" l="1"/>
  <c r="Z124" i="2" s="1"/>
  <c r="X49" i="4" s="1"/>
  <c r="Y69" i="2"/>
  <c r="E103" i="1"/>
  <c r="E9" i="4"/>
  <c r="E102" i="1"/>
  <c r="E8" i="4"/>
  <c r="E105" i="1"/>
  <c r="E11" i="4"/>
  <c r="O73" i="4"/>
  <c r="L88" i="2"/>
  <c r="L140" i="2" s="1"/>
  <c r="Y47" i="4"/>
  <c r="T75" i="2"/>
  <c r="T127" i="2" s="1"/>
  <c r="R21" i="6" s="1"/>
  <c r="P79" i="6" s="1"/>
  <c r="O174" i="6" s="1"/>
  <c r="E72" i="2"/>
  <c r="E104" i="2" s="1"/>
  <c r="V103" i="2"/>
  <c r="V39" i="6"/>
  <c r="T97" i="6" s="1"/>
  <c r="V66" i="2"/>
  <c r="U6" i="6"/>
  <c r="S64" i="6" s="1"/>
  <c r="U33" i="6"/>
  <c r="S91" i="6" s="1"/>
  <c r="V118" i="2"/>
  <c r="T43" i="4" s="1"/>
  <c r="V148" i="2"/>
  <c r="U42" i="6" s="1"/>
  <c r="U38" i="6"/>
  <c r="S96" i="6" s="1"/>
  <c r="T52" i="4"/>
  <c r="S13" i="6"/>
  <c r="Q71" i="6" s="1"/>
  <c r="V19" i="6"/>
  <c r="T77" i="6" s="1"/>
  <c r="H125" i="2"/>
  <c r="H138" i="2" s="1"/>
  <c r="G73" i="2"/>
  <c r="G69" i="2"/>
  <c r="G121" i="2" s="1"/>
  <c r="M138" i="2"/>
  <c r="I63" i="4" s="1"/>
  <c r="X103" i="2"/>
  <c r="Y51" i="4"/>
  <c r="T102" i="2"/>
  <c r="T154" i="2" s="1"/>
  <c r="Q79" i="4" s="1"/>
  <c r="Y65" i="2"/>
  <c r="Y117" i="2" s="1"/>
  <c r="X10" i="6" s="1"/>
  <c r="V68" i="6" s="1"/>
  <c r="Y81" i="2"/>
  <c r="Y133" i="2" s="1"/>
  <c r="X34" i="6" s="1"/>
  <c r="V92" i="6" s="1"/>
  <c r="V43" i="6"/>
  <c r="T101" i="6" s="1"/>
  <c r="Z10" i="6"/>
  <c r="X68" i="6" s="1"/>
  <c r="AB49" i="6"/>
  <c r="Z107" i="6" s="1"/>
  <c r="M37" i="4"/>
  <c r="O47" i="4"/>
  <c r="Y58" i="4"/>
  <c r="Z35" i="6"/>
  <c r="X93" i="6" s="1"/>
  <c r="S21" i="6"/>
  <c r="Q79" i="6" s="1"/>
  <c r="V42" i="6"/>
  <c r="T100" i="6" s="1"/>
  <c r="U76" i="4"/>
  <c r="N92" i="6"/>
  <c r="N101" i="6"/>
  <c r="N102" i="6"/>
  <c r="O132" i="6"/>
  <c r="E102" i="6"/>
  <c r="R103" i="2"/>
  <c r="Z104" i="2"/>
  <c r="Y73" i="2"/>
  <c r="Y125" i="2" s="1"/>
  <c r="W50" i="4" s="1"/>
  <c r="Y100" i="2"/>
  <c r="Y152" i="2" s="1"/>
  <c r="X46" i="6" s="1"/>
  <c r="V104" i="6" s="1"/>
  <c r="N7" i="6"/>
  <c r="L65" i="6" s="1"/>
  <c r="N10" i="6"/>
  <c r="L68" i="6" s="1"/>
  <c r="V20" i="6"/>
  <c r="T78" i="6" s="1"/>
  <c r="U78" i="4"/>
  <c r="M33" i="1"/>
  <c r="M64" i="1" s="1"/>
  <c r="M92" i="1" s="1"/>
  <c r="AB66" i="2"/>
  <c r="R54" i="4"/>
  <c r="U34" i="4"/>
  <c r="M45" i="4"/>
  <c r="K92" i="6"/>
  <c r="P72" i="2"/>
  <c r="P86" i="2"/>
  <c r="Y91" i="2"/>
  <c r="Y143" i="2" s="1"/>
  <c r="W68" i="4" s="1"/>
  <c r="T77" i="2"/>
  <c r="T129" i="2" s="1"/>
  <c r="R25" i="6" s="1"/>
  <c r="P83" i="6" s="1"/>
  <c r="O178" i="6" s="1"/>
  <c r="Y74" i="4"/>
  <c r="E7" i="4"/>
  <c r="X45" i="1"/>
  <c r="X76" i="1" s="1"/>
  <c r="K87" i="6"/>
  <c r="R50" i="4"/>
  <c r="Y44" i="1"/>
  <c r="Y75" i="1" s="1"/>
  <c r="W14" i="4" s="1"/>
  <c r="C105" i="1"/>
  <c r="R33" i="1"/>
  <c r="R64" i="1" s="1"/>
  <c r="N3" i="4" s="1"/>
  <c r="J33" i="1"/>
  <c r="J64" i="1" s="1"/>
  <c r="J92" i="1" s="1"/>
  <c r="C103" i="1"/>
  <c r="O57" i="4"/>
  <c r="K11" i="6"/>
  <c r="K64" i="6"/>
  <c r="Y57" i="4"/>
  <c r="P25" i="6"/>
  <c r="O120" i="6" s="1"/>
  <c r="X40" i="6"/>
  <c r="V98" i="6" s="1"/>
  <c r="L33" i="1"/>
  <c r="L64" i="1" s="1"/>
  <c r="H3" i="4" s="1"/>
  <c r="Y74" i="2"/>
  <c r="Y126" i="2" s="1"/>
  <c r="X18" i="6" s="1"/>
  <c r="V76" i="6" s="1"/>
  <c r="L89" i="2"/>
  <c r="L141" i="2" s="1"/>
  <c r="H66" i="4" s="1"/>
  <c r="L82" i="2"/>
  <c r="L134" i="2" s="1"/>
  <c r="H59" i="4" s="1"/>
  <c r="N100" i="6"/>
  <c r="L77" i="2"/>
  <c r="L129" i="2" s="1"/>
  <c r="I25" i="6" s="1"/>
  <c r="I83" i="6" s="1"/>
  <c r="L17" i="6"/>
  <c r="P57" i="4"/>
  <c r="K86" i="6"/>
  <c r="L87" i="2"/>
  <c r="L139" i="2" s="1"/>
  <c r="O67" i="4"/>
  <c r="E83" i="6"/>
  <c r="E64" i="6"/>
  <c r="W155" i="2"/>
  <c r="U80" i="4" s="1"/>
  <c r="T78" i="2"/>
  <c r="T130" i="2" s="1"/>
  <c r="R27" i="6" s="1"/>
  <c r="P85" i="6" s="1"/>
  <c r="O180" i="6" s="1"/>
  <c r="T73" i="2"/>
  <c r="T125" i="2" s="1"/>
  <c r="R17" i="6" s="1"/>
  <c r="P75" i="6" s="1"/>
  <c r="L93" i="2"/>
  <c r="L145" i="2" s="1"/>
  <c r="K34" i="1"/>
  <c r="K33" i="1" s="1"/>
  <c r="G67" i="2"/>
  <c r="G119" i="2" s="1"/>
  <c r="H12" i="6" s="1"/>
  <c r="U44" i="1"/>
  <c r="U75" i="1" s="1"/>
  <c r="S14" i="4" s="1"/>
  <c r="E87" i="6"/>
  <c r="W59" i="4"/>
  <c r="X46" i="4"/>
  <c r="T65" i="2"/>
  <c r="T117" i="2" s="1"/>
  <c r="R10" i="6" s="1"/>
  <c r="P68" i="6" s="1"/>
  <c r="O163" i="6" s="1"/>
  <c r="V52" i="4"/>
  <c r="W21" i="6"/>
  <c r="U79" i="6" s="1"/>
  <c r="X66" i="2"/>
  <c r="T68" i="2"/>
  <c r="T120" i="2" s="1"/>
  <c r="R13" i="6" s="1"/>
  <c r="P71" i="6" s="1"/>
  <c r="O166" i="6" s="1"/>
  <c r="V57" i="4"/>
  <c r="W30" i="6"/>
  <c r="U88" i="6" s="1"/>
  <c r="W36" i="6"/>
  <c r="U94" i="6" s="1"/>
  <c r="V70" i="4"/>
  <c r="V78" i="4"/>
  <c r="W47" i="6"/>
  <c r="U105" i="6" s="1"/>
  <c r="V86" i="2"/>
  <c r="U71" i="4"/>
  <c r="W103" i="2"/>
  <c r="T92" i="2"/>
  <c r="T144" i="2" s="1"/>
  <c r="R33" i="6" s="1"/>
  <c r="P91" i="6" s="1"/>
  <c r="U77" i="4"/>
  <c r="T44" i="1"/>
  <c r="T75" i="1" s="1"/>
  <c r="P14" i="4" s="1"/>
  <c r="T33" i="1"/>
  <c r="T64" i="1" s="1"/>
  <c r="P3" i="4" s="1"/>
  <c r="T91" i="2"/>
  <c r="T143" i="2" s="1"/>
  <c r="T70" i="2"/>
  <c r="T122" i="2" s="1"/>
  <c r="R37" i="6" s="1"/>
  <c r="P95" i="6" s="1"/>
  <c r="T98" i="2"/>
  <c r="T150" i="2" s="1"/>
  <c r="Q75" i="4" s="1"/>
  <c r="S44" i="6"/>
  <c r="Q102" i="6" s="1"/>
  <c r="R38" i="4"/>
  <c r="V64" i="4"/>
  <c r="W19" i="6"/>
  <c r="U77" i="6" s="1"/>
  <c r="AA15" i="6"/>
  <c r="Y73" i="6" s="1"/>
  <c r="Z48" i="4"/>
  <c r="W10" i="6"/>
  <c r="U68" i="6" s="1"/>
  <c r="V42" i="4"/>
  <c r="K44" i="4"/>
  <c r="L12" i="6"/>
  <c r="K70" i="6" s="1"/>
  <c r="F79" i="4"/>
  <c r="G44" i="6"/>
  <c r="G102" i="6" s="1"/>
  <c r="Q37" i="6"/>
  <c r="O95" i="6" s="1"/>
  <c r="P47" i="4"/>
  <c r="P40" i="4"/>
  <c r="Q8" i="6"/>
  <c r="O66" i="6" s="1"/>
  <c r="M78" i="4"/>
  <c r="N47" i="6"/>
  <c r="L105" i="6" s="1"/>
  <c r="U36" i="4"/>
  <c r="V23" i="6"/>
  <c r="T81" i="6" s="1"/>
  <c r="V32" i="6"/>
  <c r="T90" i="6" s="1"/>
  <c r="U68" i="4"/>
  <c r="M38" i="4"/>
  <c r="N6" i="6"/>
  <c r="L64" i="6" s="1"/>
  <c r="N19" i="6"/>
  <c r="L77" i="6" s="1"/>
  <c r="M64" i="4"/>
  <c r="N36" i="6"/>
  <c r="L94" i="6" s="1"/>
  <c r="M70" i="4"/>
  <c r="N4" i="6"/>
  <c r="L62" i="6" s="1"/>
  <c r="M35" i="4"/>
  <c r="M74" i="4"/>
  <c r="N43" i="6"/>
  <c r="L101" i="6" s="1"/>
  <c r="M72" i="4"/>
  <c r="N39" i="6"/>
  <c r="L97" i="6" s="1"/>
  <c r="V73" i="4"/>
  <c r="W42" i="6"/>
  <c r="U100" i="6" s="1"/>
  <c r="Z65" i="4"/>
  <c r="AA20" i="6"/>
  <c r="Y78" i="6" s="1"/>
  <c r="J3" i="6"/>
  <c r="J61" i="6" s="1"/>
  <c r="I34" i="4"/>
  <c r="N88" i="6"/>
  <c r="O125" i="6"/>
  <c r="K69" i="4"/>
  <c r="L33" i="6"/>
  <c r="K91" i="6" s="1"/>
  <c r="K60" i="4"/>
  <c r="L31" i="6"/>
  <c r="K89" i="6" s="1"/>
  <c r="L24" i="6"/>
  <c r="K82" i="6" s="1"/>
  <c r="K66" i="4"/>
  <c r="F61" i="4"/>
  <c r="G26" i="6"/>
  <c r="G84" i="6" s="1"/>
  <c r="Q19" i="6"/>
  <c r="O77" i="6" s="1"/>
  <c r="P64" i="4"/>
  <c r="S37" i="6"/>
  <c r="Q95" i="6" s="1"/>
  <c r="R47" i="4"/>
  <c r="T85" i="2"/>
  <c r="T137" i="2" s="1"/>
  <c r="U137" i="2"/>
  <c r="P67" i="4"/>
  <c r="Q28" i="6"/>
  <c r="O86" i="6" s="1"/>
  <c r="Q4" i="6"/>
  <c r="O62" i="6" s="1"/>
  <c r="P35" i="4"/>
  <c r="L44" i="6"/>
  <c r="K102" i="6" s="1"/>
  <c r="N33" i="6"/>
  <c r="L91" i="6" s="1"/>
  <c r="M69" i="4"/>
  <c r="V30" i="6"/>
  <c r="T88" i="6" s="1"/>
  <c r="U57" i="4"/>
  <c r="N24" i="6"/>
  <c r="L82" i="6" s="1"/>
  <c r="M66" i="4"/>
  <c r="N20" i="6"/>
  <c r="L78" i="6" s="1"/>
  <c r="M65" i="4"/>
  <c r="N22" i="6"/>
  <c r="L80" i="6" s="1"/>
  <c r="M53" i="4"/>
  <c r="N27" i="6"/>
  <c r="L85" i="6" s="1"/>
  <c r="M55" i="4"/>
  <c r="M61" i="4"/>
  <c r="N26" i="6"/>
  <c r="L84" i="6" s="1"/>
  <c r="M33" i="4"/>
  <c r="N2" i="6"/>
  <c r="L60" i="6" s="1"/>
  <c r="I73" i="4"/>
  <c r="J42" i="6"/>
  <c r="V45" i="4"/>
  <c r="W13" i="6"/>
  <c r="U71" i="6" s="1"/>
  <c r="Z45" i="4"/>
  <c r="AA13" i="6"/>
  <c r="Y71" i="6" s="1"/>
  <c r="I38" i="4"/>
  <c r="J6" i="6"/>
  <c r="J64" i="6" s="1"/>
  <c r="P36" i="6"/>
  <c r="O70" i="4"/>
  <c r="L20" i="6"/>
  <c r="K78" i="6" s="1"/>
  <c r="K65" i="4"/>
  <c r="Q34" i="6"/>
  <c r="O92" i="6" s="1"/>
  <c r="P58" i="4"/>
  <c r="Q15" i="6"/>
  <c r="O73" i="6" s="1"/>
  <c r="P48" i="4"/>
  <c r="S10" i="6"/>
  <c r="Q68" i="6" s="1"/>
  <c r="R42" i="4"/>
  <c r="S45" i="6"/>
  <c r="Q103" i="6" s="1"/>
  <c r="R76" i="4"/>
  <c r="Q17" i="6"/>
  <c r="O75" i="6" s="1"/>
  <c r="P50" i="4"/>
  <c r="U40" i="4"/>
  <c r="V8" i="6"/>
  <c r="T66" i="6" s="1"/>
  <c r="Z32" i="6"/>
  <c r="X90" i="6" s="1"/>
  <c r="Y68" i="4"/>
  <c r="Y50" i="4"/>
  <c r="Z17" i="6"/>
  <c r="X75" i="6" s="1"/>
  <c r="V40" i="6"/>
  <c r="T98" i="6" s="1"/>
  <c r="U62" i="4"/>
  <c r="M48" i="4"/>
  <c r="N15" i="6"/>
  <c r="L73" i="6" s="1"/>
  <c r="R126" i="2"/>
  <c r="R138" i="2" s="1"/>
  <c r="M63" i="4" s="1"/>
  <c r="L74" i="2"/>
  <c r="L126" i="2" s="1"/>
  <c r="R148" i="2"/>
  <c r="L96" i="2"/>
  <c r="L148" i="2" s="1"/>
  <c r="M77" i="4"/>
  <c r="N46" i="6"/>
  <c r="L104" i="6" s="1"/>
  <c r="W37" i="6"/>
  <c r="U95" i="6" s="1"/>
  <c r="V47" i="4"/>
  <c r="Z76" i="4"/>
  <c r="AA45" i="6"/>
  <c r="Y103" i="6" s="1"/>
  <c r="Z34" i="4"/>
  <c r="AA3" i="6"/>
  <c r="Y61" i="6" s="1"/>
  <c r="V41" i="4"/>
  <c r="W2" i="6"/>
  <c r="U60" i="6" s="1"/>
  <c r="S20" i="6"/>
  <c r="Q78" i="6" s="1"/>
  <c r="R65" i="4"/>
  <c r="L5" i="6"/>
  <c r="K63" i="6" s="1"/>
  <c r="K37" i="4"/>
  <c r="K59" i="4"/>
  <c r="L35" i="6"/>
  <c r="K93" i="6" s="1"/>
  <c r="F42" i="4"/>
  <c r="G10" i="6"/>
  <c r="G68" i="6" s="1"/>
  <c r="U53" i="4"/>
  <c r="V22" i="6"/>
  <c r="T80" i="6" s="1"/>
  <c r="N17" i="6"/>
  <c r="L75" i="6" s="1"/>
  <c r="M50" i="4"/>
  <c r="N32" i="6"/>
  <c r="L90" i="6" s="1"/>
  <c r="M68" i="4"/>
  <c r="N3" i="6"/>
  <c r="L61" i="6" s="1"/>
  <c r="M34" i="4"/>
  <c r="M58" i="4"/>
  <c r="N34" i="6"/>
  <c r="L92" i="6" s="1"/>
  <c r="M56" i="4"/>
  <c r="N29" i="6"/>
  <c r="L87" i="6" s="1"/>
  <c r="M47" i="4"/>
  <c r="N37" i="6"/>
  <c r="L95" i="6" s="1"/>
  <c r="J19" i="6"/>
  <c r="J77" i="6" s="1"/>
  <c r="I64" i="4"/>
  <c r="O117" i="6"/>
  <c r="N80" i="6"/>
  <c r="H86" i="2"/>
  <c r="N33" i="1"/>
  <c r="N64" i="1" s="1"/>
  <c r="AA33" i="1"/>
  <c r="I103" i="2"/>
  <c r="AB86" i="2"/>
  <c r="B40" i="1"/>
  <c r="Z28" i="6"/>
  <c r="X86" i="6" s="1"/>
  <c r="K17" i="6"/>
  <c r="J50" i="4"/>
  <c r="M44" i="1"/>
  <c r="M75" i="1" s="1"/>
  <c r="G96" i="2"/>
  <c r="G148" i="2" s="1"/>
  <c r="H42" i="6" s="1"/>
  <c r="H103" i="2"/>
  <c r="T94" i="2"/>
  <c r="T146" i="2" s="1"/>
  <c r="X86" i="2"/>
  <c r="M155" i="2"/>
  <c r="I80" i="4" s="1"/>
  <c r="N86" i="6"/>
  <c r="E81" i="6"/>
  <c r="E93" i="6"/>
  <c r="O128" i="6"/>
  <c r="N91" i="6"/>
  <c r="E66" i="6"/>
  <c r="F41" i="6"/>
  <c r="F99" i="6" s="1"/>
  <c r="AB138" i="2"/>
  <c r="Z63" i="4" s="1"/>
  <c r="T57" i="2"/>
  <c r="T109" i="2" s="1"/>
  <c r="R3" i="6" s="1"/>
  <c r="P61" i="6" s="1"/>
  <c r="O156" i="6" s="1"/>
  <c r="F66" i="2"/>
  <c r="X109" i="2"/>
  <c r="W3" i="6" s="1"/>
  <c r="X36" i="6"/>
  <c r="V94" i="6" s="1"/>
  <c r="H72" i="4"/>
  <c r="W57" i="4"/>
  <c r="W74" i="4"/>
  <c r="L14" i="6"/>
  <c r="K46" i="4"/>
  <c r="H62" i="4"/>
  <c r="I40" i="6"/>
  <c r="I98" i="6" s="1"/>
  <c r="M11" i="6"/>
  <c r="N40" i="6"/>
  <c r="L98" i="6" s="1"/>
  <c r="M62" i="4"/>
  <c r="W67" i="4"/>
  <c r="X28" i="6"/>
  <c r="V86" i="6" s="1"/>
  <c r="V100" i="1"/>
  <c r="Q70" i="4"/>
  <c r="H74" i="4"/>
  <c r="I43" i="6"/>
  <c r="I101" i="6" s="1"/>
  <c r="W52" i="4"/>
  <c r="E41" i="6"/>
  <c r="Q98" i="1"/>
  <c r="N4" i="4"/>
  <c r="E86" i="6"/>
  <c r="U55" i="4"/>
  <c r="V27" i="6"/>
  <c r="T85" i="6" s="1"/>
  <c r="V25" i="6"/>
  <c r="T83" i="6" s="1"/>
  <c r="U54" i="4"/>
  <c r="E62" i="6"/>
  <c r="H58" i="4"/>
  <c r="I34" i="6"/>
  <c r="I92" i="6" s="1"/>
  <c r="E65" i="6"/>
  <c r="M118" i="2"/>
  <c r="I43" i="4" s="1"/>
  <c r="Z62" i="6"/>
  <c r="AB11" i="6"/>
  <c r="Z69" i="6" s="1"/>
  <c r="P75" i="4"/>
  <c r="Q44" i="6"/>
  <c r="O102" i="6" s="1"/>
  <c r="V33" i="6"/>
  <c r="T91" i="6" s="1"/>
  <c r="U69" i="4"/>
  <c r="V37" i="6"/>
  <c r="T95" i="6" s="1"/>
  <c r="U47" i="4"/>
  <c r="O98" i="1"/>
  <c r="L4" i="4"/>
  <c r="Z19" i="6"/>
  <c r="X77" i="6" s="1"/>
  <c r="Y64" i="4"/>
  <c r="E60" i="6"/>
  <c r="E11" i="6"/>
  <c r="Z22" i="6"/>
  <c r="X80" i="6" s="1"/>
  <c r="Y53" i="4"/>
  <c r="L68" i="2"/>
  <c r="L120" i="2" s="1"/>
  <c r="H45" i="4" s="1"/>
  <c r="V103" i="1"/>
  <c r="V9" i="4"/>
  <c r="W61" i="4"/>
  <c r="X26" i="6"/>
  <c r="V84" i="6" s="1"/>
  <c r="T71" i="2"/>
  <c r="T123" i="2" s="1"/>
  <c r="R15" i="6" s="1"/>
  <c r="P73" i="6" s="1"/>
  <c r="M66" i="2"/>
  <c r="Q76" i="4"/>
  <c r="R45" i="6"/>
  <c r="P103" i="6" s="1"/>
  <c r="W102" i="6"/>
  <c r="Y49" i="6"/>
  <c r="W107" i="6" s="1"/>
  <c r="Z26" i="6"/>
  <c r="X84" i="6" s="1"/>
  <c r="Y61" i="4"/>
  <c r="T101" i="2"/>
  <c r="T153" i="2" s="1"/>
  <c r="R47" i="6" s="1"/>
  <c r="P105" i="6" s="1"/>
  <c r="L60" i="2"/>
  <c r="L112" i="2" s="1"/>
  <c r="H37" i="4" s="1"/>
  <c r="L98" i="1"/>
  <c r="H4" i="4"/>
  <c r="W64" i="4"/>
  <c r="X19" i="6"/>
  <c r="V77" i="6" s="1"/>
  <c r="U52" i="4"/>
  <c r="V21" i="6"/>
  <c r="T79" i="6" s="1"/>
  <c r="U42" i="4"/>
  <c r="V10" i="6"/>
  <c r="T68" i="6" s="1"/>
  <c r="K100" i="6"/>
  <c r="K49" i="6"/>
  <c r="W53" i="4"/>
  <c r="X22" i="6"/>
  <c r="V80" i="6" s="1"/>
  <c r="Q138" i="2"/>
  <c r="L63" i="4" s="1"/>
  <c r="M27" i="6"/>
  <c r="M41" i="6" s="1"/>
  <c r="L55" i="4"/>
  <c r="Z5" i="6"/>
  <c r="X63" i="6" s="1"/>
  <c r="Y37" i="4"/>
  <c r="W15" i="6"/>
  <c r="U73" i="6" s="1"/>
  <c r="V48" i="4"/>
  <c r="K61" i="4"/>
  <c r="L26" i="6"/>
  <c r="K84" i="6" s="1"/>
  <c r="I30" i="6"/>
  <c r="I88" i="6" s="1"/>
  <c r="H57" i="4"/>
  <c r="R118" i="2"/>
  <c r="M43" i="4" s="1"/>
  <c r="N23" i="6"/>
  <c r="M36" i="4"/>
  <c r="E109" i="1"/>
  <c r="E15" i="4"/>
  <c r="V115" i="1"/>
  <c r="V21" i="4"/>
  <c r="O110" i="1"/>
  <c r="L16" i="4"/>
  <c r="D109" i="1"/>
  <c r="D15" i="4"/>
  <c r="K114" i="1"/>
  <c r="G20" i="4"/>
  <c r="Z112" i="1"/>
  <c r="Z18" i="4"/>
  <c r="K102" i="1"/>
  <c r="G8" i="4"/>
  <c r="K115" i="1"/>
  <c r="G21" i="4"/>
  <c r="E155" i="2"/>
  <c r="E80" i="4" s="1"/>
  <c r="E76" i="4"/>
  <c r="F45" i="6"/>
  <c r="V35" i="4"/>
  <c r="W4" i="6"/>
  <c r="U62" i="6" s="1"/>
  <c r="H50" i="4"/>
  <c r="I17" i="6"/>
  <c r="Z42" i="6"/>
  <c r="Y73" i="4"/>
  <c r="E124" i="2"/>
  <c r="E49" i="4" s="1"/>
  <c r="E46" i="4"/>
  <c r="F14" i="6"/>
  <c r="Q110" i="1"/>
  <c r="N16" i="4"/>
  <c r="H79" i="4"/>
  <c r="I44" i="6"/>
  <c r="X20" i="6"/>
  <c r="V78" i="6" s="1"/>
  <c r="W65" i="4"/>
  <c r="J33" i="6"/>
  <c r="J91" i="6" s="1"/>
  <c r="I69" i="4"/>
  <c r="V75" i="4"/>
  <c r="W44" i="6"/>
  <c r="E118" i="2"/>
  <c r="E43" i="4" s="1"/>
  <c r="F3" i="6"/>
  <c r="E34" i="4"/>
  <c r="Z6" i="6"/>
  <c r="X64" i="6" s="1"/>
  <c r="Y38" i="4"/>
  <c r="Y71" i="4"/>
  <c r="Z38" i="6"/>
  <c r="X96" i="6" s="1"/>
  <c r="F103" i="1"/>
  <c r="F9" i="4"/>
  <c r="V119" i="1"/>
  <c r="V25" i="4"/>
  <c r="S15" i="6"/>
  <c r="Q73" i="6" s="1"/>
  <c r="R48" i="4"/>
  <c r="S19" i="6"/>
  <c r="Q77" i="6" s="1"/>
  <c r="R64" i="4"/>
  <c r="S47" i="6"/>
  <c r="Q105" i="6" s="1"/>
  <c r="R78" i="4"/>
  <c r="J5" i="6"/>
  <c r="J63" i="6" s="1"/>
  <c r="I37" i="4"/>
  <c r="F55" i="4"/>
  <c r="G27" i="6"/>
  <c r="G85" i="6" s="1"/>
  <c r="G43" i="6"/>
  <c r="G101" i="6" s="1"/>
  <c r="F74" i="4"/>
  <c r="J13" i="6"/>
  <c r="I45" i="4"/>
  <c r="G34" i="6"/>
  <c r="G92" i="6" s="1"/>
  <c r="F58" i="4"/>
  <c r="AA39" i="6"/>
  <c r="Y97" i="6" s="1"/>
  <c r="Z72" i="4"/>
  <c r="W12" i="6"/>
  <c r="V44" i="4"/>
  <c r="F69" i="4"/>
  <c r="G33" i="6"/>
  <c r="G91" i="6" s="1"/>
  <c r="V114" i="1"/>
  <c r="V20" i="4"/>
  <c r="K100" i="1"/>
  <c r="G6" i="4"/>
  <c r="N38" i="6"/>
  <c r="L96" i="6" s="1"/>
  <c r="M71" i="4"/>
  <c r="X101" i="1"/>
  <c r="X7" i="4"/>
  <c r="F119" i="1"/>
  <c r="F25" i="4"/>
  <c r="V101" i="1"/>
  <c r="V7" i="4"/>
  <c r="G57" i="4"/>
  <c r="H30" i="6"/>
  <c r="H88" i="6" s="1"/>
  <c r="W38" i="6"/>
  <c r="U96" i="6" s="1"/>
  <c r="V71" i="4"/>
  <c r="Q155" i="2"/>
  <c r="L80" i="4" s="1"/>
  <c r="L78" i="4"/>
  <c r="M47" i="6"/>
  <c r="M49" i="6" s="1"/>
  <c r="X138" i="2"/>
  <c r="V63" i="4" s="1"/>
  <c r="V51" i="4"/>
  <c r="W18" i="6"/>
  <c r="N12" i="6"/>
  <c r="M44" i="4"/>
  <c r="T68" i="4"/>
  <c r="U32" i="6"/>
  <c r="S90" i="6" s="1"/>
  <c r="H34" i="4"/>
  <c r="I3" i="6"/>
  <c r="I61" i="6" s="1"/>
  <c r="Z118" i="2"/>
  <c r="Y5" i="6"/>
  <c r="X37" i="4"/>
  <c r="W75" i="4"/>
  <c r="X44" i="6"/>
  <c r="V102" i="6" s="1"/>
  <c r="F107" i="1"/>
  <c r="F13" i="4"/>
  <c r="F117" i="1"/>
  <c r="F23" i="4"/>
  <c r="Z110" i="1"/>
  <c r="Z16" i="4"/>
  <c r="F114" i="1"/>
  <c r="F20" i="4"/>
  <c r="F102" i="1"/>
  <c r="F8" i="4"/>
  <c r="K107" i="1"/>
  <c r="G13" i="4"/>
  <c r="Z109" i="1"/>
  <c r="Z15" i="4"/>
  <c r="F105" i="1"/>
  <c r="F11" i="4"/>
  <c r="F101" i="1"/>
  <c r="F7" i="4"/>
  <c r="C100" i="1"/>
  <c r="C6" i="4"/>
  <c r="Y44" i="4"/>
  <c r="Z12" i="6"/>
  <c r="X45" i="6"/>
  <c r="V103" i="6" s="1"/>
  <c r="W76" i="4"/>
  <c r="T46" i="4"/>
  <c r="U14" i="6"/>
  <c r="S72" i="6" s="1"/>
  <c r="D46" i="4"/>
  <c r="E14" i="6"/>
  <c r="N44" i="6"/>
  <c r="M79" i="4"/>
  <c r="Z155" i="2"/>
  <c r="X80" i="4" s="1"/>
  <c r="X65" i="4"/>
  <c r="Y20" i="6"/>
  <c r="P124" i="2"/>
  <c r="K49" i="4" s="1"/>
  <c r="L13" i="6"/>
  <c r="K45" i="4"/>
  <c r="V15" i="6"/>
  <c r="T73" i="6" s="1"/>
  <c r="U48" i="4"/>
  <c r="U45" i="4"/>
  <c r="V13" i="6"/>
  <c r="X27" i="6"/>
  <c r="V85" i="6" s="1"/>
  <c r="W55" i="4"/>
  <c r="S3" i="6"/>
  <c r="Q61" i="6" s="1"/>
  <c r="R34" i="4"/>
  <c r="I33" i="4"/>
  <c r="J2" i="6"/>
  <c r="G38" i="6"/>
  <c r="G96" i="6" s="1"/>
  <c r="F71" i="4"/>
  <c r="G30" i="6"/>
  <c r="G88" i="6" s="1"/>
  <c r="F57" i="4"/>
  <c r="V7" i="6"/>
  <c r="T65" i="6" s="1"/>
  <c r="U39" i="4"/>
  <c r="F51" i="4"/>
  <c r="G18" i="6"/>
  <c r="G76" i="6" s="1"/>
  <c r="I15" i="6"/>
  <c r="I73" i="6" s="1"/>
  <c r="H48" i="4"/>
  <c r="Z77" i="4"/>
  <c r="AA46" i="6"/>
  <c r="Y104" i="6" s="1"/>
  <c r="Z59" i="4"/>
  <c r="AA35" i="6"/>
  <c r="Y93" i="6" s="1"/>
  <c r="W6" i="6"/>
  <c r="U64" i="6" s="1"/>
  <c r="V38" i="4"/>
  <c r="G22" i="6"/>
  <c r="G80" i="6" s="1"/>
  <c r="F53" i="4"/>
  <c r="V4" i="6"/>
  <c r="T62" i="6" s="1"/>
  <c r="U35" i="4"/>
  <c r="I59" i="4"/>
  <c r="J35" i="6"/>
  <c r="J93" i="6" s="1"/>
  <c r="L105" i="1"/>
  <c r="H11" i="4"/>
  <c r="K99" i="1"/>
  <c r="G5" i="4"/>
  <c r="I38" i="6"/>
  <c r="I96" i="6" s="1"/>
  <c r="H71" i="4"/>
  <c r="F112" i="1"/>
  <c r="F18" i="4"/>
  <c r="V112" i="1"/>
  <c r="V18" i="4"/>
  <c r="D119" i="1"/>
  <c r="D25" i="4"/>
  <c r="D99" i="1"/>
  <c r="D5" i="4"/>
  <c r="G75" i="4"/>
  <c r="F111" i="1"/>
  <c r="F17" i="4"/>
  <c r="O122" i="1"/>
  <c r="L28" i="4"/>
  <c r="Q108" i="1"/>
  <c r="N14" i="4"/>
  <c r="U37" i="4"/>
  <c r="V5" i="6"/>
  <c r="T63" i="6" s="1"/>
  <c r="AB21" i="6"/>
  <c r="AA52" i="4"/>
  <c r="Y66" i="4"/>
  <c r="Z24" i="6"/>
  <c r="X82" i="6" s="1"/>
  <c r="Z47" i="6"/>
  <c r="X105" i="6" s="1"/>
  <c r="Y78" i="4"/>
  <c r="W44" i="4"/>
  <c r="X12" i="6"/>
  <c r="K106" i="1"/>
  <c r="G12" i="4"/>
  <c r="K117" i="1"/>
  <c r="G23" i="4"/>
  <c r="U50" i="4"/>
  <c r="V17" i="6"/>
  <c r="W117" i="1"/>
  <c r="W23" i="4"/>
  <c r="AB118" i="2"/>
  <c r="Z43" i="4" s="1"/>
  <c r="Z36" i="4"/>
  <c r="AA23" i="6"/>
  <c r="Y81" i="6" s="1"/>
  <c r="P80" i="4"/>
  <c r="P74" i="4"/>
  <c r="Q43" i="6"/>
  <c r="I45" i="6"/>
  <c r="I103" i="6" s="1"/>
  <c r="H76" i="4"/>
  <c r="Z45" i="6"/>
  <c r="X103" i="6" s="1"/>
  <c r="Y76" i="4"/>
  <c r="F118" i="2"/>
  <c r="F43" i="4" s="1"/>
  <c r="F33" i="4"/>
  <c r="G2" i="6"/>
  <c r="W14" i="6"/>
  <c r="U72" i="6" s="1"/>
  <c r="V46" i="4"/>
  <c r="W124" i="2"/>
  <c r="U49" i="4" s="1"/>
  <c r="V14" i="6"/>
  <c r="T72" i="6" s="1"/>
  <c r="U46" i="4"/>
  <c r="D155" i="2"/>
  <c r="D80" i="4" s="1"/>
  <c r="D76" i="4"/>
  <c r="E45" i="6"/>
  <c r="X31" i="6"/>
  <c r="V89" i="6" s="1"/>
  <c r="W60" i="4"/>
  <c r="W54" i="4"/>
  <c r="X25" i="6"/>
  <c r="V83" i="6" s="1"/>
  <c r="P155" i="2"/>
  <c r="K80" i="4" s="1"/>
  <c r="K76" i="4"/>
  <c r="L45" i="6"/>
  <c r="H38" i="4"/>
  <c r="I6" i="6"/>
  <c r="I64" i="6" s="1"/>
  <c r="P5" i="6"/>
  <c r="N63" i="6" s="1"/>
  <c r="O37" i="4"/>
  <c r="I22" i="6"/>
  <c r="I80" i="6" s="1"/>
  <c r="H53" i="4"/>
  <c r="Y98" i="1"/>
  <c r="Y4" i="4"/>
  <c r="D107" i="1"/>
  <c r="D13" i="4"/>
  <c r="S12" i="6"/>
  <c r="R44" i="4"/>
  <c r="R71" i="4"/>
  <c r="S38" i="6"/>
  <c r="Q96" i="6" s="1"/>
  <c r="F40" i="4"/>
  <c r="G8" i="6"/>
  <c r="G66" i="6" s="1"/>
  <c r="U2" i="6"/>
  <c r="T33" i="4"/>
  <c r="I28" i="6"/>
  <c r="I86" i="6" s="1"/>
  <c r="H67" i="4"/>
  <c r="AA21" i="6"/>
  <c r="Z52" i="4"/>
  <c r="V60" i="4"/>
  <c r="W31" i="6"/>
  <c r="U89" i="6" s="1"/>
  <c r="I35" i="4"/>
  <c r="J4" i="6"/>
  <c r="J62" i="6" s="1"/>
  <c r="F54" i="4"/>
  <c r="G25" i="6"/>
  <c r="G83" i="6" s="1"/>
  <c r="K101" i="1"/>
  <c r="G7" i="4"/>
  <c r="V106" i="1"/>
  <c r="V12" i="4"/>
  <c r="D103" i="1"/>
  <c r="D9" i="4"/>
  <c r="O91" i="6"/>
  <c r="I27" i="6"/>
  <c r="I85" i="6" s="1"/>
  <c r="H55" i="4"/>
  <c r="H61" i="4"/>
  <c r="I26" i="6"/>
  <c r="I84" i="6" s="1"/>
  <c r="K53" i="4"/>
  <c r="L22" i="6"/>
  <c r="V124" i="2"/>
  <c r="T49" i="4" s="1"/>
  <c r="T44" i="4"/>
  <c r="U12" i="6"/>
  <c r="P118" i="2"/>
  <c r="K43" i="4" s="1"/>
  <c r="L3" i="6"/>
  <c r="K34" i="4"/>
  <c r="H36" i="4"/>
  <c r="I23" i="6"/>
  <c r="I81" i="6" s="1"/>
  <c r="T64" i="4"/>
  <c r="U19" i="6"/>
  <c r="D110" i="1"/>
  <c r="D16" i="4"/>
  <c r="L110" i="1"/>
  <c r="H16" i="4"/>
  <c r="U110" i="1"/>
  <c r="U16" i="4"/>
  <c r="Q109" i="1"/>
  <c r="N15" i="4"/>
  <c r="W109" i="1"/>
  <c r="W15" i="4"/>
  <c r="L114" i="1"/>
  <c r="H20" i="4"/>
  <c r="V122" i="1"/>
  <c r="V28" i="4"/>
  <c r="R103" i="1"/>
  <c r="P9" i="4"/>
  <c r="L102" i="1"/>
  <c r="H8" i="4"/>
  <c r="Y109" i="1"/>
  <c r="Y15" i="4"/>
  <c r="V117" i="1"/>
  <c r="V23" i="4"/>
  <c r="P44" i="4"/>
  <c r="Q12" i="6"/>
  <c r="J17" i="6"/>
  <c r="I50" i="4"/>
  <c r="X42" i="6"/>
  <c r="W73" i="4"/>
  <c r="P46" i="4"/>
  <c r="Q14" i="6"/>
  <c r="O72" i="6" s="1"/>
  <c r="X110" i="1"/>
  <c r="X16" i="4"/>
  <c r="I33" i="6"/>
  <c r="I91" i="6" s="1"/>
  <c r="H69" i="4"/>
  <c r="Y54" i="4"/>
  <c r="Z25" i="6"/>
  <c r="X83" i="6" s="1"/>
  <c r="P6" i="6"/>
  <c r="N64" i="6" s="1"/>
  <c r="O38" i="4"/>
  <c r="Z44" i="6"/>
  <c r="X102" i="6" s="1"/>
  <c r="Y79" i="4"/>
  <c r="X6" i="6"/>
  <c r="V64" i="6" s="1"/>
  <c r="W38" i="4"/>
  <c r="W71" i="4"/>
  <c r="X38" i="6"/>
  <c r="V96" i="6" s="1"/>
  <c r="D102" i="1"/>
  <c r="D8" i="4"/>
  <c r="D114" i="1"/>
  <c r="D20" i="4"/>
  <c r="R74" i="4"/>
  <c r="S43" i="6"/>
  <c r="Q101" i="6" s="1"/>
  <c r="R35" i="4"/>
  <c r="S4" i="6"/>
  <c r="Q62" i="6" s="1"/>
  <c r="G45" i="6"/>
  <c r="G103" i="6" s="1"/>
  <c r="F76" i="4"/>
  <c r="G40" i="6"/>
  <c r="G98" i="6" s="1"/>
  <c r="F62" i="4"/>
  <c r="T60" i="4"/>
  <c r="U31" i="6"/>
  <c r="S89" i="6" s="1"/>
  <c r="F70" i="4"/>
  <c r="G36" i="6"/>
  <c r="G94" i="6" s="1"/>
  <c r="I20" i="6"/>
  <c r="I78" i="6" s="1"/>
  <c r="H65" i="4"/>
  <c r="Z60" i="4"/>
  <c r="AA31" i="6"/>
  <c r="Y89" i="6" s="1"/>
  <c r="V53" i="4"/>
  <c r="W22" i="6"/>
  <c r="U80" i="6" s="1"/>
  <c r="W39" i="6"/>
  <c r="U97" i="6" s="1"/>
  <c r="V72" i="4"/>
  <c r="J7" i="6"/>
  <c r="J65" i="6" s="1"/>
  <c r="I39" i="4"/>
  <c r="F67" i="4"/>
  <c r="G28" i="6"/>
  <c r="G86" i="6" s="1"/>
  <c r="G42" i="6"/>
  <c r="F73" i="4"/>
  <c r="V111" i="1"/>
  <c r="V17" i="4"/>
  <c r="W72" i="4"/>
  <c r="X39" i="6"/>
  <c r="V97" i="6" s="1"/>
  <c r="V105" i="1"/>
  <c r="V11" i="4"/>
  <c r="I32" i="6"/>
  <c r="I90" i="6" s="1"/>
  <c r="H68" i="4"/>
  <c r="AB33" i="1"/>
  <c r="AB64" i="1" s="1"/>
  <c r="Z3" i="4" s="1"/>
  <c r="AB65" i="1"/>
  <c r="K45" i="1"/>
  <c r="K76" i="1" s="1"/>
  <c r="C109" i="1"/>
  <c r="R109" i="1"/>
  <c r="S109" i="1"/>
  <c r="F155" i="2"/>
  <c r="F80" i="4" s="1"/>
  <c r="T61" i="2"/>
  <c r="T113" i="2" s="1"/>
  <c r="P49" i="4"/>
  <c r="T83" i="2"/>
  <c r="T135" i="2" s="1"/>
  <c r="U135" i="2"/>
  <c r="U114" i="2"/>
  <c r="T62" i="2"/>
  <c r="T114" i="2" s="1"/>
  <c r="X140" i="2"/>
  <c r="T88" i="2"/>
  <c r="T140" i="2" s="1"/>
  <c r="F103" i="2"/>
  <c r="T100" i="2"/>
  <c r="T152" i="2" s="1"/>
  <c r="U152" i="2"/>
  <c r="T90" i="2"/>
  <c r="T142" i="2" s="1"/>
  <c r="U142" i="2"/>
  <c r="T63" i="2"/>
  <c r="T115" i="2" s="1"/>
  <c r="U115" i="2"/>
  <c r="T76" i="2"/>
  <c r="T128" i="2" s="1"/>
  <c r="U128" i="2"/>
  <c r="T74" i="2"/>
  <c r="T126" i="2" s="1"/>
  <c r="U126" i="2"/>
  <c r="F86" i="2"/>
  <c r="F125" i="2"/>
  <c r="T97" i="2"/>
  <c r="T149" i="2" s="1"/>
  <c r="AB150" i="2"/>
  <c r="AB103" i="2"/>
  <c r="W136" i="2"/>
  <c r="T84" i="2"/>
  <c r="T136" i="2" s="1"/>
  <c r="W86" i="2"/>
  <c r="X72" i="2"/>
  <c r="U116" i="2"/>
  <c r="T64" i="2"/>
  <c r="T116" i="2" s="1"/>
  <c r="Q41" i="4" s="1"/>
  <c r="U132" i="2"/>
  <c r="T80" i="2"/>
  <c r="T132" i="2" s="1"/>
  <c r="T58" i="2"/>
  <c r="T110" i="2" s="1"/>
  <c r="X141" i="2"/>
  <c r="T89" i="2"/>
  <c r="T141" i="2" s="1"/>
  <c r="S34" i="1"/>
  <c r="S65" i="1" s="1"/>
  <c r="H44" i="1"/>
  <c r="H75" i="1" s="1"/>
  <c r="N110" i="1"/>
  <c r="K46" i="1"/>
  <c r="K77" i="1" s="1"/>
  <c r="U33" i="1"/>
  <c r="U64" i="1" s="1"/>
  <c r="M69" i="6"/>
  <c r="O50" i="6"/>
  <c r="M108" i="6" s="1"/>
  <c r="R69" i="6"/>
  <c r="T50" i="6"/>
  <c r="R108" i="6" s="1"/>
  <c r="Q121" i="2"/>
  <c r="Q72" i="2"/>
  <c r="Q104" i="2" s="1"/>
  <c r="J44" i="1"/>
  <c r="J75" i="1" s="1"/>
  <c r="J77" i="1"/>
  <c r="G83" i="2"/>
  <c r="G135" i="2" s="1"/>
  <c r="E44" i="1"/>
  <c r="E75" i="1" s="1"/>
  <c r="E77" i="1"/>
  <c r="X46" i="1"/>
  <c r="X77" i="1" s="1"/>
  <c r="Y77" i="1"/>
  <c r="S45" i="1"/>
  <c r="S76" i="1" s="1"/>
  <c r="U76" i="1"/>
  <c r="S15" i="4" s="1"/>
  <c r="AB44" i="1"/>
  <c r="W67" i="1"/>
  <c r="S36" i="1"/>
  <c r="S67" i="1" s="1"/>
  <c r="C34" i="1"/>
  <c r="U121" i="2"/>
  <c r="T69" i="2"/>
  <c r="T121" i="2" s="1"/>
  <c r="U72" i="2"/>
  <c r="M72" i="2"/>
  <c r="M121" i="2"/>
  <c r="N121" i="2"/>
  <c r="N124" i="2" s="1"/>
  <c r="N156" i="2" s="1"/>
  <c r="N72" i="2"/>
  <c r="N104" i="2" s="1"/>
  <c r="H72" i="2"/>
  <c r="H121" i="2"/>
  <c r="H124" i="2" s="1"/>
  <c r="W72" i="2"/>
  <c r="V72" i="2"/>
  <c r="E33" i="1"/>
  <c r="E65" i="1"/>
  <c r="AA44" i="1"/>
  <c r="AA75" i="1" s="1"/>
  <c r="AA77" i="1"/>
  <c r="G84" i="2"/>
  <c r="G136" i="2" s="1"/>
  <c r="N44" i="1"/>
  <c r="N75" i="1" s="1"/>
  <c r="I14" i="4" s="1"/>
  <c r="N76" i="1"/>
  <c r="I15" i="4" s="1"/>
  <c r="Z44" i="1"/>
  <c r="Z75" i="1" s="1"/>
  <c r="Z76" i="1"/>
  <c r="O76" i="1"/>
  <c r="J15" i="4" s="1"/>
  <c r="O44" i="1"/>
  <c r="O75" i="1" s="1"/>
  <c r="J14" i="4" s="1"/>
  <c r="W76" i="1"/>
  <c r="W44" i="1"/>
  <c r="W75" i="1" s="1"/>
  <c r="B42" i="1"/>
  <c r="B73" i="1" s="1"/>
  <c r="F73" i="1"/>
  <c r="Q64" i="1"/>
  <c r="L3" i="4" s="1"/>
  <c r="P44" i="1"/>
  <c r="P75" i="1" s="1"/>
  <c r="K14" i="4" s="1"/>
  <c r="P76" i="1"/>
  <c r="K15" i="4" s="1"/>
  <c r="C44" i="1"/>
  <c r="C75" i="1" s="1"/>
  <c r="C14" i="4" s="1"/>
  <c r="C77" i="1"/>
  <c r="G44" i="1"/>
  <c r="G75" i="1" s="1"/>
  <c r="F45" i="1"/>
  <c r="F76" i="1" s="1"/>
  <c r="G76" i="1"/>
  <c r="AB121" i="2"/>
  <c r="AB72" i="2"/>
  <c r="R121" i="2"/>
  <c r="R72" i="2"/>
  <c r="S110" i="1"/>
  <c r="R110" i="1"/>
  <c r="D72" i="2"/>
  <c r="D104" i="2" s="1"/>
  <c r="Y33" i="1"/>
  <c r="Y65" i="1"/>
  <c r="C112" i="1"/>
  <c r="I44" i="1"/>
  <c r="I75" i="1" s="1"/>
  <c r="F46" i="1"/>
  <c r="F77" i="1" s="1"/>
  <c r="V44" i="1"/>
  <c r="V75" i="1" s="1"/>
  <c r="T14" i="4" s="1"/>
  <c r="S46" i="1"/>
  <c r="S77" i="1" s="1"/>
  <c r="B50" i="1"/>
  <c r="B81" i="1" s="1"/>
  <c r="S103" i="1"/>
  <c r="X124" i="2"/>
  <c r="V49" i="4" s="1"/>
  <c r="B51" i="1"/>
  <c r="B82" i="1" s="1"/>
  <c r="F82" i="1"/>
  <c r="O14" i="4"/>
  <c r="O15" i="4"/>
  <c r="D44" i="1"/>
  <c r="D75" i="1" s="1"/>
  <c r="L44" i="1"/>
  <c r="L76" i="1"/>
  <c r="F121" i="2"/>
  <c r="F72" i="2"/>
  <c r="AC121" i="2"/>
  <c r="AC72" i="2"/>
  <c r="AC104" i="2" s="1"/>
  <c r="O121" i="2"/>
  <c r="O72" i="2"/>
  <c r="O104" i="2" s="1"/>
  <c r="Q76" i="1"/>
  <c r="Q44" i="1"/>
  <c r="Q75" i="1" s="1"/>
  <c r="L119" i="2"/>
  <c r="J125" i="2"/>
  <c r="J86" i="2"/>
  <c r="J108" i="2"/>
  <c r="J66" i="2"/>
  <c r="G56" i="2"/>
  <c r="G108" i="2" s="1"/>
  <c r="W108" i="2"/>
  <c r="T56" i="2"/>
  <c r="W66" i="2"/>
  <c r="S153" i="2"/>
  <c r="L101" i="2"/>
  <c r="L153" i="2" s="1"/>
  <c r="AA115" i="2"/>
  <c r="Y63" i="2"/>
  <c r="Y122" i="2"/>
  <c r="T139" i="2"/>
  <c r="I115" i="2"/>
  <c r="G63" i="2"/>
  <c r="G115" i="2" s="1"/>
  <c r="G88" i="2"/>
  <c r="J140" i="2"/>
  <c r="G57" i="2"/>
  <c r="G109" i="2" s="1"/>
  <c r="G65" i="2"/>
  <c r="J117" i="2"/>
  <c r="G85" i="2"/>
  <c r="J137" i="2"/>
  <c r="J129" i="2"/>
  <c r="G77" i="2"/>
  <c r="I116" i="2"/>
  <c r="G64" i="2"/>
  <c r="G116" i="2" s="1"/>
  <c r="G41" i="4" s="1"/>
  <c r="G82" i="2"/>
  <c r="G134" i="2" s="1"/>
  <c r="T82" i="2"/>
  <c r="U134" i="2"/>
  <c r="T95" i="2"/>
  <c r="U147" i="2"/>
  <c r="G91" i="2"/>
  <c r="G143" i="2" s="1"/>
  <c r="K125" i="2"/>
  <c r="K138" i="2" s="1"/>
  <c r="K86" i="2"/>
  <c r="K151" i="2"/>
  <c r="G99" i="2"/>
  <c r="G68" i="2"/>
  <c r="G120" i="2" s="1"/>
  <c r="S114" i="2"/>
  <c r="L62" i="2"/>
  <c r="L114" i="2" s="1"/>
  <c r="S110" i="2"/>
  <c r="L58" i="2"/>
  <c r="L110" i="2" s="1"/>
  <c r="S66" i="2"/>
  <c r="S127" i="2"/>
  <c r="S86" i="2"/>
  <c r="L75" i="2"/>
  <c r="G97" i="2"/>
  <c r="AA131" i="2"/>
  <c r="Y79" i="2"/>
  <c r="AA108" i="2"/>
  <c r="AA66" i="2"/>
  <c r="Y56" i="2"/>
  <c r="AA111" i="2"/>
  <c r="Y59" i="2"/>
  <c r="Y111" i="2" s="1"/>
  <c r="I152" i="2"/>
  <c r="G100" i="2"/>
  <c r="J139" i="2"/>
  <c r="J103" i="2"/>
  <c r="G87" i="2"/>
  <c r="G139" i="2" s="1"/>
  <c r="J147" i="2"/>
  <c r="G95" i="2"/>
  <c r="G147" i="2" s="1"/>
  <c r="T81" i="2"/>
  <c r="U133" i="2"/>
  <c r="U86" i="2"/>
  <c r="G93" i="2"/>
  <c r="AA123" i="2"/>
  <c r="Y71" i="2"/>
  <c r="G61" i="2"/>
  <c r="H113" i="2"/>
  <c r="G102" i="2"/>
  <c r="I154" i="2"/>
  <c r="G71" i="2"/>
  <c r="G123" i="2" s="1"/>
  <c r="I123" i="2"/>
  <c r="I124" i="2" s="1"/>
  <c r="J119" i="2"/>
  <c r="J124" i="2" s="1"/>
  <c r="J72" i="2"/>
  <c r="J146" i="2"/>
  <c r="G94" i="2"/>
  <c r="G146" i="2" s="1"/>
  <c r="I112" i="2"/>
  <c r="G60" i="2"/>
  <c r="G112" i="2" s="1"/>
  <c r="I66" i="2"/>
  <c r="U148" i="2"/>
  <c r="T96" i="2"/>
  <c r="U103" i="2"/>
  <c r="L56" i="2"/>
  <c r="G92" i="2"/>
  <c r="G144" i="2" s="1"/>
  <c r="H155" i="2"/>
  <c r="K66" i="2"/>
  <c r="K108" i="2"/>
  <c r="K118" i="2" s="1"/>
  <c r="G59" i="2"/>
  <c r="G111" i="2" s="1"/>
  <c r="G78" i="2"/>
  <c r="G128" i="2"/>
  <c r="S121" i="2"/>
  <c r="L69" i="2"/>
  <c r="L121" i="2" s="1"/>
  <c r="S119" i="2"/>
  <c r="S72" i="2"/>
  <c r="AA121" i="2"/>
  <c r="AA144" i="2"/>
  <c r="Y92" i="2"/>
  <c r="AA110" i="2"/>
  <c r="Y58" i="2"/>
  <c r="AA86" i="2"/>
  <c r="T119" i="2"/>
  <c r="Y60" i="2"/>
  <c r="Y112" i="2" s="1"/>
  <c r="H110" i="2"/>
  <c r="G58" i="2"/>
  <c r="G110" i="2" s="1"/>
  <c r="G81" i="2"/>
  <c r="G133" i="2" s="1"/>
  <c r="I133" i="2"/>
  <c r="T60" i="2"/>
  <c r="U112" i="2"/>
  <c r="K119" i="2"/>
  <c r="K124" i="2" s="1"/>
  <c r="K72" i="2"/>
  <c r="S131" i="2"/>
  <c r="L79" i="2"/>
  <c r="L131" i="2" s="1"/>
  <c r="I127" i="2"/>
  <c r="G75" i="2"/>
  <c r="I114" i="2"/>
  <c r="G62" i="2"/>
  <c r="G114" i="2" s="1"/>
  <c r="J131" i="2"/>
  <c r="G79" i="2"/>
  <c r="G131" i="2" s="1"/>
  <c r="G70" i="2"/>
  <c r="G122" i="2" s="1"/>
  <c r="J126" i="2"/>
  <c r="G74" i="2"/>
  <c r="I153" i="2"/>
  <c r="G101" i="2"/>
  <c r="I86" i="2"/>
  <c r="U66" i="2"/>
  <c r="T59" i="2"/>
  <c r="U111" i="2"/>
  <c r="K139" i="2"/>
  <c r="K103" i="2"/>
  <c r="G90" i="2"/>
  <c r="I72" i="2"/>
  <c r="L100" i="2"/>
  <c r="S152" i="2"/>
  <c r="S103" i="2"/>
  <c r="S135" i="2"/>
  <c r="L83" i="2"/>
  <c r="L135" i="2" s="1"/>
  <c r="G89" i="2"/>
  <c r="G141" i="2" s="1"/>
  <c r="AA109" i="2"/>
  <c r="Y57" i="2"/>
  <c r="AA116" i="2"/>
  <c r="Y41" i="4" s="1"/>
  <c r="Y64" i="2"/>
  <c r="AA120" i="2"/>
  <c r="AA72" i="2"/>
  <c r="Y68" i="2"/>
  <c r="AA114" i="2"/>
  <c r="Y62" i="2"/>
  <c r="Y141" i="2"/>
  <c r="H66" i="2"/>
  <c r="T131" i="2"/>
  <c r="P138" i="2"/>
  <c r="Y153" i="2"/>
  <c r="F67" i="1"/>
  <c r="I33" i="1"/>
  <c r="I65" i="1"/>
  <c r="B86" i="1"/>
  <c r="K89" i="1"/>
  <c r="B59" i="1"/>
  <c r="B89" i="1" s="1"/>
  <c r="F34" i="1"/>
  <c r="F66" i="1"/>
  <c r="P33" i="1"/>
  <c r="P65" i="1"/>
  <c r="K4" i="4" s="1"/>
  <c r="W33" i="1"/>
  <c r="W65" i="1"/>
  <c r="B48" i="1"/>
  <c r="B79" i="1" s="1"/>
  <c r="K79" i="1"/>
  <c r="B35" i="1"/>
  <c r="B66" i="1" s="1"/>
  <c r="K70" i="1"/>
  <c r="B39" i="1"/>
  <c r="B70" i="1" s="1"/>
  <c r="Z33" i="1"/>
  <c r="Z65" i="1"/>
  <c r="X34" i="1"/>
  <c r="S84" i="1"/>
  <c r="B37" i="1"/>
  <c r="B68" i="1" s="1"/>
  <c r="S68" i="1"/>
  <c r="O33" i="1"/>
  <c r="O65" i="1"/>
  <c r="J4" i="4" s="1"/>
  <c r="B47" i="1"/>
  <c r="B78" i="1" s="1"/>
  <c r="K78" i="1"/>
  <c r="AA64" i="1"/>
  <c r="Y3" i="4" s="1"/>
  <c r="H33" i="1"/>
  <c r="H65" i="1"/>
  <c r="V33" i="1"/>
  <c r="V65" i="1"/>
  <c r="T4" i="4" s="1"/>
  <c r="B43" i="1"/>
  <c r="B74" i="1" s="1"/>
  <c r="X74" i="1"/>
  <c r="G64" i="1"/>
  <c r="G92" i="1" s="1"/>
  <c r="B57" i="1"/>
  <c r="K72" i="1"/>
  <c r="B38" i="1"/>
  <c r="B69" i="1" s="1"/>
  <c r="X69" i="1"/>
  <c r="S98" i="1"/>
  <c r="R98" i="1"/>
  <c r="D33" i="1"/>
  <c r="D65" i="1"/>
  <c r="Y14" i="6" l="1"/>
  <c r="W72" i="6" s="1"/>
  <c r="V49" i="6"/>
  <c r="T107" i="6" s="1"/>
  <c r="W42" i="4"/>
  <c r="V104" i="2"/>
  <c r="T73" i="4"/>
  <c r="Q52" i="4"/>
  <c r="P104" i="2"/>
  <c r="V155" i="2"/>
  <c r="T80" i="4" s="1"/>
  <c r="R108" i="1"/>
  <c r="X17" i="6"/>
  <c r="V75" i="6" s="1"/>
  <c r="L92" i="1"/>
  <c r="X32" i="6"/>
  <c r="V90" i="6" s="1"/>
  <c r="R104" i="2"/>
  <c r="W58" i="4"/>
  <c r="Q55" i="4"/>
  <c r="Y103" i="2"/>
  <c r="W108" i="1"/>
  <c r="X118" i="2"/>
  <c r="V43" i="4" s="1"/>
  <c r="Q54" i="4"/>
  <c r="W77" i="4"/>
  <c r="I35" i="6"/>
  <c r="I93" i="6" s="1"/>
  <c r="K65" i="1"/>
  <c r="K98" i="1" s="1"/>
  <c r="Q97" i="1"/>
  <c r="R49" i="1"/>
  <c r="R52" i="1" s="1"/>
  <c r="R92" i="1"/>
  <c r="Q45" i="4"/>
  <c r="G73" i="4"/>
  <c r="W51" i="4"/>
  <c r="T49" i="1"/>
  <c r="T52" i="1" s="1"/>
  <c r="C75" i="4"/>
  <c r="V34" i="4"/>
  <c r="R44" i="6"/>
  <c r="P102" i="6" s="1"/>
  <c r="I24" i="6"/>
  <c r="I82" i="6" s="1"/>
  <c r="Q42" i="4"/>
  <c r="K75" i="6"/>
  <c r="S108" i="1"/>
  <c r="N83" i="6"/>
  <c r="L97" i="1"/>
  <c r="M104" i="2"/>
  <c r="H54" i="4"/>
  <c r="M49" i="1"/>
  <c r="M80" i="1" s="1"/>
  <c r="Q41" i="6"/>
  <c r="O99" i="6" s="1"/>
  <c r="G44" i="4"/>
  <c r="Q69" i="4"/>
  <c r="Q50" i="4"/>
  <c r="O170" i="6"/>
  <c r="O168" i="6"/>
  <c r="E69" i="6"/>
  <c r="Q47" i="4"/>
  <c r="I5" i="6"/>
  <c r="I63" i="6" s="1"/>
  <c r="Q48" i="4"/>
  <c r="H64" i="4"/>
  <c r="I19" i="6"/>
  <c r="I77" i="6" s="1"/>
  <c r="K41" i="6"/>
  <c r="N11" i="6"/>
  <c r="L69" i="6" s="1"/>
  <c r="AA11" i="6"/>
  <c r="Y69" i="6" s="1"/>
  <c r="H70" i="4"/>
  <c r="I36" i="6"/>
  <c r="I94" i="6" s="1"/>
  <c r="Q78" i="4"/>
  <c r="I42" i="6"/>
  <c r="I100" i="6" s="1"/>
  <c r="H73" i="4"/>
  <c r="N42" i="6"/>
  <c r="L100" i="6" s="1"/>
  <c r="M73" i="4"/>
  <c r="I18" i="6"/>
  <c r="I76" i="6" s="1"/>
  <c r="H51" i="4"/>
  <c r="R155" i="2"/>
  <c r="M80" i="4" s="1"/>
  <c r="S40" i="6"/>
  <c r="Q98" i="6" s="1"/>
  <c r="R62" i="4"/>
  <c r="N18" i="6"/>
  <c r="L76" i="6" s="1"/>
  <c r="M51" i="4"/>
  <c r="N94" i="6"/>
  <c r="O131" i="6"/>
  <c r="J100" i="6"/>
  <c r="J49" i="6"/>
  <c r="J107" i="6" s="1"/>
  <c r="R40" i="6"/>
  <c r="P98" i="6" s="1"/>
  <c r="Q62" i="4"/>
  <c r="Q34" i="4"/>
  <c r="K155" i="2"/>
  <c r="K156" i="2" s="1"/>
  <c r="X104" i="2"/>
  <c r="U49" i="1"/>
  <c r="U52" i="1" s="1"/>
  <c r="S33" i="1"/>
  <c r="S64" i="1" s="1"/>
  <c r="S92" i="1" s="1"/>
  <c r="J49" i="1"/>
  <c r="J52" i="1" s="1"/>
  <c r="E156" i="2"/>
  <c r="E81" i="4" s="1"/>
  <c r="I13" i="6"/>
  <c r="I71" i="6" s="1"/>
  <c r="K44" i="1"/>
  <c r="K75" i="1" s="1"/>
  <c r="K108" i="1" s="1"/>
  <c r="H104" i="2"/>
  <c r="T72" i="2"/>
  <c r="AB104" i="2"/>
  <c r="K110" i="1"/>
  <c r="G16" i="4"/>
  <c r="K109" i="1"/>
  <c r="G15" i="4"/>
  <c r="H26" i="6"/>
  <c r="H84" i="6" s="1"/>
  <c r="G61" i="4"/>
  <c r="G60" i="4"/>
  <c r="H31" i="6"/>
  <c r="H89" i="6" s="1"/>
  <c r="F61" i="6"/>
  <c r="F11" i="6"/>
  <c r="I102" i="6"/>
  <c r="F72" i="6"/>
  <c r="F16" i="6"/>
  <c r="F74" i="6" s="1"/>
  <c r="X100" i="6"/>
  <c r="Z49" i="6"/>
  <c r="X107" i="6" s="1"/>
  <c r="B107" i="1"/>
  <c r="B13" i="4"/>
  <c r="B112" i="1"/>
  <c r="B18" i="4"/>
  <c r="K122" i="1"/>
  <c r="G28" i="4"/>
  <c r="H4" i="6"/>
  <c r="H62" i="6" s="1"/>
  <c r="G35" i="4"/>
  <c r="H33" i="6"/>
  <c r="H91" i="6" s="1"/>
  <c r="G69" i="4"/>
  <c r="H19" i="6"/>
  <c r="H77" i="6" s="1"/>
  <c r="G64" i="4"/>
  <c r="AA138" i="2"/>
  <c r="Y63" i="4" s="1"/>
  <c r="Y56" i="4"/>
  <c r="Z29" i="6"/>
  <c r="X87" i="6" s="1"/>
  <c r="R59" i="4"/>
  <c r="S35" i="6"/>
  <c r="Q93" i="6" s="1"/>
  <c r="O124" i="2"/>
  <c r="J46" i="4"/>
  <c r="K14" i="6"/>
  <c r="D108" i="1"/>
  <c r="D14" i="4"/>
  <c r="U109" i="1"/>
  <c r="U15" i="4"/>
  <c r="G100" i="6"/>
  <c r="G49" i="6"/>
  <c r="G107" i="6" s="1"/>
  <c r="S60" i="6"/>
  <c r="U11" i="6"/>
  <c r="J60" i="6"/>
  <c r="J11" i="6"/>
  <c r="E16" i="6"/>
  <c r="Z156" i="2"/>
  <c r="X43" i="4"/>
  <c r="U70" i="6"/>
  <c r="W16" i="6"/>
  <c r="U74" i="6" s="1"/>
  <c r="J71" i="6"/>
  <c r="B111" i="1"/>
  <c r="B17" i="4"/>
  <c r="B117" i="1"/>
  <c r="B23" i="4"/>
  <c r="X98" i="1"/>
  <c r="X4" i="4"/>
  <c r="B99" i="1"/>
  <c r="B5" i="4"/>
  <c r="U98" i="1"/>
  <c r="U4" i="4"/>
  <c r="B119" i="1"/>
  <c r="B25" i="4"/>
  <c r="AA124" i="2"/>
  <c r="Y49" i="4" s="1"/>
  <c r="Y45" i="4"/>
  <c r="Z13" i="6"/>
  <c r="X71" i="6" s="1"/>
  <c r="Z3" i="6"/>
  <c r="X61" i="6" s="1"/>
  <c r="Y34" i="4"/>
  <c r="O60" i="4"/>
  <c r="P31" i="6"/>
  <c r="U118" i="2"/>
  <c r="R43" i="4" s="1"/>
  <c r="R36" i="4"/>
  <c r="S23" i="6"/>
  <c r="Q81" i="6" s="1"/>
  <c r="G47" i="4"/>
  <c r="H37" i="6"/>
  <c r="H95" i="6" s="1"/>
  <c r="O56" i="4"/>
  <c r="P29" i="6"/>
  <c r="H118" i="2"/>
  <c r="H156" i="2" s="1"/>
  <c r="Q44" i="4"/>
  <c r="R12" i="6"/>
  <c r="Y48" i="4"/>
  <c r="Z15" i="6"/>
  <c r="X73" i="6" s="1"/>
  <c r="T86" i="2"/>
  <c r="V156" i="2"/>
  <c r="R38" i="6"/>
  <c r="P96" i="6" s="1"/>
  <c r="Q71" i="4"/>
  <c r="O52" i="4"/>
  <c r="P21" i="6"/>
  <c r="I7" i="6"/>
  <c r="I65" i="6" s="1"/>
  <c r="H39" i="4"/>
  <c r="H32" i="6"/>
  <c r="H90" i="6" s="1"/>
  <c r="G68" i="4"/>
  <c r="R32" i="6"/>
  <c r="P90" i="6" s="1"/>
  <c r="Q68" i="4"/>
  <c r="H78" i="4"/>
  <c r="I47" i="6"/>
  <c r="I105" i="6" s="1"/>
  <c r="G33" i="4"/>
  <c r="H2" i="6"/>
  <c r="O109" i="1"/>
  <c r="L15" i="4"/>
  <c r="D156" i="2"/>
  <c r="D158" i="2" s="1"/>
  <c r="R124" i="2"/>
  <c r="N14" i="6"/>
  <c r="L72" i="6" s="1"/>
  <c r="M46" i="4"/>
  <c r="F109" i="1"/>
  <c r="F15" i="4"/>
  <c r="O3" i="4"/>
  <c r="F106" i="1"/>
  <c r="F12" i="4"/>
  <c r="X109" i="1"/>
  <c r="X15" i="4"/>
  <c r="Y110" i="1"/>
  <c r="Y16" i="4"/>
  <c r="R14" i="6"/>
  <c r="P72" i="6" s="1"/>
  <c r="O167" i="6" s="1"/>
  <c r="Q46" i="4"/>
  <c r="U100" i="1"/>
  <c r="U6" i="4"/>
  <c r="W110" i="1"/>
  <c r="W16" i="4"/>
  <c r="Q124" i="2"/>
  <c r="L46" i="4"/>
  <c r="M14" i="6"/>
  <c r="M16" i="6" s="1"/>
  <c r="M50" i="6" s="1"/>
  <c r="X155" i="2"/>
  <c r="V80" i="4" s="1"/>
  <c r="W24" i="6"/>
  <c r="U82" i="6" s="1"/>
  <c r="V66" i="4"/>
  <c r="R26" i="6"/>
  <c r="P84" i="6" s="1"/>
  <c r="O179" i="6" s="1"/>
  <c r="Q61" i="4"/>
  <c r="Q74" i="4"/>
  <c r="R43" i="6"/>
  <c r="P101" i="6" s="1"/>
  <c r="R18" i="6"/>
  <c r="Q51" i="4"/>
  <c r="R8" i="6"/>
  <c r="P66" i="6" s="1"/>
  <c r="O161" i="6" s="1"/>
  <c r="Q40" i="4"/>
  <c r="Q77" i="4"/>
  <c r="R46" i="6"/>
  <c r="P104" i="6" s="1"/>
  <c r="R7" i="6"/>
  <c r="P65" i="6" s="1"/>
  <c r="O160" i="6" s="1"/>
  <c r="Q39" i="4"/>
  <c r="Z98" i="1"/>
  <c r="Z4" i="4"/>
  <c r="O70" i="6"/>
  <c r="Q16" i="6"/>
  <c r="O74" i="6" s="1"/>
  <c r="S77" i="6"/>
  <c r="U41" i="6"/>
  <c r="S99" i="6" s="1"/>
  <c r="K80" i="6"/>
  <c r="L41" i="6"/>
  <c r="U61" i="6"/>
  <c r="W11" i="6"/>
  <c r="V70" i="6"/>
  <c r="K71" i="6"/>
  <c r="L16" i="6"/>
  <c r="H70" i="6"/>
  <c r="I75" i="6"/>
  <c r="F103" i="6"/>
  <c r="F49" i="6"/>
  <c r="F107" i="6" s="1"/>
  <c r="K103" i="1"/>
  <c r="G9" i="4"/>
  <c r="W66" i="4"/>
  <c r="X24" i="6"/>
  <c r="V82" i="6" s="1"/>
  <c r="H7" i="6"/>
  <c r="H65" i="6" s="1"/>
  <c r="G39" i="4"/>
  <c r="H23" i="6"/>
  <c r="H81" i="6" s="1"/>
  <c r="G36" i="4"/>
  <c r="U138" i="2"/>
  <c r="R63" i="4" s="1"/>
  <c r="R58" i="4"/>
  <c r="S34" i="6"/>
  <c r="Q92" i="6" s="1"/>
  <c r="O35" i="4"/>
  <c r="P4" i="6"/>
  <c r="V102" i="1"/>
  <c r="V8" i="4"/>
  <c r="B101" i="1"/>
  <c r="B7" i="4"/>
  <c r="F100" i="1"/>
  <c r="F6" i="4"/>
  <c r="W78" i="4"/>
  <c r="X47" i="6"/>
  <c r="V105" i="6" s="1"/>
  <c r="W37" i="4"/>
  <c r="X5" i="6"/>
  <c r="V63" i="6" s="1"/>
  <c r="AA155" i="2"/>
  <c r="Y80" i="4" s="1"/>
  <c r="Z33" i="6"/>
  <c r="X91" i="6" s="1"/>
  <c r="Y69" i="4"/>
  <c r="X23" i="6"/>
  <c r="V81" i="6" s="1"/>
  <c r="W36" i="4"/>
  <c r="P7" i="6"/>
  <c r="N65" i="6" s="1"/>
  <c r="O39" i="4"/>
  <c r="R72" i="4"/>
  <c r="S39" i="6"/>
  <c r="Q97" i="6" s="1"/>
  <c r="G40" i="4"/>
  <c r="H8" i="6"/>
  <c r="H66" i="6" s="1"/>
  <c r="W104" i="2"/>
  <c r="AC124" i="2"/>
  <c r="AB14" i="6"/>
  <c r="AA46" i="4"/>
  <c r="L109" i="1"/>
  <c r="H15" i="4"/>
  <c r="F110" i="1"/>
  <c r="F16" i="4"/>
  <c r="X108" i="1"/>
  <c r="X14" i="4"/>
  <c r="M124" i="2"/>
  <c r="J14" i="6"/>
  <c r="J72" i="6" s="1"/>
  <c r="I46" i="4"/>
  <c r="Q35" i="4"/>
  <c r="R4" i="6"/>
  <c r="P62" i="6" s="1"/>
  <c r="O157" i="6" s="1"/>
  <c r="F138" i="2"/>
  <c r="F63" i="4" s="1"/>
  <c r="G17" i="6"/>
  <c r="F50" i="4"/>
  <c r="R67" i="4"/>
  <c r="S28" i="6"/>
  <c r="Q86" i="6" s="1"/>
  <c r="R39" i="4"/>
  <c r="S7" i="6"/>
  <c r="Q65" i="6" s="1"/>
  <c r="X49" i="6"/>
  <c r="V107" i="6" s="1"/>
  <c r="V100" i="6"/>
  <c r="K61" i="6"/>
  <c r="L11" i="6"/>
  <c r="U16" i="6"/>
  <c r="S74" i="6" s="1"/>
  <c r="S70" i="6"/>
  <c r="Y79" i="6"/>
  <c r="AA41" i="6"/>
  <c r="Y99" i="6" s="1"/>
  <c r="Q70" i="6"/>
  <c r="E103" i="6"/>
  <c r="E49" i="6"/>
  <c r="E107" i="6" s="1"/>
  <c r="G60" i="6"/>
  <c r="G11" i="6"/>
  <c r="S100" i="6"/>
  <c r="U49" i="6"/>
  <c r="S107" i="6" s="1"/>
  <c r="E79" i="6"/>
  <c r="Z79" i="6"/>
  <c r="AB41" i="6"/>
  <c r="H100" i="6"/>
  <c r="T71" i="6"/>
  <c r="V16" i="6"/>
  <c r="T74" i="6" s="1"/>
  <c r="X70" i="6"/>
  <c r="L70" i="6"/>
  <c r="U102" i="6"/>
  <c r="W49" i="6"/>
  <c r="U107" i="6" s="1"/>
  <c r="K105" i="1"/>
  <c r="G11" i="4"/>
  <c r="K111" i="1"/>
  <c r="G17" i="4"/>
  <c r="Q56" i="4"/>
  <c r="R29" i="6"/>
  <c r="P87" i="6" s="1"/>
  <c r="O182" i="6" s="1"/>
  <c r="H60" i="4"/>
  <c r="I31" i="6"/>
  <c r="I89" i="6" s="1"/>
  <c r="H56" i="4"/>
  <c r="I29" i="6"/>
  <c r="I87" i="6" s="1"/>
  <c r="S5" i="6"/>
  <c r="Q63" i="6" s="1"/>
  <c r="R37" i="4"/>
  <c r="Z4" i="6"/>
  <c r="X62" i="6" s="1"/>
  <c r="Y35" i="4"/>
  <c r="O46" i="4"/>
  <c r="P14" i="6"/>
  <c r="N72" i="6" s="1"/>
  <c r="G37" i="4"/>
  <c r="H5" i="6"/>
  <c r="H63" i="6" s="1"/>
  <c r="R19" i="6"/>
  <c r="P77" i="6" s="1"/>
  <c r="O172" i="6" s="1"/>
  <c r="Q64" i="4"/>
  <c r="Z8" i="6"/>
  <c r="X66" i="6" s="1"/>
  <c r="Y40" i="4"/>
  <c r="W118" i="2"/>
  <c r="U43" i="4" s="1"/>
  <c r="U33" i="4"/>
  <c r="V2" i="6"/>
  <c r="O108" i="1"/>
  <c r="L14" i="4"/>
  <c r="F124" i="2"/>
  <c r="F46" i="4"/>
  <c r="G14" i="6"/>
  <c r="B115" i="1"/>
  <c r="B21" i="4"/>
  <c r="E108" i="1"/>
  <c r="E14" i="4"/>
  <c r="Q66" i="4"/>
  <c r="R24" i="6"/>
  <c r="P82" i="6" s="1"/>
  <c r="O177" i="6" s="1"/>
  <c r="S30" i="6"/>
  <c r="Q88" i="6" s="1"/>
  <c r="R57" i="4"/>
  <c r="AB155" i="2"/>
  <c r="Z80" i="4" s="1"/>
  <c r="Z75" i="4"/>
  <c r="AA44" i="6"/>
  <c r="S18" i="6"/>
  <c r="R51" i="4"/>
  <c r="S8" i="6"/>
  <c r="Q66" i="6" s="1"/>
  <c r="R40" i="4"/>
  <c r="R77" i="4"/>
  <c r="S46" i="6"/>
  <c r="Q104" i="6" s="1"/>
  <c r="W20" i="6"/>
  <c r="U78" i="6" s="1"/>
  <c r="V65" i="4"/>
  <c r="R31" i="6"/>
  <c r="P89" i="6" s="1"/>
  <c r="O184" i="6" s="1"/>
  <c r="Q60" i="4"/>
  <c r="J41" i="6"/>
  <c r="J99" i="6" s="1"/>
  <c r="J75" i="6"/>
  <c r="D98" i="1"/>
  <c r="D4" i="4"/>
  <c r="N92" i="1"/>
  <c r="I3" i="4"/>
  <c r="U92" i="1"/>
  <c r="S3" i="4"/>
  <c r="V109" i="1"/>
  <c r="V15" i="4"/>
  <c r="Z7" i="6"/>
  <c r="X65" i="6" s="1"/>
  <c r="Y39" i="4"/>
  <c r="H29" i="6"/>
  <c r="H87" i="6" s="1"/>
  <c r="G56" i="4"/>
  <c r="P12" i="6"/>
  <c r="O44" i="4"/>
  <c r="G53" i="4"/>
  <c r="H22" i="6"/>
  <c r="H80" i="6" s="1"/>
  <c r="S42" i="6"/>
  <c r="R73" i="4"/>
  <c r="G71" i="4"/>
  <c r="H38" i="6"/>
  <c r="H96" i="6" s="1"/>
  <c r="G72" i="4"/>
  <c r="H39" i="6"/>
  <c r="H97" i="6" s="1"/>
  <c r="Z2" i="6"/>
  <c r="Y33" i="4"/>
  <c r="H35" i="6"/>
  <c r="H93" i="6" s="1"/>
  <c r="G59" i="4"/>
  <c r="X37" i="6"/>
  <c r="V95" i="6" s="1"/>
  <c r="W47" i="4"/>
  <c r="O78" i="4"/>
  <c r="P47" i="6"/>
  <c r="W98" i="1"/>
  <c r="W4" i="4"/>
  <c r="B106" i="1"/>
  <c r="B12" i="4"/>
  <c r="Y108" i="1"/>
  <c r="Y14" i="4"/>
  <c r="U124" i="2"/>
  <c r="R49" i="4" s="1"/>
  <c r="R46" i="4"/>
  <c r="S14" i="6"/>
  <c r="Q72" i="6" s="1"/>
  <c r="V110" i="1"/>
  <c r="V16" i="4"/>
  <c r="R41" i="4"/>
  <c r="S2" i="6"/>
  <c r="W138" i="2"/>
  <c r="U63" i="4" s="1"/>
  <c r="V26" i="6"/>
  <c r="T84" i="6" s="1"/>
  <c r="U61" i="4"/>
  <c r="S22" i="6"/>
  <c r="Q80" i="6" s="1"/>
  <c r="R53" i="4"/>
  <c r="B102" i="1"/>
  <c r="B8" i="4"/>
  <c r="V107" i="1"/>
  <c r="V13" i="4"/>
  <c r="AA49" i="1"/>
  <c r="AA52" i="1" s="1"/>
  <c r="B103" i="1"/>
  <c r="B9" i="4"/>
  <c r="K112" i="1"/>
  <c r="G18" i="4"/>
  <c r="F99" i="1"/>
  <c r="F5" i="4"/>
  <c r="B122" i="1"/>
  <c r="B28" i="4"/>
  <c r="X44" i="1"/>
  <c r="X75" i="1" s="1"/>
  <c r="P156" i="2"/>
  <c r="K63" i="4"/>
  <c r="G66" i="4"/>
  <c r="H24" i="6"/>
  <c r="H82" i="6" s="1"/>
  <c r="S155" i="2"/>
  <c r="O80" i="4" s="1"/>
  <c r="O77" i="4"/>
  <c r="P46" i="6"/>
  <c r="G58" i="4"/>
  <c r="H34" i="6"/>
  <c r="H92" i="6" s="1"/>
  <c r="Z14" i="6"/>
  <c r="X72" i="6" s="1"/>
  <c r="Y46" i="4"/>
  <c r="I14" i="6"/>
  <c r="I72" i="6" s="1"/>
  <c r="H46" i="4"/>
  <c r="P33" i="4"/>
  <c r="Q2" i="6"/>
  <c r="H15" i="6"/>
  <c r="H73" i="6" s="1"/>
  <c r="G48" i="4"/>
  <c r="Y36" i="4"/>
  <c r="Z23" i="6"/>
  <c r="I4" i="6"/>
  <c r="I62" i="6" s="1"/>
  <c r="H35" i="4"/>
  <c r="H13" i="6"/>
  <c r="H71" i="6" s="1"/>
  <c r="G45" i="4"/>
  <c r="G34" i="4"/>
  <c r="H3" i="6"/>
  <c r="H61" i="6" s="1"/>
  <c r="I12" i="6"/>
  <c r="H44" i="4"/>
  <c r="F104" i="2"/>
  <c r="F115" i="1"/>
  <c r="F21" i="4"/>
  <c r="B114" i="1"/>
  <c r="B20" i="4"/>
  <c r="AB124" i="2"/>
  <c r="AA14" i="6"/>
  <c r="Z46" i="4"/>
  <c r="C110" i="1"/>
  <c r="C16" i="4"/>
  <c r="U108" i="1"/>
  <c r="U14" i="4"/>
  <c r="D30" i="6"/>
  <c r="D88" i="6" s="1"/>
  <c r="C57" i="4"/>
  <c r="E98" i="1"/>
  <c r="E4" i="4"/>
  <c r="H14" i="6"/>
  <c r="H72" i="6" s="1"/>
  <c r="G46" i="4"/>
  <c r="E110" i="1"/>
  <c r="E16" i="4"/>
  <c r="R30" i="6"/>
  <c r="P88" i="6" s="1"/>
  <c r="O183" i="6" s="1"/>
  <c r="Q57" i="4"/>
  <c r="R22" i="6"/>
  <c r="P80" i="6" s="1"/>
  <c r="O175" i="6" s="1"/>
  <c r="Q53" i="4"/>
  <c r="Q67" i="4"/>
  <c r="R28" i="6"/>
  <c r="P86" i="6" s="1"/>
  <c r="O181" i="6" s="1"/>
  <c r="R20" i="6"/>
  <c r="P78" i="6" s="1"/>
  <c r="O173" i="6" s="1"/>
  <c r="Q65" i="4"/>
  <c r="R60" i="4"/>
  <c r="S31" i="6"/>
  <c r="Q89" i="6" s="1"/>
  <c r="R6" i="6"/>
  <c r="P64" i="6" s="1"/>
  <c r="O159" i="6" s="1"/>
  <c r="Q38" i="4"/>
  <c r="K103" i="6"/>
  <c r="L49" i="6"/>
  <c r="K107" i="6" s="1"/>
  <c r="O101" i="6"/>
  <c r="Q49" i="6"/>
  <c r="O107" i="6" s="1"/>
  <c r="T75" i="6"/>
  <c r="W78" i="6"/>
  <c r="Y41" i="6"/>
  <c r="W99" i="6" s="1"/>
  <c r="L102" i="6"/>
  <c r="W63" i="6"/>
  <c r="Y11" i="6"/>
  <c r="U76" i="6"/>
  <c r="L81" i="6"/>
  <c r="Z97" i="1"/>
  <c r="AB92" i="1"/>
  <c r="L72" i="2"/>
  <c r="Q49" i="1"/>
  <c r="Q80" i="1" s="1"/>
  <c r="G124" i="2"/>
  <c r="G49" i="4" s="1"/>
  <c r="S44" i="1"/>
  <c r="S75" i="1" s="1"/>
  <c r="Y64" i="1"/>
  <c r="W3" i="4" s="1"/>
  <c r="Y49" i="1"/>
  <c r="N108" i="1"/>
  <c r="E64" i="1"/>
  <c r="E3" i="4" s="1"/>
  <c r="E49" i="1"/>
  <c r="L75" i="1"/>
  <c r="L49" i="1"/>
  <c r="G49" i="1"/>
  <c r="G80" i="1" s="1"/>
  <c r="N49" i="1"/>
  <c r="N52" i="1" s="1"/>
  <c r="F44" i="1"/>
  <c r="F75" i="1" s="1"/>
  <c r="S124" i="2"/>
  <c r="O49" i="4" s="1"/>
  <c r="I118" i="2"/>
  <c r="S138" i="2"/>
  <c r="O63" i="4" s="1"/>
  <c r="N109" i="1"/>
  <c r="AB75" i="1"/>
  <c r="Z14" i="4" s="1"/>
  <c r="AB49" i="1"/>
  <c r="B45" i="1"/>
  <c r="B36" i="1"/>
  <c r="B67" i="1" s="1"/>
  <c r="G86" i="2"/>
  <c r="AA118" i="2"/>
  <c r="Q92" i="1"/>
  <c r="O97" i="1"/>
  <c r="C65" i="1"/>
  <c r="C33" i="1"/>
  <c r="G113" i="2"/>
  <c r="J155" i="2"/>
  <c r="G125" i="2"/>
  <c r="Y114" i="2"/>
  <c r="G72" i="2"/>
  <c r="G153" i="2"/>
  <c r="U104" i="2"/>
  <c r="Y123" i="2"/>
  <c r="G152" i="2"/>
  <c r="Y131" i="2"/>
  <c r="Y86" i="2"/>
  <c r="G149" i="2"/>
  <c r="U155" i="2"/>
  <c r="G117" i="2"/>
  <c r="G140" i="2"/>
  <c r="T108" i="2"/>
  <c r="T66" i="2"/>
  <c r="J118" i="2"/>
  <c r="Y144" i="2"/>
  <c r="T134" i="2"/>
  <c r="I104" i="2"/>
  <c r="G66" i="2"/>
  <c r="Y116" i="2"/>
  <c r="S104" i="2"/>
  <c r="G142" i="2"/>
  <c r="T111" i="2"/>
  <c r="G127" i="2"/>
  <c r="Y110" i="2"/>
  <c r="G130" i="2"/>
  <c r="T103" i="2"/>
  <c r="T148" i="2"/>
  <c r="G154" i="2"/>
  <c r="I155" i="2"/>
  <c r="Y108" i="2"/>
  <c r="Y66" i="2"/>
  <c r="L127" i="2"/>
  <c r="L86" i="2"/>
  <c r="T147" i="2"/>
  <c r="Y109" i="2"/>
  <c r="L152" i="2"/>
  <c r="L103" i="2"/>
  <c r="AA104" i="2"/>
  <c r="G145" i="2"/>
  <c r="G151" i="2"/>
  <c r="G129" i="2"/>
  <c r="Y120" i="2"/>
  <c r="Y72" i="2"/>
  <c r="K104" i="2"/>
  <c r="G126" i="2"/>
  <c r="I138" i="2"/>
  <c r="T112" i="2"/>
  <c r="T124" i="2"/>
  <c r="Q49" i="4" s="1"/>
  <c r="Y121" i="2"/>
  <c r="G103" i="2"/>
  <c r="L108" i="2"/>
  <c r="L66" i="2"/>
  <c r="T133" i="2"/>
  <c r="J104" i="2"/>
  <c r="S118" i="2"/>
  <c r="G137" i="2"/>
  <c r="Y115" i="2"/>
  <c r="J138" i="2"/>
  <c r="L124" i="2"/>
  <c r="H49" i="4" s="1"/>
  <c r="H49" i="1"/>
  <c r="H64" i="1"/>
  <c r="H92" i="1" s="1"/>
  <c r="O49" i="1"/>
  <c r="O64" i="1"/>
  <c r="J3" i="4" s="1"/>
  <c r="X33" i="1"/>
  <c r="X65" i="1"/>
  <c r="AA92" i="1"/>
  <c r="Y97" i="1"/>
  <c r="K64" i="1"/>
  <c r="G3" i="4" s="1"/>
  <c r="B72" i="1"/>
  <c r="V49" i="1"/>
  <c r="V64" i="1"/>
  <c r="W49" i="1"/>
  <c r="W64" i="1"/>
  <c r="U3" i="4" s="1"/>
  <c r="B34" i="1"/>
  <c r="D49" i="1"/>
  <c r="D64" i="1"/>
  <c r="D3" i="4" s="1"/>
  <c r="Z49" i="1"/>
  <c r="Z64" i="1"/>
  <c r="X3" i="4" s="1"/>
  <c r="P49" i="1"/>
  <c r="P64" i="1"/>
  <c r="F33" i="1"/>
  <c r="F65" i="1"/>
  <c r="T92" i="1"/>
  <c r="S97" i="1"/>
  <c r="R97" i="1"/>
  <c r="I64" i="1"/>
  <c r="I92" i="1" s="1"/>
  <c r="I49" i="1"/>
  <c r="N98" i="1"/>
  <c r="Y16" i="6" l="1"/>
  <c r="W74" i="6" s="1"/>
  <c r="T80" i="1"/>
  <c r="P19" i="4" s="1"/>
  <c r="G4" i="4"/>
  <c r="E158" i="2"/>
  <c r="R80" i="1"/>
  <c r="N19" i="4" s="1"/>
  <c r="N49" i="6"/>
  <c r="L107" i="6" s="1"/>
  <c r="U80" i="1"/>
  <c r="S19" i="4" s="1"/>
  <c r="M52" i="1"/>
  <c r="M54" i="1" s="1"/>
  <c r="N41" i="6"/>
  <c r="L99" i="6" s="1"/>
  <c r="J80" i="1"/>
  <c r="K99" i="6"/>
  <c r="AA80" i="1"/>
  <c r="Y113" i="1" s="1"/>
  <c r="X156" i="2"/>
  <c r="X158" i="2" s="1"/>
  <c r="S49" i="1"/>
  <c r="S52" i="1" s="1"/>
  <c r="K49" i="1"/>
  <c r="K80" i="1" s="1"/>
  <c r="G14" i="4"/>
  <c r="N80" i="1"/>
  <c r="I19" i="4" s="1"/>
  <c r="Q52" i="1"/>
  <c r="Q83" i="1" s="1"/>
  <c r="G52" i="1"/>
  <c r="G83" i="1" s="1"/>
  <c r="B44" i="1"/>
  <c r="B75" i="1" s="1"/>
  <c r="B14" i="4" s="1"/>
  <c r="Z16" i="6"/>
  <c r="X74" i="6" s="1"/>
  <c r="W156" i="2"/>
  <c r="W158" i="2" s="1"/>
  <c r="O19" i="4"/>
  <c r="V41" i="6"/>
  <c r="T99" i="6" s="1"/>
  <c r="G62" i="4"/>
  <c r="H40" i="6"/>
  <c r="H98" i="6" s="1"/>
  <c r="D12" i="6"/>
  <c r="C44" i="4"/>
  <c r="R39" i="6"/>
  <c r="P97" i="6" s="1"/>
  <c r="Q72" i="4"/>
  <c r="H27" i="6"/>
  <c r="H85" i="6" s="1"/>
  <c r="G55" i="4"/>
  <c r="H28" i="6"/>
  <c r="H86" i="6" s="1"/>
  <c r="G67" i="4"/>
  <c r="D37" i="6"/>
  <c r="D95" i="6" s="1"/>
  <c r="C47" i="4"/>
  <c r="H43" i="6"/>
  <c r="G74" i="4"/>
  <c r="G77" i="4"/>
  <c r="H46" i="6"/>
  <c r="H104" i="6" s="1"/>
  <c r="X7" i="6"/>
  <c r="V65" i="6" s="1"/>
  <c r="W39" i="4"/>
  <c r="C71" i="4"/>
  <c r="D38" i="6"/>
  <c r="D96" i="6" s="1"/>
  <c r="AA156" i="2"/>
  <c r="Y43" i="4"/>
  <c r="W69" i="6"/>
  <c r="P16" i="6"/>
  <c r="N74" i="6" s="1"/>
  <c r="N70" i="6"/>
  <c r="Q76" i="6"/>
  <c r="S41" i="6"/>
  <c r="Q99" i="6" s="1"/>
  <c r="H16" i="6"/>
  <c r="H74" i="6" s="1"/>
  <c r="L49" i="4"/>
  <c r="Q156" i="2"/>
  <c r="O116" i="6"/>
  <c r="N79" i="6"/>
  <c r="P41" i="6"/>
  <c r="X81" i="4"/>
  <c r="Z158" i="2"/>
  <c r="T60" i="6"/>
  <c r="V11" i="6"/>
  <c r="G69" i="6"/>
  <c r="U69" i="6"/>
  <c r="R156" i="2"/>
  <c r="M49" i="4"/>
  <c r="V158" i="2"/>
  <c r="T81" i="4"/>
  <c r="N89" i="6"/>
  <c r="O126" i="6"/>
  <c r="E50" i="6"/>
  <c r="S69" i="6"/>
  <c r="U50" i="6"/>
  <c r="S108" i="6" s="1"/>
  <c r="K72" i="6"/>
  <c r="K16" i="6"/>
  <c r="K50" i="6" s="1"/>
  <c r="C61" i="4"/>
  <c r="D26" i="6"/>
  <c r="D84" i="6" s="1"/>
  <c r="P92" i="1"/>
  <c r="K3" i="4"/>
  <c r="X8" i="6"/>
  <c r="V66" i="6" s="1"/>
  <c r="W40" i="4"/>
  <c r="G52" i="4"/>
  <c r="H21" i="6"/>
  <c r="H79" i="6" s="1"/>
  <c r="G41" i="6"/>
  <c r="G99" i="6" s="1"/>
  <c r="G75" i="6"/>
  <c r="S156" i="2"/>
  <c r="O43" i="4"/>
  <c r="Q58" i="4"/>
  <c r="R34" i="6"/>
  <c r="P92" i="6" s="1"/>
  <c r="X14" i="6"/>
  <c r="V72" i="6" s="1"/>
  <c r="W46" i="4"/>
  <c r="H18" i="6"/>
  <c r="H76" i="6" s="1"/>
  <c r="G51" i="4"/>
  <c r="H45" i="6"/>
  <c r="H103" i="6" s="1"/>
  <c r="G76" i="4"/>
  <c r="W34" i="4"/>
  <c r="X3" i="6"/>
  <c r="V61" i="6" s="1"/>
  <c r="Q73" i="4"/>
  <c r="R42" i="6"/>
  <c r="X33" i="6"/>
  <c r="V91" i="6" s="1"/>
  <c r="W69" i="4"/>
  <c r="C64" i="4"/>
  <c r="D19" i="6"/>
  <c r="D77" i="6" s="1"/>
  <c r="G42" i="4"/>
  <c r="H10" i="6"/>
  <c r="H68" i="6" s="1"/>
  <c r="X15" i="6"/>
  <c r="V73" i="6" s="1"/>
  <c r="W48" i="4"/>
  <c r="H47" i="6"/>
  <c r="H105" i="6" s="1"/>
  <c r="G78" i="4"/>
  <c r="C98" i="1"/>
  <c r="C4" i="4"/>
  <c r="B110" i="1"/>
  <c r="B16" i="4"/>
  <c r="O113" i="1"/>
  <c r="L19" i="4"/>
  <c r="O60" i="6"/>
  <c r="Q11" i="6"/>
  <c r="P158" i="2"/>
  <c r="K81" i="4"/>
  <c r="Q60" i="6"/>
  <c r="S11" i="6"/>
  <c r="X60" i="6"/>
  <c r="Z11" i="6"/>
  <c r="Y102" i="6"/>
  <c r="AA49" i="6"/>
  <c r="Y107" i="6" s="1"/>
  <c r="F98" i="1"/>
  <c r="F4" i="4"/>
  <c r="Q113" i="1"/>
  <c r="C68" i="4"/>
  <c r="D32" i="6"/>
  <c r="D90" i="6" s="1"/>
  <c r="W35" i="4"/>
  <c r="X4" i="6"/>
  <c r="V62" i="6" s="1"/>
  <c r="G50" i="4"/>
  <c r="H17" i="6"/>
  <c r="W41" i="6"/>
  <c r="U99" i="6" s="1"/>
  <c r="Y72" i="6"/>
  <c r="AA16" i="6"/>
  <c r="O141" i="6"/>
  <c r="P49" i="6"/>
  <c r="N104" i="6"/>
  <c r="V108" i="1"/>
  <c r="V14" i="4"/>
  <c r="D22" i="6"/>
  <c r="D80" i="6" s="1"/>
  <c r="C53" i="4"/>
  <c r="F156" i="2"/>
  <c r="F49" i="4"/>
  <c r="N16" i="6"/>
  <c r="S16" i="6"/>
  <c r="Q74" i="6" s="1"/>
  <c r="M156" i="2"/>
  <c r="I49" i="4"/>
  <c r="Z72" i="6"/>
  <c r="AB16" i="6"/>
  <c r="Z74" i="6" s="1"/>
  <c r="N62" i="6"/>
  <c r="P11" i="6"/>
  <c r="P76" i="6"/>
  <c r="O171" i="6" s="1"/>
  <c r="H60" i="6"/>
  <c r="O124" i="6"/>
  <c r="N87" i="6"/>
  <c r="E72" i="6"/>
  <c r="V92" i="1"/>
  <c r="T3" i="4"/>
  <c r="V98" i="1"/>
  <c r="V4" i="4"/>
  <c r="W33" i="4"/>
  <c r="X2" i="6"/>
  <c r="G72" i="6"/>
  <c r="G16" i="6"/>
  <c r="G74" i="6" s="1"/>
  <c r="E99" i="6"/>
  <c r="Z99" i="6"/>
  <c r="W45" i="4"/>
  <c r="X13" i="6"/>
  <c r="X81" i="6"/>
  <c r="Z41" i="6"/>
  <c r="X99" i="6" s="1"/>
  <c r="Q37" i="4"/>
  <c r="R5" i="6"/>
  <c r="P63" i="6" s="1"/>
  <c r="O158" i="6" s="1"/>
  <c r="L138" i="2"/>
  <c r="H63" i="4" s="1"/>
  <c r="H52" i="4"/>
  <c r="I21" i="6"/>
  <c r="T104" i="2"/>
  <c r="R23" i="6"/>
  <c r="P81" i="6" s="1"/>
  <c r="O176" i="6" s="1"/>
  <c r="Q36" i="4"/>
  <c r="C66" i="4"/>
  <c r="D24" i="6"/>
  <c r="D82" i="6" s="1"/>
  <c r="R2" i="6"/>
  <c r="Q33" i="4"/>
  <c r="U156" i="2"/>
  <c r="R80" i="4"/>
  <c r="Y138" i="2"/>
  <c r="W63" i="4" s="1"/>
  <c r="X29" i="6"/>
  <c r="W56" i="4"/>
  <c r="F108" i="1"/>
  <c r="F14" i="4"/>
  <c r="L108" i="1"/>
  <c r="H14" i="4"/>
  <c r="I70" i="6"/>
  <c r="I16" i="6"/>
  <c r="I74" i="6" s="1"/>
  <c r="O142" i="6"/>
  <c r="N105" i="6"/>
  <c r="B105" i="1"/>
  <c r="B11" i="4"/>
  <c r="L118" i="2"/>
  <c r="H43" i="4" s="1"/>
  <c r="H33" i="4"/>
  <c r="I2" i="6"/>
  <c r="G54" i="4"/>
  <c r="H25" i="6"/>
  <c r="H83" i="6" s="1"/>
  <c r="H36" i="6"/>
  <c r="H94" i="6" s="1"/>
  <c r="G70" i="4"/>
  <c r="L155" i="2"/>
  <c r="H80" i="4" s="1"/>
  <c r="H77" i="4"/>
  <c r="I46" i="6"/>
  <c r="G79" i="4"/>
  <c r="H44" i="6"/>
  <c r="H102" i="6" s="1"/>
  <c r="C41" i="4"/>
  <c r="W41" i="4"/>
  <c r="Q59" i="4"/>
  <c r="R35" i="6"/>
  <c r="P93" i="6" s="1"/>
  <c r="C60" i="4"/>
  <c r="D31" i="6"/>
  <c r="D89" i="6" s="1"/>
  <c r="G65" i="4"/>
  <c r="H20" i="6"/>
  <c r="H78" i="6" s="1"/>
  <c r="G38" i="4"/>
  <c r="H6" i="6"/>
  <c r="H64" i="6" s="1"/>
  <c r="B100" i="1"/>
  <c r="B6" i="4"/>
  <c r="AB156" i="2"/>
  <c r="Z49" i="4"/>
  <c r="P43" i="4"/>
  <c r="Q100" i="6"/>
  <c r="S49" i="6"/>
  <c r="Q107" i="6" s="1"/>
  <c r="K69" i="6"/>
  <c r="L50" i="6"/>
  <c r="AA49" i="4"/>
  <c r="AC156" i="2"/>
  <c r="D81" i="4"/>
  <c r="R16" i="6"/>
  <c r="P74" i="6" s="1"/>
  <c r="O169" i="6" s="1"/>
  <c r="P70" i="6"/>
  <c r="O165" i="6" s="1"/>
  <c r="J16" i="6"/>
  <c r="J74" i="6" s="1"/>
  <c r="J69" i="6"/>
  <c r="O156" i="2"/>
  <c r="J49" i="4"/>
  <c r="F69" i="6"/>
  <c r="F50" i="6"/>
  <c r="F108" i="6" s="1"/>
  <c r="Y104" i="2"/>
  <c r="C49" i="1"/>
  <c r="C64" i="1"/>
  <c r="C3" i="4" s="1"/>
  <c r="AB52" i="1"/>
  <c r="AB80" i="1"/>
  <c r="Y52" i="1"/>
  <c r="Y80" i="1"/>
  <c r="G118" i="2"/>
  <c r="G43" i="4" s="1"/>
  <c r="C108" i="1"/>
  <c r="Z108" i="1"/>
  <c r="E52" i="1"/>
  <c r="E80" i="1"/>
  <c r="Y92" i="1"/>
  <c r="W97" i="1"/>
  <c r="J54" i="1"/>
  <c r="J83" i="1"/>
  <c r="B76" i="1"/>
  <c r="L52" i="1"/>
  <c r="L80" i="1"/>
  <c r="E92" i="1"/>
  <c r="E97" i="1"/>
  <c r="O22" i="4"/>
  <c r="Y124" i="2"/>
  <c r="W49" i="4" s="1"/>
  <c r="Y118" i="2"/>
  <c r="W43" i="4" s="1"/>
  <c r="Y155" i="2"/>
  <c r="W80" i="4" s="1"/>
  <c r="T155" i="2"/>
  <c r="Q80" i="4" s="1"/>
  <c r="G138" i="2"/>
  <c r="G63" i="4" s="1"/>
  <c r="J156" i="2"/>
  <c r="T138" i="2"/>
  <c r="Q63" i="4" s="1"/>
  <c r="I156" i="2"/>
  <c r="T118" i="2"/>
  <c r="Q43" i="4" s="1"/>
  <c r="G104" i="2"/>
  <c r="L104" i="2"/>
  <c r="G155" i="2"/>
  <c r="U54" i="1"/>
  <c r="U83" i="1"/>
  <c r="S22" i="4" s="1"/>
  <c r="W92" i="1"/>
  <c r="U97" i="1"/>
  <c r="O92" i="1"/>
  <c r="N97" i="1"/>
  <c r="W52" i="1"/>
  <c r="W80" i="1"/>
  <c r="O52" i="1"/>
  <c r="O80" i="1"/>
  <c r="J19" i="4" s="1"/>
  <c r="T54" i="1"/>
  <c r="T83" i="1"/>
  <c r="P22" i="4" s="1"/>
  <c r="F49" i="1"/>
  <c r="F64" i="1"/>
  <c r="F3" i="4" s="1"/>
  <c r="Z52" i="1"/>
  <c r="Z80" i="1"/>
  <c r="N54" i="1"/>
  <c r="N83" i="1"/>
  <c r="I22" i="4" s="1"/>
  <c r="K92" i="1"/>
  <c r="K97" i="1"/>
  <c r="I52" i="1"/>
  <c r="I80" i="1"/>
  <c r="P52" i="1"/>
  <c r="P80" i="1"/>
  <c r="K19" i="4" s="1"/>
  <c r="AA54" i="1"/>
  <c r="AA83" i="1"/>
  <c r="D52" i="1"/>
  <c r="D80" i="1"/>
  <c r="Z92" i="1"/>
  <c r="X97" i="1"/>
  <c r="V52" i="1"/>
  <c r="V80" i="1"/>
  <c r="T19" i="4" s="1"/>
  <c r="D92" i="1"/>
  <c r="D97" i="1"/>
  <c r="B33" i="1"/>
  <c r="B65" i="1"/>
  <c r="R54" i="1"/>
  <c r="R83" i="1"/>
  <c r="X49" i="1"/>
  <c r="X64" i="1"/>
  <c r="V3" i="4" s="1"/>
  <c r="H52" i="1"/>
  <c r="H80" i="1"/>
  <c r="Y50" i="6" l="1"/>
  <c r="W108" i="6" s="1"/>
  <c r="R113" i="1"/>
  <c r="S113" i="1"/>
  <c r="M83" i="1"/>
  <c r="V81" i="4"/>
  <c r="K108" i="6"/>
  <c r="S80" i="1"/>
  <c r="Q54" i="1"/>
  <c r="Q56" i="1" s="1"/>
  <c r="Q87" i="1" s="1"/>
  <c r="L26" i="4" s="1"/>
  <c r="K52" i="1"/>
  <c r="K54" i="1" s="1"/>
  <c r="AB50" i="6"/>
  <c r="Z108" i="6" s="1"/>
  <c r="Y19" i="4"/>
  <c r="U81" i="4"/>
  <c r="G54" i="1"/>
  <c r="G56" i="1" s="1"/>
  <c r="G87" i="1" s="1"/>
  <c r="G90" i="1" s="1"/>
  <c r="G93" i="1" s="1"/>
  <c r="C49" i="4"/>
  <c r="C80" i="4"/>
  <c r="B108" i="1"/>
  <c r="I104" i="6"/>
  <c r="I49" i="6"/>
  <c r="I107" i="6" s="1"/>
  <c r="Q116" i="1"/>
  <c r="N22" i="4"/>
  <c r="D113" i="1"/>
  <c r="D19" i="4"/>
  <c r="X113" i="1"/>
  <c r="X19" i="4"/>
  <c r="U113" i="1"/>
  <c r="U19" i="4"/>
  <c r="D17" i="6"/>
  <c r="C50" i="4"/>
  <c r="D13" i="6"/>
  <c r="D71" i="6" s="1"/>
  <c r="C45" i="4"/>
  <c r="B109" i="1"/>
  <c r="B15" i="4"/>
  <c r="J50" i="6"/>
  <c r="J108" i="6" s="1"/>
  <c r="AC158" i="2"/>
  <c r="AA81" i="4"/>
  <c r="C38" i="4"/>
  <c r="D6" i="6"/>
  <c r="D64" i="6" s="1"/>
  <c r="D35" i="6"/>
  <c r="D93" i="6" s="1"/>
  <c r="C59" i="4"/>
  <c r="U158" i="2"/>
  <c r="R81" i="4"/>
  <c r="M158" i="2"/>
  <c r="I81" i="4"/>
  <c r="F158" i="2"/>
  <c r="F81" i="4"/>
  <c r="AA50" i="6"/>
  <c r="Y108" i="6" s="1"/>
  <c r="Y74" i="6"/>
  <c r="L156" i="2"/>
  <c r="L113" i="1"/>
  <c r="H19" i="4"/>
  <c r="W113" i="1"/>
  <c r="W19" i="4"/>
  <c r="AB158" i="2"/>
  <c r="Z81" i="4"/>
  <c r="C79" i="4"/>
  <c r="D44" i="6"/>
  <c r="D102" i="6" s="1"/>
  <c r="V87" i="6"/>
  <c r="X41" i="6"/>
  <c r="V99" i="6" s="1"/>
  <c r="I79" i="6"/>
  <c r="I41" i="6"/>
  <c r="I99" i="6" s="1"/>
  <c r="V71" i="6"/>
  <c r="X16" i="6"/>
  <c r="V74" i="6" s="1"/>
  <c r="R41" i="6"/>
  <c r="P99" i="6" s="1"/>
  <c r="D3" i="6"/>
  <c r="D61" i="6" s="1"/>
  <c r="C34" i="4"/>
  <c r="C58" i="4"/>
  <c r="D34" i="6"/>
  <c r="D92" i="6" s="1"/>
  <c r="K74" i="6"/>
  <c r="D28" i="6"/>
  <c r="D86" i="6" s="1"/>
  <c r="C67" i="4"/>
  <c r="D70" i="6"/>
  <c r="B98" i="1"/>
  <c r="B4" i="4"/>
  <c r="D46" i="6"/>
  <c r="D104" i="6" s="1"/>
  <c r="C77" i="4"/>
  <c r="C56" i="4"/>
  <c r="D29" i="6"/>
  <c r="D87" i="6" s="1"/>
  <c r="C54" i="4"/>
  <c r="D25" i="6"/>
  <c r="D83" i="6" s="1"/>
  <c r="P60" i="6"/>
  <c r="O155" i="6" s="1"/>
  <c r="R11" i="6"/>
  <c r="C37" i="4"/>
  <c r="D5" i="6"/>
  <c r="D63" i="6" s="1"/>
  <c r="O144" i="6"/>
  <c r="N107" i="6"/>
  <c r="Q69" i="6"/>
  <c r="S50" i="6"/>
  <c r="Q108" i="6" s="1"/>
  <c r="Q50" i="6"/>
  <c r="O108" i="6" s="1"/>
  <c r="O69" i="6"/>
  <c r="C42" i="4"/>
  <c r="D10" i="6"/>
  <c r="D68" i="6" s="1"/>
  <c r="C73" i="4"/>
  <c r="D42" i="6"/>
  <c r="C46" i="4"/>
  <c r="D14" i="6"/>
  <c r="D72" i="6" s="1"/>
  <c r="C40" i="4"/>
  <c r="D8" i="6"/>
  <c r="D66" i="6" s="1"/>
  <c r="R158" i="2"/>
  <c r="M81" i="4"/>
  <c r="G50" i="6"/>
  <c r="G108" i="6" s="1"/>
  <c r="AA158" i="2"/>
  <c r="Y81" i="4"/>
  <c r="K113" i="1"/>
  <c r="G19" i="4"/>
  <c r="Y116" i="1"/>
  <c r="Y22" i="4"/>
  <c r="G156" i="2"/>
  <c r="G80" i="4"/>
  <c r="O116" i="1"/>
  <c r="L22" i="4"/>
  <c r="E113" i="1"/>
  <c r="E19" i="4"/>
  <c r="V60" i="6"/>
  <c r="X11" i="6"/>
  <c r="L74" i="6"/>
  <c r="N50" i="6"/>
  <c r="L108" i="6" s="1"/>
  <c r="C43" i="4"/>
  <c r="D2" i="6"/>
  <c r="C33" i="4"/>
  <c r="D21" i="6"/>
  <c r="D79" i="6" s="1"/>
  <c r="C52" i="4"/>
  <c r="Z113" i="1"/>
  <c r="Z19" i="4"/>
  <c r="O158" i="2"/>
  <c r="J81" i="4"/>
  <c r="P81" i="4"/>
  <c r="C65" i="4"/>
  <c r="D20" i="6"/>
  <c r="D78" i="6" s="1"/>
  <c r="C70" i="4"/>
  <c r="D36" i="6"/>
  <c r="D94" i="6" s="1"/>
  <c r="I60" i="6"/>
  <c r="I11" i="6"/>
  <c r="D23" i="6"/>
  <c r="D81" i="6" s="1"/>
  <c r="C36" i="4"/>
  <c r="H11" i="6"/>
  <c r="P50" i="6"/>
  <c r="N69" i="6"/>
  <c r="H41" i="6"/>
  <c r="H99" i="6" s="1"/>
  <c r="H75" i="6"/>
  <c r="D4" i="6"/>
  <c r="D62" i="6" s="1"/>
  <c r="C35" i="4"/>
  <c r="C48" i="4"/>
  <c r="D15" i="6"/>
  <c r="D73" i="6" s="1"/>
  <c r="D33" i="6"/>
  <c r="D91" i="6" s="1"/>
  <c r="C69" i="4"/>
  <c r="D18" i="6"/>
  <c r="D76" i="6" s="1"/>
  <c r="C51" i="4"/>
  <c r="S158" i="2"/>
  <c r="O81" i="4"/>
  <c r="Q158" i="2"/>
  <c r="L81" i="4"/>
  <c r="C39" i="4"/>
  <c r="D7" i="6"/>
  <c r="D65" i="6" s="1"/>
  <c r="H101" i="6"/>
  <c r="H49" i="6"/>
  <c r="H107" i="6" s="1"/>
  <c r="D39" i="6"/>
  <c r="D97" i="6" s="1"/>
  <c r="C72" i="4"/>
  <c r="X69" i="6"/>
  <c r="Z50" i="6"/>
  <c r="X108" i="6" s="1"/>
  <c r="C78" i="4"/>
  <c r="D47" i="6"/>
  <c r="D105" i="6" s="1"/>
  <c r="R49" i="6"/>
  <c r="P107" i="6" s="1"/>
  <c r="P100" i="6"/>
  <c r="C76" i="4"/>
  <c r="D45" i="6"/>
  <c r="D103" i="6" s="1"/>
  <c r="E74" i="6"/>
  <c r="W50" i="6"/>
  <c r="U108" i="6" s="1"/>
  <c r="T69" i="6"/>
  <c r="V50" i="6"/>
  <c r="T108" i="6" s="1"/>
  <c r="N99" i="6"/>
  <c r="O136" i="6"/>
  <c r="C74" i="4"/>
  <c r="D43" i="6"/>
  <c r="D101" i="6" s="1"/>
  <c r="D27" i="6"/>
  <c r="D85" i="6" s="1"/>
  <c r="C55" i="4"/>
  <c r="D40" i="6"/>
  <c r="D98" i="6" s="1"/>
  <c r="C62" i="4"/>
  <c r="C52" i="1"/>
  <c r="C80" i="1"/>
  <c r="J85" i="1"/>
  <c r="J56" i="1"/>
  <c r="J87" i="1" s="1"/>
  <c r="J90" i="1" s="1"/>
  <c r="J93" i="1" s="1"/>
  <c r="E83" i="1"/>
  <c r="E54" i="1"/>
  <c r="L54" i="1"/>
  <c r="L83" i="1"/>
  <c r="Y83" i="1"/>
  <c r="Y54" i="1"/>
  <c r="AB54" i="1"/>
  <c r="AB83" i="1"/>
  <c r="O24" i="4"/>
  <c r="C92" i="1"/>
  <c r="C97" i="1"/>
  <c r="T156" i="2"/>
  <c r="Y156" i="2"/>
  <c r="F92" i="1"/>
  <c r="F97" i="1"/>
  <c r="S116" i="1"/>
  <c r="R116" i="1"/>
  <c r="H54" i="1"/>
  <c r="H83" i="1"/>
  <c r="B64" i="1"/>
  <c r="B3" i="4" s="1"/>
  <c r="B49" i="1"/>
  <c r="S54" i="1"/>
  <c r="S83" i="1"/>
  <c r="AA56" i="1"/>
  <c r="AA87" i="1" s="1"/>
  <c r="Y26" i="4" s="1"/>
  <c r="AA85" i="1"/>
  <c r="I54" i="1"/>
  <c r="I83" i="1"/>
  <c r="N56" i="1"/>
  <c r="N87" i="1" s="1"/>
  <c r="N85" i="1"/>
  <c r="I24" i="4" s="1"/>
  <c r="F52" i="1"/>
  <c r="F80" i="1"/>
  <c r="T56" i="1"/>
  <c r="T87" i="1" s="1"/>
  <c r="P26" i="4" s="1"/>
  <c r="T85" i="1"/>
  <c r="P24" i="4" s="1"/>
  <c r="W54" i="1"/>
  <c r="W83" i="1"/>
  <c r="M56" i="1"/>
  <c r="M87" i="1" s="1"/>
  <c r="M90" i="1" s="1"/>
  <c r="M93" i="1" s="1"/>
  <c r="M85" i="1"/>
  <c r="X92" i="1"/>
  <c r="V97" i="1"/>
  <c r="N113" i="1"/>
  <c r="X52" i="1"/>
  <c r="X80" i="1"/>
  <c r="R56" i="1"/>
  <c r="R87" i="1" s="1"/>
  <c r="N26" i="4" s="1"/>
  <c r="R85" i="1"/>
  <c r="V54" i="1"/>
  <c r="V83" i="1"/>
  <c r="T22" i="4" s="1"/>
  <c r="D54" i="1"/>
  <c r="D83" i="1"/>
  <c r="P54" i="1"/>
  <c r="P83" i="1"/>
  <c r="K22" i="4" s="1"/>
  <c r="Z54" i="1"/>
  <c r="Z83" i="1"/>
  <c r="O54" i="1"/>
  <c r="O83" i="1"/>
  <c r="U56" i="1"/>
  <c r="U87" i="1" s="1"/>
  <c r="U85" i="1"/>
  <c r="S24" i="4" s="1"/>
  <c r="E108" i="6" l="1"/>
  <c r="K83" i="1"/>
  <c r="K116" i="1" s="1"/>
  <c r="Q85" i="1"/>
  <c r="L24" i="4" s="1"/>
  <c r="G85" i="1"/>
  <c r="G158" i="2"/>
  <c r="G81" i="4"/>
  <c r="D16" i="6"/>
  <c r="D74" i="6" s="1"/>
  <c r="L158" i="2"/>
  <c r="H81" i="4"/>
  <c r="D60" i="6"/>
  <c r="D11" i="6"/>
  <c r="V69" i="6"/>
  <c r="X50" i="6"/>
  <c r="V108" i="6" s="1"/>
  <c r="D41" i="6"/>
  <c r="D99" i="6" s="1"/>
  <c r="D75" i="6"/>
  <c r="U90" i="1"/>
  <c r="S26" i="4"/>
  <c r="Z116" i="1"/>
  <c r="Z22" i="4"/>
  <c r="L116" i="1"/>
  <c r="H22" i="4"/>
  <c r="X116" i="1"/>
  <c r="X22" i="4"/>
  <c r="N90" i="1"/>
  <c r="I26" i="4"/>
  <c r="C113" i="1"/>
  <c r="C19" i="4"/>
  <c r="U116" i="1"/>
  <c r="U22" i="4"/>
  <c r="F113" i="1"/>
  <c r="F19" i="4"/>
  <c r="Y158" i="2"/>
  <c r="W81" i="4"/>
  <c r="O26" i="4"/>
  <c r="N108" i="6"/>
  <c r="O145" i="6"/>
  <c r="I69" i="6"/>
  <c r="I50" i="6"/>
  <c r="I108" i="6" s="1"/>
  <c r="D49" i="6"/>
  <c r="D107" i="6" s="1"/>
  <c r="D100" i="6"/>
  <c r="P69" i="6"/>
  <c r="O164" i="6" s="1"/>
  <c r="R50" i="6"/>
  <c r="P108" i="6" s="1"/>
  <c r="Y118" i="1"/>
  <c r="Y24" i="4"/>
  <c r="C158" i="2"/>
  <c r="C63" i="4"/>
  <c r="D116" i="1"/>
  <c r="D22" i="4"/>
  <c r="Q118" i="1"/>
  <c r="N24" i="4"/>
  <c r="N116" i="1"/>
  <c r="J22" i="4"/>
  <c r="V113" i="1"/>
  <c r="V19" i="4"/>
  <c r="T158" i="2"/>
  <c r="Q81" i="4"/>
  <c r="W116" i="1"/>
  <c r="W22" i="4"/>
  <c r="E116" i="1"/>
  <c r="E22" i="4"/>
  <c r="H69" i="6"/>
  <c r="H50" i="6"/>
  <c r="H108" i="6" s="1"/>
  <c r="AB56" i="1"/>
  <c r="AB87" i="1" s="1"/>
  <c r="Z26" i="4" s="1"/>
  <c r="AB85" i="1"/>
  <c r="L85" i="1"/>
  <c r="L56" i="1"/>
  <c r="L87" i="1" s="1"/>
  <c r="H26" i="4" s="1"/>
  <c r="Y56" i="1"/>
  <c r="Y87" i="1" s="1"/>
  <c r="W26" i="4" s="1"/>
  <c r="Y85" i="1"/>
  <c r="E85" i="1"/>
  <c r="E56" i="1"/>
  <c r="E87" i="1" s="1"/>
  <c r="E26" i="4" s="1"/>
  <c r="Q90" i="1"/>
  <c r="L29" i="4" s="1"/>
  <c r="O120" i="1"/>
  <c r="C54" i="1"/>
  <c r="C83" i="1"/>
  <c r="O56" i="1"/>
  <c r="O87" i="1" s="1"/>
  <c r="J26" i="4" s="1"/>
  <c r="O85" i="1"/>
  <c r="J24" i="4" s="1"/>
  <c r="Z56" i="1"/>
  <c r="Z87" i="1" s="1"/>
  <c r="X26" i="4" s="1"/>
  <c r="Z85" i="1"/>
  <c r="P56" i="1"/>
  <c r="P87" i="1" s="1"/>
  <c r="P85" i="1"/>
  <c r="K24" i="4" s="1"/>
  <c r="V56" i="1"/>
  <c r="V87" i="1" s="1"/>
  <c r="V85" i="1"/>
  <c r="T24" i="4" s="1"/>
  <c r="X54" i="1"/>
  <c r="X83" i="1"/>
  <c r="S118" i="1"/>
  <c r="R118" i="1"/>
  <c r="T90" i="1"/>
  <c r="P29" i="4" s="1"/>
  <c r="S120" i="1"/>
  <c r="R120" i="1"/>
  <c r="I56" i="1"/>
  <c r="I87" i="1" s="1"/>
  <c r="I90" i="1" s="1"/>
  <c r="I93" i="1" s="1"/>
  <c r="I85" i="1"/>
  <c r="S56" i="1"/>
  <c r="S87" i="1" s="1"/>
  <c r="S90" i="1" s="1"/>
  <c r="S93" i="1" s="1"/>
  <c r="S85" i="1"/>
  <c r="K56" i="1"/>
  <c r="K87" i="1" s="1"/>
  <c r="G26" i="4" s="1"/>
  <c r="K85" i="1"/>
  <c r="D56" i="1"/>
  <c r="D87" i="1" s="1"/>
  <c r="D26" i="4" s="1"/>
  <c r="D85" i="1"/>
  <c r="R90" i="1"/>
  <c r="N29" i="4" s="1"/>
  <c r="Q120" i="1"/>
  <c r="B52" i="1"/>
  <c r="B80" i="1"/>
  <c r="W56" i="1"/>
  <c r="W87" i="1" s="1"/>
  <c r="U26" i="4" s="1"/>
  <c r="W85" i="1"/>
  <c r="F54" i="1"/>
  <c r="F83" i="1"/>
  <c r="AA90" i="1"/>
  <c r="Y29" i="4" s="1"/>
  <c r="Y120" i="1"/>
  <c r="B92" i="1"/>
  <c r="B97" i="1"/>
  <c r="H56" i="1"/>
  <c r="H87" i="1" s="1"/>
  <c r="H90" i="1" s="1"/>
  <c r="H93" i="1" s="1"/>
  <c r="H85" i="1"/>
  <c r="O118" i="1" l="1"/>
  <c r="G22" i="4"/>
  <c r="X118" i="1"/>
  <c r="X24" i="4"/>
  <c r="C116" i="1"/>
  <c r="C22" i="4"/>
  <c r="O29" i="4"/>
  <c r="N93" i="1"/>
  <c r="I29" i="4"/>
  <c r="U93" i="1"/>
  <c r="S29" i="4"/>
  <c r="U118" i="1"/>
  <c r="U24" i="4"/>
  <c r="F116" i="1"/>
  <c r="F22" i="4"/>
  <c r="B113" i="1"/>
  <c r="B19" i="4"/>
  <c r="D118" i="1"/>
  <c r="D24" i="4"/>
  <c r="V90" i="1"/>
  <c r="T26" i="4"/>
  <c r="E118" i="1"/>
  <c r="E24" i="4"/>
  <c r="L118" i="1"/>
  <c r="H24" i="4"/>
  <c r="D50" i="6"/>
  <c r="D108" i="6" s="1"/>
  <c r="D69" i="6"/>
  <c r="V116" i="1"/>
  <c r="V22" i="4"/>
  <c r="W118" i="1"/>
  <c r="W24" i="4"/>
  <c r="Z118" i="1"/>
  <c r="Z24" i="4"/>
  <c r="K118" i="1"/>
  <c r="G24" i="4"/>
  <c r="P90" i="1"/>
  <c r="K26" i="4"/>
  <c r="C81" i="4"/>
  <c r="W120" i="1"/>
  <c r="Y90" i="1"/>
  <c r="W29" i="4" s="1"/>
  <c r="E90" i="1"/>
  <c r="E29" i="4" s="1"/>
  <c r="E120" i="1"/>
  <c r="L120" i="1"/>
  <c r="L90" i="1"/>
  <c r="H29" i="4" s="1"/>
  <c r="Q93" i="1"/>
  <c r="O123" i="1"/>
  <c r="C85" i="1"/>
  <c r="C56" i="1"/>
  <c r="C87" i="1" s="1"/>
  <c r="C26" i="4" s="1"/>
  <c r="Z120" i="1"/>
  <c r="AB90" i="1"/>
  <c r="Z29" i="4" s="1"/>
  <c r="AA93" i="1"/>
  <c r="Y123" i="1"/>
  <c r="W90" i="1"/>
  <c r="U29" i="4" s="1"/>
  <c r="U120" i="1"/>
  <c r="D90" i="1"/>
  <c r="D29" i="4" s="1"/>
  <c r="D120" i="1"/>
  <c r="K90" i="1"/>
  <c r="G29" i="4" s="1"/>
  <c r="K120" i="1"/>
  <c r="Z90" i="1"/>
  <c r="X29" i="4" s="1"/>
  <c r="X120" i="1"/>
  <c r="F56" i="1"/>
  <c r="F87" i="1" s="1"/>
  <c r="F26" i="4" s="1"/>
  <c r="F85" i="1"/>
  <c r="B54" i="1"/>
  <c r="B83" i="1"/>
  <c r="R93" i="1"/>
  <c r="Q123" i="1"/>
  <c r="N118" i="1"/>
  <c r="T93" i="1"/>
  <c r="S123" i="1"/>
  <c r="R123" i="1"/>
  <c r="X56" i="1"/>
  <c r="X87" i="1" s="1"/>
  <c r="V26" i="4" s="1"/>
  <c r="X85" i="1"/>
  <c r="O90" i="1"/>
  <c r="J29" i="4" s="1"/>
  <c r="N120" i="1"/>
  <c r="V118" i="1" l="1"/>
  <c r="V24" i="4"/>
  <c r="B116" i="1"/>
  <c r="B22" i="4"/>
  <c r="C118" i="1"/>
  <c r="C24" i="4"/>
  <c r="P93" i="1"/>
  <c r="K29" i="4"/>
  <c r="V93" i="1"/>
  <c r="T29" i="4"/>
  <c r="F118" i="1"/>
  <c r="F24" i="4"/>
  <c r="AB93" i="1"/>
  <c r="Z123" i="1"/>
  <c r="E93" i="1"/>
  <c r="E123" i="1"/>
  <c r="C90" i="1"/>
  <c r="C29" i="4" s="1"/>
  <c r="C120" i="1"/>
  <c r="L123" i="1"/>
  <c r="L93" i="1"/>
  <c r="Y93" i="1"/>
  <c r="W123" i="1"/>
  <c r="O93" i="1"/>
  <c r="N123" i="1"/>
  <c r="F90" i="1"/>
  <c r="F29" i="4" s="1"/>
  <c r="F120" i="1"/>
  <c r="K93" i="1"/>
  <c r="K123" i="1"/>
  <c r="D93" i="1"/>
  <c r="D123" i="1"/>
  <c r="X90" i="1"/>
  <c r="V29" i="4" s="1"/>
  <c r="V120" i="1"/>
  <c r="B87" i="1"/>
  <c r="B26" i="4" s="1"/>
  <c r="B85" i="1"/>
  <c r="Z93" i="1"/>
  <c r="X123" i="1"/>
  <c r="W93" i="1"/>
  <c r="U123" i="1"/>
  <c r="B118" i="1" l="1"/>
  <c r="B24" i="4"/>
  <c r="C93" i="1"/>
  <c r="C123" i="1"/>
  <c r="B90" i="1"/>
  <c r="B29" i="4" s="1"/>
  <c r="B120" i="1"/>
  <c r="F93" i="1"/>
  <c r="F123" i="1"/>
  <c r="X93" i="1"/>
  <c r="V123" i="1"/>
  <c r="B93" i="1" l="1"/>
  <c r="B123" i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>rfc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C76" authorId="1" shapeId="0">
      <text>
        <r>
          <rPr>
            <b/>
            <sz val="9"/>
            <color indexed="81"/>
            <rFont val="宋体"/>
            <family val="3"/>
            <charset val="134"/>
          </rPr>
          <t>rfc:</t>
        </r>
        <r>
          <rPr>
            <sz val="9"/>
            <color indexed="81"/>
            <rFont val="宋体"/>
            <family val="3"/>
            <charset val="134"/>
          </rPr>
          <t xml:space="preserve">
暂时按雯露姐的填一个数字</t>
        </r>
      </text>
    </comment>
    <comment ref="I153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76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80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<sst xmlns="http://schemas.openxmlformats.org/spreadsheetml/2006/main" count="2517" uniqueCount="539">
  <si>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</si>
  <si>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</si>
  <si>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</si>
  <si>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</si>
  <si>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</si>
  <si>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</si>
  <si>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</si>
  <si>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</si>
  <si>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</si>
  <si>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</si>
  <si>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</si>
  <si>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</si>
  <si>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</si>
  <si>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</si>
  <si>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</si>
  <si>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</si>
  <si>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</si>
  <si>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</si>
  <si>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</si>
  <si>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</si>
  <si>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</si>
  <si>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</si>
  <si>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</si>
  <si>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</si>
  <si>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</si>
  <si>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</si>
  <si>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</si>
  <si>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</si>
  <si>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</si>
  <si>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</si>
  <si>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</si>
  <si>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</si>
  <si>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</si>
  <si>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</si>
  <si>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</si>
  <si>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</si>
  <si>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</si>
  <si>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</si>
  <si>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</si>
  <si>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</si>
  <si>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</si>
  <si>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</si>
  <si>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</si>
  <si>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</si>
  <si>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</si>
  <si>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</si>
  <si>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</si>
  <si>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</si>
  <si>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</si>
  <si>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</si>
  <si>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</si>
  <si>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</si>
  <si>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</si>
  <si>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</si>
  <si>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</si>
  <si>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</si>
  <si>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</si>
  <si>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</si>
  <si>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</si>
  <si>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</si>
  <si>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</si>
  <si>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</si>
  <si>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</si>
  <si>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</si>
  <si>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</si>
  <si>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</si>
  <si>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</si>
  <si>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</si>
  <si>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</si>
  <si>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</si>
  <si>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</si>
  <si>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</si>
  <si>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</si>
  <si>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</si>
  <si>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</si>
  <si>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</si>
  <si>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</si>
  <si>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</si>
  <si>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</si>
  <si>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</si>
  <si>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</si>
  <si>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</si>
  <si>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</si>
  <si>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</si>
  <si>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</si>
  <si>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</si>
  <si>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</si>
  <si>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</si>
  <si>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</si>
  <si>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</si>
  <si>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</si>
  <si>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</si>
  <si>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</si>
  <si>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</si>
  <si>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</si>
  <si>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</si>
  <si>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</si>
  <si>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</si>
  <si>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</si>
  <si>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</si>
  <si>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</si>
  <si>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</si>
  <si>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</si>
  <si>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</si>
  <si>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</si>
  <si>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</si>
  <si>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</si>
  <si>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</si>
  <si>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</si>
  <si>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</si>
  <si>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</si>
  <si>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</si>
  <si>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</si>
  <si>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</si>
  <si>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</si>
  <si>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</si>
  <si>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</si>
  <si>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</si>
  <si>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</si>
  <si>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</si>
  <si>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</si>
  <si>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</si>
  <si>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</si>
  <si>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</si>
  <si>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</si>
  <si>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</si>
  <si>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</si>
  <si>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</si>
  <si>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</si>
  <si>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</si>
  <si>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</si>
  <si>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</si>
  <si>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</si>
  <si>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</si>
  <si>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</si>
  <si>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</si>
  <si>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</si>
  <si>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</si>
  <si>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</si>
  <si>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</si>
  <si>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</si>
  <si>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</si>
  <si>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</si>
  <si>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</si>
  <si>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</si>
  <si>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固收2921账户回购利息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</si>
  <si>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</si>
  <si>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</si>
  <si>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</si>
  <si>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</si>
  <si>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</si>
  <si>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</si>
  <si>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</si>
  <si>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</si>
  <si>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</si>
  <si>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</si>
  <si>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</si>
  <si>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</si>
  <si>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</si>
  <si>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</si>
  <si>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</si>
  <si>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</si>
  <si>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</si>
  <si>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</si>
  <si>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</si>
  <si>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</si>
  <si>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</si>
  <si>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</si>
  <si>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</si>
  <si>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</si>
  <si>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</si>
  <si>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</si>
  <si>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</si>
  <si>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</si>
  <si>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</si>
  <si>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</si>
  <si>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</si>
  <si>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</si>
  <si>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</si>
  <si>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</si>
  <si>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</si>
  <si>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</si>
  <si>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</si>
  <si>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证投德盛期货财富1号投资收益调至金工</t>
  </si>
  <si>
    <t>销项税负数分离引起的收入增加调整</t>
  </si>
  <si>
    <t>21</t>
  </si>
  <si>
    <t>资金运营部委托金工现金管理收入</t>
  </si>
  <si>
    <t>22</t>
  </si>
  <si>
    <t>月多利5号利息支出</t>
  </si>
  <si>
    <t>23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</si>
  <si>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</si>
  <si>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</si>
  <si>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</si>
  <si>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</si>
  <si>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</si>
  <si>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</si>
  <si>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</si>
  <si>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</si>
  <si>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</si>
  <si>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</si>
  <si>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</si>
  <si>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</si>
  <si>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</si>
  <si>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</si>
  <si>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</si>
  <si>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</si>
  <si>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</si>
  <si>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</si>
  <si>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t>34</t>
  </si>
  <si>
    <t>做市业务部推荐做市分成收入（丰电科技）</t>
  </si>
  <si>
    <t>盈利考核双计621000</t>
  </si>
  <si>
    <t>35</t>
  </si>
  <si>
    <t>36</t>
  </si>
  <si>
    <t>做市业务部委托证投现金管理收入</t>
  </si>
  <si>
    <t>37</t>
  </si>
  <si>
    <t>金工-信用业务部融券浮动盈亏</t>
  </si>
  <si>
    <t>38</t>
  </si>
  <si>
    <t>金工-信用业务部融券利息收入</t>
  </si>
  <si>
    <t>39</t>
  </si>
  <si>
    <t>40</t>
  </si>
  <si>
    <t>运通20号收入划红桂营业部</t>
  </si>
  <si>
    <t>41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</si>
  <si>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</si>
  <si>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</si>
  <si>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</si>
  <si>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</si>
  <si>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</si>
  <si>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</si>
  <si>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</si>
  <si>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</si>
  <si>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</si>
  <si>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</si>
  <si>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</si>
  <si>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</si>
  <si>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</si>
  <si>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</si>
  <si>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</si>
  <si>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</si>
  <si>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</si>
  <si>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</si>
  <si>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</si>
  <si>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</si>
  <si>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</si>
  <si>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</si>
  <si>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</si>
  <si>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</si>
  <si>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</si>
  <si>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</si>
  <si>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</si>
  <si>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</si>
  <si>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</si>
  <si>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</si>
  <si>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</si>
  <si>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</si>
  <si>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</si>
  <si>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</si>
  <si>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</si>
  <si>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</si>
  <si>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</si>
  <si>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</si>
  <si>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</si>
  <si>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</si>
  <si>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</si>
  <si>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</si>
  <si>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</si>
  <si>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</si>
  <si>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</si>
  <si>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</si>
  <si>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</si>
  <si>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</si>
  <si>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</si>
  <si>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</si>
  <si>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</si>
  <si>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</si>
  <si>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</si>
  <si>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</si>
  <si>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</si>
  <si>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</si>
  <si>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</si>
  <si>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</si>
  <si>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</si>
  <si>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</si>
  <si>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</si>
  <si>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</si>
  <si>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</si>
  <si>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</si>
  <si>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</si>
  <si>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</si>
  <si>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</si>
  <si>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</si>
  <si>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</si>
  <si>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</si>
  <si>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</si>
  <si>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</si>
  <si>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</si>
  <si>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</si>
  <si>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</si>
  <si>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</si>
  <si>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</si>
  <si>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</si>
  <si>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</si>
  <si>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</si>
  <si>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</si>
  <si>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</si>
  <si>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</si>
  <si>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</si>
  <si>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</si>
  <si>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</si>
  <si>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</si>
  <si>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</si>
  <si>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</si>
  <si>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</si>
  <si>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</si>
  <si>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</si>
  <si>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</si>
  <si>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</si>
  <si>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</si>
  <si>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</si>
  <si>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</si>
  <si>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</si>
  <si>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</si>
  <si>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</si>
  <si>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</si>
  <si>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</si>
  <si>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</si>
  <si>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</si>
  <si>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</si>
  <si>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</si>
  <si>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</si>
  <si>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</si>
  <si>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</si>
  <si>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</si>
  <si>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</si>
  <si>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</si>
  <si>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</si>
  <si>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</si>
  <si>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</si>
  <si>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</si>
  <si>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</si>
  <si>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</si>
  <si>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</si>
  <si>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</si>
  <si>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</si>
  <si>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</si>
  <si>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</si>
  <si>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</si>
  <si>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</si>
  <si>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</si>
  <si>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</si>
  <si>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</si>
  <si>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</si>
  <si>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</si>
  <si>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</si>
  <si>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</si>
  <si>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</si>
  <si>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</si>
  <si>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</si>
  <si>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</si>
  <si>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</si>
  <si>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</si>
  <si>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</si>
  <si>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</si>
  <si>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</si>
  <si>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</si>
  <si>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</si>
  <si>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</si>
  <si>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</si>
  <si>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</si>
  <si>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</si>
  <si>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</si>
  <si>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</si>
  <si>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</si>
  <si>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</si>
  <si>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</si>
  <si>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</si>
  <si>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</si>
  <si>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</si>
  <si>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</si>
  <si>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</si>
  <si>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</si>
  <si>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</si>
  <si>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</si>
  <si>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</si>
  <si>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</si>
  <si>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</si>
  <si>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</si>
  <si>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</si>
  <si>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</si>
  <si>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</si>
  <si>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</si>
  <si>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</si>
  <si>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</si>
  <si>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</si>
  <si>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</si>
  <si>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</si>
  <si>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</si>
  <si>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</si>
  <si>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</si>
  <si>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</si>
  <si>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</si>
  <si>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</si>
  <si>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</si>
  <si>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</si>
  <si>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</si>
  <si>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</si>
  <si>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</si>
  <si>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</si>
  <si>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</si>
  <si>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</si>
  <si>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</si>
  <si>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</si>
  <si>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</si>
  <si>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</si>
  <si>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</si>
  <si>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</si>
  <si>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</si>
  <si>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</si>
  <si>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</si>
  <si>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</si>
  <si>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</si>
  <si>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</si>
  <si>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</si>
  <si>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</si>
  <si>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</si>
  <si>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</si>
  <si>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</si>
  <si>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</si>
  <si>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</si>
  <si>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</si>
  <si>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</si>
  <si>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</si>
  <si>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</si>
  <si>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</si>
  <si>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</si>
  <si>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</si>
  <si>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</si>
  <si>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</si>
  <si>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</si>
  <si>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</si>
  <si>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</si>
  <si>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</si>
  <si>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</si>
  <si>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</si>
  <si>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</si>
  <si>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</si>
  <si>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</si>
  <si>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</si>
  <si>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</si>
  <si>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</si>
  <si>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</si>
  <si>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</si>
  <si>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</si>
  <si>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</si>
  <si>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</si>
  <si>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</si>
  <si>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</si>
  <si>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</si>
  <si>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</si>
  <si>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</si>
  <si>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</si>
  <si>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</si>
  <si>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</si>
  <si>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</si>
  <si>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</si>
  <si>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</si>
  <si>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</si>
  <si>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</si>
  <si>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</si>
  <si>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</si>
  <si>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</si>
  <si>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</si>
  <si>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</si>
  <si>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</si>
  <si>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</si>
  <si>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</si>
  <si>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</si>
  <si>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</si>
  <si>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</si>
  <si>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</si>
  <si>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</si>
  <si>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</si>
  <si>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</si>
  <si>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2017年1-12月利润调整表</t>
    <phoneticPr fontId="23" type="noConversion"/>
  </si>
  <si>
    <t>三诺生物1号交易费转长沙八一</t>
    <phoneticPr fontId="23" type="noConversion"/>
  </si>
  <si>
    <t>江苏一夫项目新三板挂牌，双计收入</t>
  </si>
  <si>
    <t xml:space="preserve"> 补提2016年新三板项目承揽费按比例从中小融调出（100%） </t>
  </si>
  <si>
    <t xml:space="preserve"> 投顾业务部期初分账产品公允价值（年初固定调整） </t>
  </si>
  <si>
    <t>固收代资金运营部购买基金收入</t>
  </si>
  <si>
    <t>浦发长春1号收入划长春营业部</t>
  </si>
  <si>
    <r>
      <t xml:space="preserve">   1.</t>
    </r>
    <r>
      <rPr>
        <b/>
        <sz val="10"/>
        <rFont val="宋体"/>
        <family val="3"/>
        <charset val="134"/>
      </rPr>
      <t>手续费及佣金收入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</si>
  <si>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</si>
  <si>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</si>
  <si>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</si>
  <si>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</si>
  <si>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</si>
  <si>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</si>
  <si>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</si>
  <si>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</si>
  <si>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 </t>
    </r>
    <r>
      <rPr>
        <sz val="10"/>
        <rFont val="宋体"/>
        <family val="3"/>
        <charset val="134"/>
      </rPr>
      <t>加：营业外收入</t>
    </r>
  </si>
  <si>
    <r>
      <t xml:space="preserve">   </t>
    </r>
    <r>
      <rPr>
        <sz val="10"/>
        <rFont val="宋体"/>
        <family val="3"/>
        <charset val="134"/>
      </rPr>
      <t>减：营业外支出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</si>
  <si>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</si>
  <si>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t>固定收益投资部</t>
  </si>
  <si>
    <t>固定收益市场部</t>
  </si>
  <si>
    <t>已开专票尚未到账预提收入</t>
  </si>
  <si>
    <t>资管业务</t>
    <phoneticPr fontId="23" type="noConversion"/>
  </si>
  <si>
    <t>权益产品投资部</t>
  </si>
  <si>
    <t>固收产品投资部</t>
  </si>
  <si>
    <t>量化产品投资部</t>
  </si>
  <si>
    <t>资产管理部</t>
    <phoneticPr fontId="23" type="noConversion"/>
  </si>
  <si>
    <t>星城6号投资收益转权益产品部</t>
  </si>
  <si>
    <t>固收产品投资部</t>
    <phoneticPr fontId="23" type="noConversion"/>
  </si>
  <si>
    <t>综合收益</t>
    <phoneticPr fontId="23" type="noConversion"/>
  </si>
  <si>
    <t>营业收入</t>
    <phoneticPr fontId="23" type="noConversion"/>
  </si>
  <si>
    <t>固定收益市场部</t>
    <phoneticPr fontId="23" type="noConversion"/>
  </si>
  <si>
    <t>投资银行三部</t>
  </si>
  <si>
    <t>投资银行二部</t>
  </si>
  <si>
    <t>投资银行一部</t>
  </si>
  <si>
    <t>投资银行管理部</t>
  </si>
  <si>
    <t>49</t>
  </si>
  <si>
    <t>50</t>
  </si>
  <si>
    <t xml:space="preserve"> 量化委托证投自营投资收益</t>
    <phoneticPr fontId="23" type="noConversion"/>
  </si>
  <si>
    <t xml:space="preserve"> 量化委托证投自营公允价值变动损益</t>
    <phoneticPr fontId="23" type="noConversion"/>
  </si>
  <si>
    <t xml:space="preserve"> 量化委托证投自营利息收入</t>
    <phoneticPr fontId="23" type="noConversion"/>
  </si>
  <si>
    <t xml:space="preserve"> 量化委托证投手续费及佣金收入</t>
    <phoneticPr fontId="23" type="noConversion"/>
  </si>
  <si>
    <t>产品浮动盈亏</t>
    <phoneticPr fontId="23" type="noConversion"/>
  </si>
  <si>
    <t>投资银行一部</t>
    <phoneticPr fontId="23" type="noConversion"/>
  </si>
  <si>
    <t>1-5月投行协同双计收入调整</t>
  </si>
  <si>
    <t>51</t>
  </si>
  <si>
    <t>52</t>
  </si>
  <si>
    <t>53</t>
  </si>
  <si>
    <t>54</t>
  </si>
  <si>
    <t>57</t>
  </si>
  <si>
    <t>58</t>
  </si>
  <si>
    <t>59</t>
  </si>
  <si>
    <t>60</t>
  </si>
  <si>
    <t>运营管理部代付经总部费用</t>
    <phoneticPr fontId="23" type="noConversion"/>
  </si>
  <si>
    <t>总部分摊招待费用转入</t>
    <phoneticPr fontId="23" type="noConversion"/>
  </si>
  <si>
    <t>61</t>
  </si>
  <si>
    <t>总部营业部代付运营管理部呼叫中心管理费用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</si>
</sst>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C0000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/>
  </cellStyleXfs>
  <cellXfs count="251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1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49" fontId="5" fillId="0" borderId="0" xfId="0" applyNumberFormat="1" applyFont="1" applyProtection="1">
      <alignment vertical="center"/>
      <protection locked="0"/>
    </xf>
    <xf numFmtId="43" fontId="17" fillId="2" borderId="24" xfId="3" applyNumberFormat="1" applyFont="1" applyFill="1" applyBorder="1" applyAlignment="1" applyProtection="1">
      <alignment horizontal="center" vertical="center"/>
      <protection locked="0"/>
    </xf>
    <xf numFmtId="43" fontId="17" fillId="2" borderId="25" xfId="3" applyNumberFormat="1" applyFont="1" applyFill="1" applyBorder="1" applyAlignment="1" applyProtection="1">
      <alignment horizontal="center" vertical="center"/>
      <protection locked="0"/>
    </xf>
    <xf numFmtId="49" fontId="17" fillId="7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/>
    <xf numFmtId="177" fontId="17" fillId="7" borderId="9" xfId="1" applyNumberFormat="1" applyFont="1" applyFill="1" applyBorder="1" applyAlignment="1" applyProtection="1">
      <protection locked="0"/>
    </xf>
    <xf numFmtId="177" fontId="17" fillId="5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/>
    <xf numFmtId="182" fontId="17" fillId="7" borderId="4" xfId="1" applyNumberFormat="1" applyFont="1" applyFill="1" applyBorder="1" applyAlignment="1" applyProtection="1">
      <protection locked="0"/>
    </xf>
    <xf numFmtId="177" fontId="17" fillId="12" borderId="9" xfId="1" applyNumberFormat="1" applyFont="1" applyFill="1" applyBorder="1" applyAlignment="1" applyProtection="1">
      <protection locked="0"/>
    </xf>
    <xf numFmtId="49" fontId="17" fillId="12" borderId="4" xfId="1" applyNumberFormat="1" applyFont="1" applyFill="1" applyBorder="1" applyAlignment="1" applyProtection="1">
      <protection locked="0"/>
    </xf>
    <xf numFmtId="177" fontId="17" fillId="12" borderId="4" xfId="1" applyNumberFormat="1" applyFont="1" applyFill="1" applyBorder="1" applyAlignment="1" applyProtection="1">
      <protection locked="0"/>
    </xf>
    <xf numFmtId="49" fontId="17" fillId="7" borderId="8" xfId="1" applyNumberFormat="1" applyFont="1" applyFill="1" applyBorder="1" applyAlignment="1" applyProtection="1">
      <protection locked="0"/>
    </xf>
    <xf numFmtId="177" fontId="17" fillId="0" borderId="8" xfId="1" applyNumberFormat="1" applyFont="1" applyFill="1" applyBorder="1" applyAlignment="1" applyProtection="1">
      <protection locked="0"/>
    </xf>
    <xf numFmtId="177" fontId="17" fillId="7" borderId="8" xfId="1" applyNumberFormat="1" applyFont="1" applyFill="1" applyBorder="1" applyAlignment="1" applyProtection="1">
      <protection locked="0"/>
    </xf>
    <xf numFmtId="177" fontId="17" fillId="12" borderId="8" xfId="1" applyNumberFormat="1" applyFont="1" applyFill="1" applyBorder="1" applyAlignment="1" applyProtection="1">
      <protection locked="0"/>
    </xf>
    <xf numFmtId="0" fontId="17" fillId="2" borderId="29" xfId="0" applyFont="1" applyFill="1" applyBorder="1" applyAlignment="1" applyProtection="1">
      <alignment horizontal="left"/>
      <protection locked="0"/>
    </xf>
    <xf numFmtId="177" fontId="17" fillId="2" borderId="29" xfId="0" applyNumberFormat="1" applyFont="1" applyFill="1" applyBorder="1" applyAlignment="1" applyProtection="1">
      <alignment horizontal="left"/>
      <protection locked="0"/>
    </xf>
    <xf numFmtId="177" fontId="17" fillId="2" borderId="23" xfId="0" applyNumberFormat="1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Alignment="1" applyProtection="1">
      <alignment horizontal="left"/>
      <protection locked="0"/>
    </xf>
    <xf numFmtId="177" fontId="17" fillId="2" borderId="14" xfId="0" applyNumberFormat="1" applyFont="1" applyFill="1" applyBorder="1" applyAlignment="1" applyProtection="1">
      <alignment horizontal="left"/>
      <protection locked="0"/>
    </xf>
    <xf numFmtId="177" fontId="17" fillId="2" borderId="31" xfId="0" applyNumberFormat="1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horizontal="left"/>
      <protection locked="0"/>
    </xf>
    <xf numFmtId="177" fontId="17" fillId="7" borderId="5" xfId="0" applyNumberFormat="1" applyFont="1" applyFill="1" applyBorder="1" applyAlignment="1" applyProtection="1">
      <alignment horizontal="left"/>
      <protection locked="0"/>
    </xf>
    <xf numFmtId="177" fontId="18" fillId="7" borderId="5" xfId="0" applyNumberFormat="1" applyFont="1" applyFill="1" applyBorder="1" applyAlignment="1" applyProtection="1">
      <alignment horizontal="left"/>
      <protection locked="0"/>
    </xf>
    <xf numFmtId="177" fontId="17" fillId="7" borderId="0" xfId="0" applyNumberFormat="1" applyFont="1" applyFill="1" applyBorder="1" applyAlignment="1" applyProtection="1">
      <alignment horizontal="left"/>
      <protection locked="0"/>
    </xf>
    <xf numFmtId="43" fontId="17" fillId="13" borderId="32" xfId="3" applyNumberFormat="1" applyFont="1" applyFill="1" applyBorder="1" applyAlignment="1" applyProtection="1">
      <alignment horizontal="center" vertical="center"/>
      <protection locked="0"/>
    </xf>
    <xf numFmtId="43" fontId="17" fillId="13" borderId="33" xfId="3" applyNumberFormat="1" applyFont="1" applyFill="1" applyBorder="1" applyAlignment="1" applyProtection="1">
      <alignment horizontal="center" vertical="center"/>
      <protection locked="0"/>
    </xf>
    <xf numFmtId="49" fontId="17" fillId="14" borderId="4" xfId="1" applyNumberFormat="1" applyFont="1" applyFill="1" applyBorder="1" applyAlignment="1" applyProtection="1">
      <protection locked="0"/>
    </xf>
    <xf numFmtId="177" fontId="17" fillId="14" borderId="4" xfId="1" applyNumberFormat="1" applyFont="1" applyFill="1" applyBorder="1" applyAlignment="1" applyProtection="1">
      <protection locked="0"/>
    </xf>
    <xf numFmtId="177" fontId="17" fillId="16" borderId="4" xfId="1" applyNumberFormat="1" applyFont="1" applyFill="1" applyBorder="1" applyAlignment="1" applyProtection="1">
      <protection locked="0"/>
    </xf>
    <xf numFmtId="177" fontId="17" fillId="12" borderId="34" xfId="1" applyNumberFormat="1" applyFont="1" applyFill="1" applyBorder="1" applyAlignment="1" applyProtection="1">
      <protection locked="0"/>
    </xf>
    <xf numFmtId="49" fontId="17" fillId="14" borderId="0" xfId="1" applyNumberFormat="1" applyFont="1" applyFill="1" applyBorder="1" applyAlignment="1" applyProtection="1">
      <protection locked="0"/>
    </xf>
    <xf numFmtId="177" fontId="17" fillId="16" borderId="0" xfId="1" applyNumberFormat="1" applyFont="1" applyFill="1" applyBorder="1" applyAlignment="1" applyProtection="1">
      <protection locked="0"/>
    </xf>
    <xf numFmtId="177" fontId="17" fillId="14" borderId="0" xfId="1" applyNumberFormat="1" applyFont="1" applyFill="1" applyBorder="1" applyAlignment="1" applyProtection="1">
      <protection locked="0"/>
    </xf>
    <xf numFmtId="41" fontId="5" fillId="3" borderId="4" xfId="1" applyNumberFormat="1" applyFont="1" applyFill="1" applyBorder="1" applyAlignment="1"/>
    <xf numFmtId="41" fontId="4" fillId="8" borderId="0" xfId="1" applyNumberFormat="1" applyFont="1" applyFill="1" applyBorder="1" applyAlignment="1">
      <alignment horizontal="left" vertical="center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26" fillId="7" borderId="0" xfId="0" applyFont="1" applyFill="1" applyProtection="1">
      <alignment vertical="center"/>
      <protection locked="0"/>
    </xf>
    <xf numFmtId="0" fontId="25" fillId="7" borderId="0" xfId="0" applyFont="1" applyFill="1" applyAlignment="1" applyProtection="1">
      <alignment horizontal="center" vertical="center"/>
      <protection locked="0"/>
    </xf>
    <xf numFmtId="176" fontId="25" fillId="0" borderId="0" xfId="0" applyNumberFormat="1" applyFont="1" applyAlignment="1" applyProtection="1">
      <alignment horizontal="center"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locked="0"/>
    </xf>
    <xf numFmtId="176" fontId="12" fillId="6" borderId="4" xfId="2" applyNumberFormat="1" applyFont="1" applyFill="1" applyBorder="1" applyAlignment="1">
      <alignment horizontal="right" wrapText="1"/>
    </xf>
    <xf numFmtId="176" fontId="12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>
      <alignment horizontal="right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26" fillId="0" borderId="0" xfId="0" applyNumberFormat="1" applyFont="1" applyAlignment="1" applyProtection="1">
      <alignment horizontal="center" vertical="center"/>
      <protection locked="0"/>
    </xf>
    <xf numFmtId="176" fontId="26" fillId="17" borderId="0" xfId="0" applyNumberFormat="1" applyFont="1" applyFill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vertical="center"/>
      <protection locked="0"/>
    </xf>
    <xf numFmtId="176" fontId="9" fillId="5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hidden="1"/>
    </xf>
    <xf numFmtId="176" fontId="12" fillId="6" borderId="4" xfId="2" applyNumberFormat="1" applyFont="1" applyFill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4" fillId="0" borderId="13" xfId="0" applyNumberFormat="1" applyFont="1" applyBorder="1" applyAlignment="1" applyProtection="1">
      <alignment horizontal="center"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27" fillId="7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horizontal="center" vertical="center"/>
      <protection locked="0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4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43" fontId="26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43" fontId="25" fillId="0" borderId="0" xfId="0" applyNumberFormat="1" applyFont="1" applyAlignment="1" applyProtection="1">
      <alignment horizontal="center" vertical="center"/>
      <protection locked="0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4" fillId="0" borderId="0" xfId="0" applyNumberFormat="1" applyFont="1">
      <alignment vertical="center"/>
    </xf>
    <xf numFmtId="41" fontId="25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6" fillId="7" borderId="0" xfId="0" applyNumberFormat="1" applyFont="1" applyFill="1">
      <alignment vertical="center"/>
    </xf>
    <xf numFmtId="41" fontId="25" fillId="7" borderId="0" xfId="0" applyNumberFormat="1" applyFont="1" applyFill="1" applyAlignment="1">
      <alignment horizontal="center" vertical="center"/>
    </xf>
    <xf numFmtId="41" fontId="25" fillId="0" borderId="0" xfId="0" applyNumberFormat="1" applyFont="1">
      <alignment vertical="center"/>
    </xf>
    <xf numFmtId="177" fontId="5" fillId="3" borderId="4" xfId="1" applyFont="1" applyFill="1" applyBorder="1" applyAlignment="1"/>
    <xf numFmtId="177" fontId="12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27" fillId="5" borderId="0" xfId="0" applyNumberFormat="1" applyFont="1" applyFill="1">
      <alignment vertical="center"/>
    </xf>
    <xf numFmtId="41" fontId="25" fillId="0" borderId="0" xfId="0" applyNumberFormat="1" applyFont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2" fillId="2" borderId="4" xfId="1" applyNumberFormat="1" applyFont="1" applyFill="1" applyBorder="1" applyAlignment="1">
      <alignment horizontal="center" wrapText="1"/>
    </xf>
    <xf numFmtId="41" fontId="12" fillId="2" borderId="4" xfId="1" applyNumberFormat="1" applyFont="1" applyFill="1" applyBorder="1" applyAlignment="1" applyProtection="1">
      <alignment horizontal="right" wrapText="1"/>
    </xf>
    <xf numFmtId="41" fontId="12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 applyProtection="1">
      <alignment horizontal="left" vertical="center"/>
    </xf>
    <xf numFmtId="184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0" fontId="17" fillId="0" borderId="0" xfId="0" applyFont="1" applyProtection="1">
      <alignment vertical="center"/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181" fontId="17" fillId="7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17" fillId="7" borderId="0" xfId="0" applyNumberFormat="1" applyFont="1" applyFill="1" applyProtection="1">
      <alignment vertical="center"/>
      <protection locked="0"/>
    </xf>
    <xf numFmtId="0" fontId="17" fillId="7" borderId="0" xfId="0" applyFont="1" applyFill="1" applyProtection="1">
      <alignment vertical="center"/>
      <protection locked="0"/>
    </xf>
    <xf numFmtId="9" fontId="17" fillId="6" borderId="4" xfId="2" applyFont="1" applyFill="1" applyBorder="1" applyAlignment="1" applyProtection="1">
      <alignment horizontal="left" wrapText="1"/>
      <protection locked="0"/>
    </xf>
    <xf numFmtId="180" fontId="17" fillId="6" borderId="4" xfId="2" applyNumberFormat="1" applyFont="1" applyFill="1" applyBorder="1" applyAlignment="1" applyProtection="1">
      <alignment horizontal="left" wrapText="1"/>
      <protection locked="0"/>
    </xf>
    <xf numFmtId="180" fontId="17" fillId="6" borderId="9" xfId="2" applyNumberFormat="1" applyFont="1" applyFill="1" applyBorder="1" applyAlignment="1" applyProtection="1">
      <alignment horizontal="left" wrapText="1"/>
      <protection locked="0"/>
    </xf>
    <xf numFmtId="177" fontId="17" fillId="6" borderId="4" xfId="2" applyNumberFormat="1" applyFont="1" applyFill="1" applyBorder="1" applyAlignment="1" applyProtection="1">
      <alignment horizontal="left" wrapText="1"/>
      <protection locked="0"/>
    </xf>
    <xf numFmtId="177" fontId="17" fillId="10" borderId="26" xfId="0" applyNumberFormat="1" applyFont="1" applyFill="1" applyBorder="1" applyAlignment="1" applyProtection="1">
      <protection locked="0"/>
    </xf>
    <xf numFmtId="177" fontId="17" fillId="10" borderId="27" xfId="0" applyNumberFormat="1" applyFont="1" applyFill="1" applyBorder="1" applyAlignment="1" applyProtection="1">
      <protection locked="0"/>
    </xf>
    <xf numFmtId="43" fontId="17" fillId="7" borderId="0" xfId="0" applyNumberFormat="1" applyFont="1" applyFill="1" applyAlignment="1" applyProtection="1">
      <alignment vertical="center"/>
      <protection locked="0"/>
    </xf>
    <xf numFmtId="177" fontId="17" fillId="11" borderId="28" xfId="0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0" fontId="17" fillId="0" borderId="9" xfId="0" applyFont="1" applyBorder="1" applyProtection="1">
      <alignment vertical="center"/>
      <protection locked="0"/>
    </xf>
    <xf numFmtId="177" fontId="17" fillId="6" borderId="9" xfId="2" applyNumberFormat="1" applyFont="1" applyFill="1" applyBorder="1" applyAlignment="1" applyProtection="1">
      <alignment horizontal="left" wrapText="1"/>
      <protection locked="0"/>
    </xf>
    <xf numFmtId="183" fontId="17" fillId="0" borderId="4" xfId="1" applyNumberFormat="1" applyFont="1" applyFill="1" applyBorder="1" applyAlignment="1" applyProtection="1">
      <protection locked="0"/>
    </xf>
    <xf numFmtId="177" fontId="17" fillId="0" borderId="0" xfId="0" applyNumberFormat="1" applyFont="1" applyProtection="1">
      <alignment vertical="center"/>
      <protection locked="0"/>
    </xf>
    <xf numFmtId="9" fontId="17" fillId="7" borderId="4" xfId="2" applyFont="1" applyFill="1" applyBorder="1" applyAlignment="1" applyProtection="1">
      <alignment horizontal="left" wrapText="1"/>
      <protection locked="0"/>
    </xf>
    <xf numFmtId="177" fontId="17" fillId="7" borderId="4" xfId="2" applyNumberFormat="1" applyFont="1" applyFill="1" applyBorder="1" applyAlignment="1" applyProtection="1">
      <alignment horizontal="left" wrapText="1"/>
      <protection locked="0"/>
    </xf>
    <xf numFmtId="177" fontId="17" fillId="7" borderId="9" xfId="2" applyNumberFormat="1" applyFont="1" applyFill="1" applyBorder="1" applyAlignment="1" applyProtection="1">
      <alignment horizontal="left" wrapText="1"/>
      <protection locked="0"/>
    </xf>
    <xf numFmtId="177" fontId="17" fillId="7" borderId="3" xfId="2" applyNumberFormat="1" applyFont="1" applyFill="1" applyBorder="1" applyAlignment="1" applyProtection="1">
      <alignment horizontal="left" wrapText="1"/>
      <protection locked="0"/>
    </xf>
    <xf numFmtId="177" fontId="17" fillId="7" borderId="30" xfId="2" applyNumberFormat="1" applyFont="1" applyFill="1" applyBorder="1" applyAlignment="1" applyProtection="1">
      <alignment horizontal="left" wrapText="1"/>
      <protection locked="0"/>
    </xf>
    <xf numFmtId="0" fontId="17" fillId="14" borderId="4" xfId="0" applyFont="1" applyFill="1" applyBorder="1" applyProtection="1">
      <alignment vertical="center"/>
      <protection locked="0"/>
    </xf>
    <xf numFmtId="177" fontId="17" fillId="15" borderId="35" xfId="0" applyNumberFormat="1" applyFont="1" applyFill="1" applyBorder="1" applyAlignment="1" applyProtection="1">
      <protection locked="0"/>
    </xf>
    <xf numFmtId="0" fontId="17" fillId="14" borderId="0" xfId="0" applyFont="1" applyFill="1" applyBorder="1" applyProtection="1">
      <alignment vertical="center"/>
      <protection locked="0"/>
    </xf>
    <xf numFmtId="176" fontId="5" fillId="7" borderId="12" xfId="0" applyNumberFormat="1" applyFont="1" applyFill="1" applyBorder="1" applyAlignment="1" applyProtection="1">
      <alignment vertical="center"/>
      <protection locked="0"/>
    </xf>
    <xf numFmtId="177" fontId="17" fillId="18" borderId="26" xfId="0" applyNumberFormat="1" applyFont="1" applyFill="1" applyBorder="1" applyAlignment="1" applyProtection="1">
      <protection locked="0"/>
    </xf>
    <xf numFmtId="177" fontId="17" fillId="18" borderId="27" xfId="0" applyNumberFormat="1" applyFont="1" applyFill="1" applyBorder="1" applyAlignment="1" applyProtection="1">
      <protection locked="0"/>
    </xf>
    <xf numFmtId="177" fontId="17" fillId="19" borderId="4" xfId="1" applyNumberFormat="1" applyFont="1" applyFill="1" applyBorder="1" applyAlignment="1" applyProtection="1">
      <protection locked="0"/>
    </xf>
    <xf numFmtId="177" fontId="17" fillId="19" borderId="4" xfId="1" applyNumberFormat="1" applyFont="1" applyFill="1" applyBorder="1" applyAlignment="1" applyProtection="1"/>
    <xf numFmtId="182" fontId="17" fillId="19" borderId="4" xfId="1" applyNumberFormat="1" applyFont="1" applyFill="1" applyBorder="1" applyAlignment="1" applyProtection="1">
      <protection locked="0"/>
    </xf>
    <xf numFmtId="41" fontId="25" fillId="0" borderId="0" xfId="0" applyNumberFormat="1" applyFont="1" applyFill="1">
      <alignment vertical="center"/>
    </xf>
    <xf numFmtId="177" fontId="17" fillId="7" borderId="9" xfId="1" applyNumberFormat="1" applyFont="1" applyFill="1" applyBorder="1" applyAlignment="1" applyProtection="1"/>
    <xf numFmtId="177" fontId="17" fillId="19" borderId="8" xfId="1" applyNumberFormat="1" applyFont="1" applyFill="1" applyBorder="1" applyAlignment="1" applyProtection="1">
      <protection locked="0"/>
    </xf>
    <xf numFmtId="177" fontId="17" fillId="19" borderId="26" xfId="0" applyNumberFormat="1" applyFont="1" applyFill="1" applyBorder="1" applyAlignment="1"/>
    <xf numFmtId="49" fontId="17" fillId="19" borderId="4" xfId="1" applyNumberFormat="1" applyFont="1" applyFill="1" applyBorder="1" applyAlignment="1" applyProtection="1">
      <protection locked="0"/>
    </xf>
    <xf numFmtId="177" fontId="17" fillId="19" borderId="9" xfId="1" applyNumberFormat="1" applyFont="1" applyFill="1" applyBorder="1" applyAlignment="1" applyProtection="1">
      <protection locked="0"/>
    </xf>
    <xf numFmtId="49" fontId="17" fillId="19" borderId="0" xfId="0" applyNumberFormat="1" applyFont="1" applyFill="1" applyAlignment="1" applyProtection="1">
      <alignment vertical="center"/>
      <protection locked="0"/>
    </xf>
    <xf numFmtId="0" fontId="17" fillId="19" borderId="0" xfId="0" applyFont="1" applyFill="1" applyProtection="1">
      <alignment vertical="center"/>
      <protection locked="0"/>
    </xf>
    <xf numFmtId="0" fontId="17" fillId="7" borderId="4" xfId="0" applyFont="1" applyFill="1" applyBorder="1" applyProtection="1">
      <alignment vertical="center"/>
      <protection locked="0"/>
    </xf>
    <xf numFmtId="0" fontId="17" fillId="7" borderId="9" xfId="0" applyFont="1" applyFill="1" applyBorder="1" applyProtection="1">
      <alignment vertical="center"/>
      <protection locked="0"/>
    </xf>
    <xf numFmtId="0" fontId="25" fillId="5" borderId="0" xfId="0" applyFont="1" applyFill="1" applyAlignment="1" applyProtection="1">
      <alignment horizontal="center" vertical="center"/>
      <protection locked="0"/>
    </xf>
    <xf numFmtId="1" fontId="25" fillId="5" borderId="0" xfId="0" applyNumberFormat="1" applyFont="1" applyFill="1" applyAlignment="1" applyProtection="1">
      <alignment horizontal="center" vertical="center"/>
      <protection locked="0"/>
    </xf>
    <xf numFmtId="176" fontId="14" fillId="2" borderId="0" xfId="0" applyNumberFormat="1" applyFont="1" applyFill="1" applyBorder="1" applyAlignment="1" applyProtection="1">
      <alignment horizontal="center"/>
      <protection locked="0"/>
    </xf>
    <xf numFmtId="176" fontId="15" fillId="2" borderId="0" xfId="0" applyNumberFormat="1" applyFont="1" applyFill="1" applyBorder="1" applyAlignment="1" applyProtection="1">
      <alignment horizontal="center"/>
      <protection locked="0"/>
    </xf>
    <xf numFmtId="0" fontId="25" fillId="20" borderId="0" xfId="0" applyFont="1" applyFill="1" applyAlignment="1" applyProtection="1">
      <alignment horizontal="center" vertical="center"/>
      <protection locked="0"/>
    </xf>
    <xf numFmtId="1" fontId="25" fillId="20" borderId="0" xfId="0" applyNumberFormat="1" applyFont="1" applyFill="1" applyAlignment="1" applyProtection="1">
      <alignment horizontal="center" vertical="center"/>
      <protection locked="0"/>
    </xf>
    <xf numFmtId="177" fontId="31" fillId="18" borderId="26" xfId="0" applyNumberFormat="1" applyFont="1" applyFill="1" applyBorder="1" applyAlignment="1" applyProtection="1">
      <protection locked="0"/>
    </xf>
    <xf numFmtId="177" fontId="31" fillId="18" borderId="27" xfId="0" applyNumberFormat="1" applyFont="1" applyFill="1" applyBorder="1" applyAlignment="1" applyProtection="1">
      <protection locked="0"/>
    </xf>
    <xf numFmtId="177" fontId="31" fillId="19" borderId="4" xfId="1" applyNumberFormat="1" applyFont="1" applyFill="1" applyBorder="1" applyAlignment="1" applyProtection="1">
      <protection locked="0"/>
    </xf>
    <xf numFmtId="177" fontId="31" fillId="19" borderId="4" xfId="1" applyNumberFormat="1" applyFont="1" applyFill="1" applyBorder="1" applyAlignment="1" applyProtection="1"/>
    <xf numFmtId="177" fontId="31" fillId="12" borderId="4" xfId="1" applyNumberFormat="1" applyFont="1" applyFill="1" applyBorder="1" applyAlignment="1" applyProtection="1">
      <protection locked="0"/>
    </xf>
    <xf numFmtId="43" fontId="17" fillId="0" borderId="9" xfId="0" applyNumberFormat="1" applyFont="1" applyBorder="1" applyProtection="1">
      <alignment vertical="center"/>
      <protection locked="0"/>
    </xf>
    <xf numFmtId="182" fontId="32" fillId="19" borderId="4" xfId="1" applyNumberFormat="1" applyFont="1" applyFill="1" applyBorder="1" applyAlignment="1" applyProtection="1">
      <protection locked="0"/>
    </xf>
    <xf numFmtId="177" fontId="17" fillId="12" borderId="5" xfId="1" applyNumberFormat="1" applyFont="1" applyFill="1" applyBorder="1" applyAlignment="1" applyProtection="1">
      <protection locked="0"/>
    </xf>
    <xf numFmtId="177" fontId="17" fillId="7" borderId="5" xfId="1" applyNumberFormat="1" applyFont="1" applyFill="1" applyBorder="1" applyAlignment="1" applyProtection="1">
      <protection locked="0"/>
    </xf>
    <xf numFmtId="177" fontId="17" fillId="7" borderId="0" xfId="1" applyNumberFormat="1" applyFont="1" applyFill="1" applyBorder="1" applyAlignment="1" applyProtection="1">
      <protection locked="0"/>
    </xf>
    <xf numFmtId="177" fontId="17" fillId="12" borderId="0" xfId="1" applyNumberFormat="1" applyFont="1" applyFill="1" applyBorder="1" applyAlignment="1" applyProtection="1">
      <protection locked="0"/>
    </xf>
    <xf numFmtId="176" fontId="33" fillId="2" borderId="1" xfId="3" applyNumberFormat="1" applyFont="1" applyFill="1" applyBorder="1" applyAlignment="1" applyProtection="1">
      <alignment horizontal="center" vertical="center"/>
      <protection locked="0"/>
    </xf>
    <xf numFmtId="176" fontId="33" fillId="4" borderId="1" xfId="3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9" fontId="28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8"/>
  <sheetViews>
    <sheetView tabSelected="1" workbookViewId="0">
      <pane xSplit="1" ySplit="3" topLeftCell="B64" activePane="bottomRight" state="frozen"/>
      <selection pane="topRight"/>
      <selection pane="bottomLeft"/>
      <selection pane="bottomRight" activeCell="B56" sqref="B56"/>
    </sheetView>
  </sheetViews>
  <sheetFormatPr defaultColWidth="9" defaultRowHeight="13.5"/>
  <cols>
    <col min="1" max="1" width="34.875" style="114" customWidth="1"/>
    <col min="2" max="2" width="18" style="114" customWidth="1"/>
    <col min="3" max="3" width="17.375" style="114" customWidth="1"/>
    <col min="4" max="4" width="15.125" style="114" customWidth="1"/>
    <col min="5" max="5" width="14.75" style="114" customWidth="1"/>
    <col min="6" max="10" width="17.875" style="114" customWidth="1"/>
    <col min="11" max="11" width="17.25" style="114" customWidth="1"/>
    <col min="12" max="13" width="17.875" style="114" customWidth="1"/>
    <col min="14" max="14" width="15.75" style="114" customWidth="1"/>
    <col min="15" max="16" width="17.25" style="114" customWidth="1"/>
    <col min="17" max="17" width="14.125" style="114" customWidth="1"/>
    <col min="18" max="18" width="15.125" style="114" customWidth="1"/>
    <col min="19" max="21" width="16.125" style="114" customWidth="1"/>
    <col min="22" max="22" width="12" style="114" customWidth="1"/>
    <col min="23" max="24" width="14.25" style="114" bestFit="1" customWidth="1"/>
    <col min="25" max="25" width="10.625" style="114" bestFit="1" customWidth="1"/>
    <col min="26" max="26" width="10.375" style="114" bestFit="1" customWidth="1"/>
    <col min="27" max="27" width="10.5" style="114" bestFit="1" customWidth="1"/>
    <col min="28" max="28" width="10.375" style="114" bestFit="1" customWidth="1"/>
    <col min="29" max="16384" width="9" style="114"/>
  </cols>
  <sheetData>
    <row r="1" spans="1:28" ht="22.5" customHeight="1">
      <c r="A1" s="240" t="s">
        <v>482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</row>
    <row r="2" spans="1:28" ht="14.25" thickBot="1">
      <c r="A2" s="115" t="s">
        <v>0</v>
      </c>
      <c r="B2" s="116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</row>
    <row r="3" spans="1:28" s="118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504</v>
      </c>
      <c r="G3" s="24" t="s">
        <v>508</v>
      </c>
      <c r="H3" s="24" t="s">
        <v>505</v>
      </c>
      <c r="I3" s="24" t="s">
        <v>506</v>
      </c>
      <c r="J3" s="24" t="s">
        <v>507</v>
      </c>
      <c r="K3" s="19" t="s">
        <v>8</v>
      </c>
      <c r="L3" s="24" t="s">
        <v>501</v>
      </c>
      <c r="M3" s="24" t="s">
        <v>502</v>
      </c>
      <c r="N3" s="24" t="s">
        <v>10</v>
      </c>
      <c r="O3" s="24" t="s">
        <v>11</v>
      </c>
      <c r="P3" s="24" t="s">
        <v>12</v>
      </c>
      <c r="Q3" s="24" t="s">
        <v>13</v>
      </c>
      <c r="R3" s="24" t="s">
        <v>14</v>
      </c>
      <c r="S3" s="19" t="s">
        <v>17</v>
      </c>
      <c r="T3" s="24" t="s">
        <v>514</v>
      </c>
      <c r="U3" s="24" t="s">
        <v>525</v>
      </c>
      <c r="V3" s="24" t="s">
        <v>515</v>
      </c>
      <c r="W3" s="24" t="s">
        <v>517</v>
      </c>
      <c r="X3" s="19" t="s">
        <v>21</v>
      </c>
      <c r="Y3" s="24" t="s">
        <v>22</v>
      </c>
      <c r="Z3" s="24" t="s">
        <v>23</v>
      </c>
      <c r="AA3" s="19" t="s">
        <v>24</v>
      </c>
      <c r="AB3" s="19" t="s">
        <v>25</v>
      </c>
    </row>
    <row r="4" spans="1:28" s="118" customFormat="1">
      <c r="A4" s="119" t="s">
        <v>26</v>
      </c>
      <c r="B4" s="120">
        <v>290926700.93000001</v>
      </c>
      <c r="C4" s="120">
        <v>668821.52</v>
      </c>
      <c r="D4" s="120">
        <v>-105575586.8899999</v>
      </c>
      <c r="E4" s="120">
        <v>366817920.27999997</v>
      </c>
      <c r="F4" s="120">
        <v>-54313600.489999995</v>
      </c>
      <c r="G4" s="120">
        <v>4384437.45</v>
      </c>
      <c r="H4" s="120">
        <v>-63801419.170000002</v>
      </c>
      <c r="I4" s="120">
        <v>3455959.38</v>
      </c>
      <c r="J4" s="120">
        <v>1647421.85</v>
      </c>
      <c r="K4" s="120">
        <v>-18064983.850000001</v>
      </c>
      <c r="L4" s="120">
        <v>33692683.969999999</v>
      </c>
      <c r="M4" s="120">
        <v>19185089.260000002</v>
      </c>
      <c r="N4" s="120">
        <v>3039424</v>
      </c>
      <c r="O4" s="120">
        <v>-64906899.539999999</v>
      </c>
      <c r="P4" s="120">
        <v>-8969575.0099999998</v>
      </c>
      <c r="Q4" s="120">
        <v>-107032.11</v>
      </c>
      <c r="R4" s="120">
        <v>1325.58</v>
      </c>
      <c r="S4" s="120">
        <v>101394292.13</v>
      </c>
      <c r="T4" s="120">
        <v>8941037.7899999991</v>
      </c>
      <c r="U4" s="120">
        <v>66355518.460000001</v>
      </c>
      <c r="V4" s="120">
        <v>26097735.879999999</v>
      </c>
      <c r="W4" s="120">
        <v>0</v>
      </c>
      <c r="X4" s="120">
        <v>-268.77999999999997</v>
      </c>
      <c r="Y4" s="120">
        <v>-268.77999999999997</v>
      </c>
      <c r="Z4" s="120">
        <v>0</v>
      </c>
      <c r="AA4" s="120">
        <v>0</v>
      </c>
      <c r="AB4" s="121">
        <v>107.01</v>
      </c>
    </row>
    <row r="5" spans="1:28" s="118" customFormat="1">
      <c r="A5" s="106" t="s">
        <v>489</v>
      </c>
      <c r="B5" s="122">
        <v>307750454.16000003</v>
      </c>
      <c r="C5" s="122">
        <v>0</v>
      </c>
      <c r="D5" s="122">
        <v>-1907432.7699999809</v>
      </c>
      <c r="E5" s="122">
        <v>177659066.18000001</v>
      </c>
      <c r="F5" s="122">
        <v>30072143.890000001</v>
      </c>
      <c r="G5" s="122">
        <v>5706346.5800000001</v>
      </c>
      <c r="H5" s="122">
        <v>20822775.420000002</v>
      </c>
      <c r="I5" s="122">
        <v>3446211.75</v>
      </c>
      <c r="J5" s="122">
        <v>96810.14</v>
      </c>
      <c r="K5" s="122">
        <v>533027.73</v>
      </c>
      <c r="L5" s="122">
        <v>-1007659.47</v>
      </c>
      <c r="M5" s="122">
        <v>55733.49</v>
      </c>
      <c r="N5" s="122">
        <v>1285073.3600000001</v>
      </c>
      <c r="O5" s="122">
        <v>214406.36</v>
      </c>
      <c r="P5" s="122">
        <v>0</v>
      </c>
      <c r="Q5" s="122">
        <v>-12754.01</v>
      </c>
      <c r="R5" s="122">
        <v>-1772</v>
      </c>
      <c r="S5" s="122">
        <v>101394292.13</v>
      </c>
      <c r="T5" s="122">
        <v>8941037.7899999991</v>
      </c>
      <c r="U5" s="122">
        <v>66355518.460000001</v>
      </c>
      <c r="V5" s="122">
        <v>26097735.879999999</v>
      </c>
      <c r="W5" s="122">
        <v>0</v>
      </c>
      <c r="X5" s="122">
        <v>-643</v>
      </c>
      <c r="Y5" s="122">
        <v>-643</v>
      </c>
      <c r="Z5" s="122">
        <v>0</v>
      </c>
      <c r="AA5" s="122">
        <v>0</v>
      </c>
      <c r="AB5" s="123">
        <v>0</v>
      </c>
    </row>
    <row r="6" spans="1:28" s="118" customFormat="1">
      <c r="A6" s="124" t="s">
        <v>28</v>
      </c>
      <c r="B6" s="125">
        <v>175048061.03</v>
      </c>
      <c r="C6" s="125">
        <v>0</v>
      </c>
      <c r="D6" s="122">
        <v>-1701899.25</v>
      </c>
      <c r="E6" s="125">
        <v>176255541.66</v>
      </c>
      <c r="F6" s="125">
        <v>292766.27</v>
      </c>
      <c r="G6" s="125">
        <v>292766.27</v>
      </c>
      <c r="H6" s="125">
        <v>0</v>
      </c>
      <c r="I6" s="125">
        <v>0</v>
      </c>
      <c r="J6" s="125">
        <v>0</v>
      </c>
      <c r="K6" s="125">
        <v>201652.35</v>
      </c>
      <c r="L6" s="125">
        <v>0</v>
      </c>
      <c r="M6" s="125">
        <v>0</v>
      </c>
      <c r="N6" s="125">
        <v>0</v>
      </c>
      <c r="O6" s="125">
        <v>214406.36</v>
      </c>
      <c r="P6" s="125">
        <v>0</v>
      </c>
      <c r="Q6" s="125">
        <v>-12754.01</v>
      </c>
      <c r="R6" s="125">
        <v>0</v>
      </c>
      <c r="S6" s="125">
        <v>0</v>
      </c>
      <c r="T6" s="125">
        <v>0</v>
      </c>
      <c r="U6" s="125">
        <v>0</v>
      </c>
      <c r="V6" s="125">
        <v>0</v>
      </c>
      <c r="W6" s="125">
        <v>0</v>
      </c>
      <c r="X6" s="125">
        <v>0</v>
      </c>
      <c r="Y6" s="125">
        <v>0</v>
      </c>
      <c r="Z6" s="125">
        <v>0</v>
      </c>
      <c r="AA6" s="125">
        <v>0</v>
      </c>
      <c r="AB6" s="126">
        <v>0</v>
      </c>
    </row>
    <row r="7" spans="1:28" s="118" customFormat="1">
      <c r="A7" s="124" t="s">
        <v>29</v>
      </c>
      <c r="B7" s="125">
        <v>101394292.13</v>
      </c>
      <c r="C7" s="125">
        <v>0</v>
      </c>
      <c r="D7" s="122">
        <v>0</v>
      </c>
      <c r="E7" s="125">
        <v>0</v>
      </c>
      <c r="F7" s="125">
        <v>0</v>
      </c>
      <c r="G7" s="125">
        <v>0</v>
      </c>
      <c r="H7" s="125">
        <v>0</v>
      </c>
      <c r="I7" s="125">
        <v>0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  <c r="S7" s="125">
        <v>101394292.13</v>
      </c>
      <c r="T7" s="125">
        <v>8941037.7899999991</v>
      </c>
      <c r="U7" s="125">
        <v>66355518.460000001</v>
      </c>
      <c r="V7" s="125">
        <v>26097735.879999999</v>
      </c>
      <c r="W7" s="125">
        <v>0</v>
      </c>
      <c r="X7" s="125">
        <v>0</v>
      </c>
      <c r="Y7" s="125">
        <v>0</v>
      </c>
      <c r="Z7" s="125">
        <v>0</v>
      </c>
      <c r="AA7" s="125">
        <v>0</v>
      </c>
      <c r="AB7" s="126">
        <v>0</v>
      </c>
    </row>
    <row r="8" spans="1:28" s="118" customFormat="1">
      <c r="A8" s="124" t="s">
        <v>30</v>
      </c>
      <c r="B8" s="125">
        <v>29780940.620000001</v>
      </c>
      <c r="C8" s="125">
        <v>0</v>
      </c>
      <c r="D8" s="122">
        <v>0</v>
      </c>
      <c r="E8" s="125">
        <v>0</v>
      </c>
      <c r="F8" s="125">
        <v>29780940.620000001</v>
      </c>
      <c r="G8" s="125">
        <v>5415143.3099999996</v>
      </c>
      <c r="H8" s="125">
        <v>20822775.420000002</v>
      </c>
      <c r="I8" s="125">
        <v>3446211.75</v>
      </c>
      <c r="J8" s="125">
        <v>96810.14</v>
      </c>
      <c r="K8" s="125">
        <v>0</v>
      </c>
      <c r="L8" s="125">
        <v>0</v>
      </c>
      <c r="M8" s="125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  <c r="S8" s="125">
        <v>0</v>
      </c>
      <c r="T8" s="125">
        <v>0</v>
      </c>
      <c r="U8" s="125">
        <v>0</v>
      </c>
      <c r="V8" s="125">
        <v>0</v>
      </c>
      <c r="W8" s="125">
        <v>0</v>
      </c>
      <c r="X8" s="125">
        <v>0</v>
      </c>
      <c r="Y8" s="125">
        <v>0</v>
      </c>
      <c r="Z8" s="125">
        <v>0</v>
      </c>
      <c r="AA8" s="125">
        <v>0</v>
      </c>
      <c r="AB8" s="126">
        <v>0</v>
      </c>
    </row>
    <row r="9" spans="1:28" s="118" customFormat="1">
      <c r="A9" s="106" t="s">
        <v>490</v>
      </c>
      <c r="B9" s="122">
        <v>93237977.340000004</v>
      </c>
      <c r="C9" s="122">
        <v>668821.52</v>
      </c>
      <c r="D9" s="122">
        <v>-103996708.95</v>
      </c>
      <c r="E9" s="122">
        <v>185362927.09</v>
      </c>
      <c r="F9" s="122">
        <v>96850.55</v>
      </c>
      <c r="G9" s="122">
        <v>96850.55</v>
      </c>
      <c r="H9" s="122">
        <v>0</v>
      </c>
      <c r="I9" s="122">
        <v>0</v>
      </c>
      <c r="J9" s="122">
        <v>0</v>
      </c>
      <c r="K9" s="122">
        <v>11105605.9</v>
      </c>
      <c r="L9" s="122">
        <v>-998864.9</v>
      </c>
      <c r="M9" s="122">
        <v>-411440.95</v>
      </c>
      <c r="N9" s="122">
        <v>0</v>
      </c>
      <c r="O9" s="122">
        <v>12312410.960000001</v>
      </c>
      <c r="P9" s="122">
        <v>0</v>
      </c>
      <c r="Q9" s="122">
        <v>200403.21</v>
      </c>
      <c r="R9" s="122">
        <v>3097.58</v>
      </c>
      <c r="S9" s="122">
        <v>0</v>
      </c>
      <c r="T9" s="122">
        <v>0</v>
      </c>
      <c r="U9" s="122">
        <v>0</v>
      </c>
      <c r="V9" s="122">
        <v>0</v>
      </c>
      <c r="W9" s="122">
        <v>0</v>
      </c>
      <c r="X9" s="122">
        <v>374.22</v>
      </c>
      <c r="Y9" s="122">
        <v>374.22</v>
      </c>
      <c r="Z9" s="122">
        <v>0</v>
      </c>
      <c r="AA9" s="122">
        <v>0</v>
      </c>
      <c r="AB9" s="123">
        <v>107.01</v>
      </c>
    </row>
    <row r="10" spans="1:28" s="118" customFormat="1">
      <c r="A10" s="106" t="s">
        <v>32</v>
      </c>
      <c r="B10" s="122">
        <v>-87301863.030000001</v>
      </c>
      <c r="C10" s="122">
        <v>0</v>
      </c>
      <c r="D10" s="122">
        <v>306112.79999999941</v>
      </c>
      <c r="E10" s="122">
        <v>170142.06</v>
      </c>
      <c r="F10" s="122">
        <v>-84482594.930000022</v>
      </c>
      <c r="G10" s="122">
        <v>-1418759.68</v>
      </c>
      <c r="H10" s="122">
        <v>-84624194.590000004</v>
      </c>
      <c r="I10" s="122">
        <v>9747.6299999999992</v>
      </c>
      <c r="J10" s="122">
        <v>1550611.71</v>
      </c>
      <c r="K10" s="122">
        <v>-3295522.96</v>
      </c>
      <c r="L10" s="122">
        <v>37297048.340000004</v>
      </c>
      <c r="M10" s="122">
        <v>34298177.439999998</v>
      </c>
      <c r="N10" s="122">
        <v>1754350.64</v>
      </c>
      <c r="O10" s="122">
        <v>-81225104.280000001</v>
      </c>
      <c r="P10" s="122">
        <v>6186099.6600000001</v>
      </c>
      <c r="Q10" s="122">
        <v>-1606094.76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22">
        <v>0</v>
      </c>
      <c r="X10" s="122">
        <v>0</v>
      </c>
      <c r="Y10" s="122">
        <v>0</v>
      </c>
      <c r="Z10" s="122">
        <v>0</v>
      </c>
      <c r="AA10" s="122">
        <v>0</v>
      </c>
      <c r="AB10" s="123">
        <v>0</v>
      </c>
    </row>
    <row r="11" spans="1:28" s="118" customFormat="1">
      <c r="A11" s="106" t="s">
        <v>491</v>
      </c>
      <c r="B11" s="122">
        <v>0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22">
        <v>0</v>
      </c>
      <c r="X11" s="122">
        <v>0</v>
      </c>
      <c r="Y11" s="122">
        <v>0</v>
      </c>
      <c r="Z11" s="122">
        <v>0</v>
      </c>
      <c r="AA11" s="122">
        <v>0</v>
      </c>
      <c r="AB11" s="123">
        <v>0</v>
      </c>
    </row>
    <row r="12" spans="1:28" s="118" customFormat="1">
      <c r="A12" s="106" t="s">
        <v>34</v>
      </c>
      <c r="B12" s="122">
        <v>-26408094.52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J12" s="122">
        <v>0</v>
      </c>
      <c r="K12" s="122">
        <v>-26408094.52</v>
      </c>
      <c r="L12" s="122">
        <v>-1597840</v>
      </c>
      <c r="M12" s="122">
        <v>-14757380.720000001</v>
      </c>
      <c r="N12" s="122">
        <v>0</v>
      </c>
      <c r="O12" s="122">
        <v>3791387.42</v>
      </c>
      <c r="P12" s="122">
        <v>-15155674.67</v>
      </c>
      <c r="Q12" s="122">
        <v>1311413.45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22">
        <v>0</v>
      </c>
      <c r="X12" s="122">
        <v>0</v>
      </c>
      <c r="Y12" s="122">
        <v>0</v>
      </c>
      <c r="Z12" s="122">
        <v>0</v>
      </c>
      <c r="AA12" s="122">
        <v>0</v>
      </c>
      <c r="AB12" s="123">
        <v>0</v>
      </c>
    </row>
    <row r="13" spans="1:28" s="118" customFormat="1">
      <c r="A13" s="106" t="s">
        <v>492</v>
      </c>
      <c r="B13" s="122">
        <v>-183319.67999999999</v>
      </c>
      <c r="C13" s="122">
        <v>0</v>
      </c>
      <c r="D13" s="122">
        <v>22442.03</v>
      </c>
      <c r="E13" s="122">
        <v>-205761.71</v>
      </c>
      <c r="F13" s="122">
        <v>0</v>
      </c>
      <c r="G13" s="122">
        <v>0</v>
      </c>
      <c r="H13" s="122">
        <v>0</v>
      </c>
      <c r="I13" s="122">
        <v>0</v>
      </c>
      <c r="J13" s="122">
        <v>0</v>
      </c>
      <c r="K13" s="122">
        <v>0</v>
      </c>
      <c r="L13" s="122">
        <v>0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22">
        <v>0</v>
      </c>
      <c r="X13" s="122">
        <v>0</v>
      </c>
      <c r="Y13" s="122">
        <v>0</v>
      </c>
      <c r="Z13" s="122">
        <v>0</v>
      </c>
      <c r="AA13" s="122">
        <v>0</v>
      </c>
      <c r="AB13" s="123">
        <v>0</v>
      </c>
    </row>
    <row r="14" spans="1:28" s="118" customFormat="1">
      <c r="A14" s="106" t="s">
        <v>493</v>
      </c>
      <c r="B14" s="122">
        <v>3831546.66</v>
      </c>
      <c r="C14" s="122">
        <v>0</v>
      </c>
      <c r="D14" s="122">
        <v>0</v>
      </c>
      <c r="E14" s="122">
        <v>3831546.66</v>
      </c>
      <c r="F14" s="122">
        <v>0</v>
      </c>
      <c r="G14" s="122">
        <v>0</v>
      </c>
      <c r="H14" s="122">
        <v>0</v>
      </c>
      <c r="I14" s="122">
        <v>0</v>
      </c>
      <c r="J14" s="122">
        <v>0</v>
      </c>
      <c r="K14" s="122">
        <v>0</v>
      </c>
      <c r="L14" s="122">
        <v>0</v>
      </c>
      <c r="M14" s="122">
        <v>0</v>
      </c>
      <c r="N14" s="122">
        <v>0</v>
      </c>
      <c r="O14" s="122">
        <v>0</v>
      </c>
      <c r="P14" s="122">
        <v>0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22">
        <v>0</v>
      </c>
      <c r="X14" s="122">
        <v>0</v>
      </c>
      <c r="Y14" s="122">
        <v>0</v>
      </c>
      <c r="Z14" s="122">
        <v>0</v>
      </c>
      <c r="AA14" s="122">
        <v>0</v>
      </c>
      <c r="AB14" s="123">
        <v>0</v>
      </c>
    </row>
    <row r="15" spans="1:28" s="118" customFormat="1">
      <c r="A15" s="42" t="s">
        <v>37</v>
      </c>
      <c r="B15" s="127">
        <v>284075086.52999997</v>
      </c>
      <c r="C15" s="127">
        <v>9462.08</v>
      </c>
      <c r="D15" s="120">
        <v>49095523.839999974</v>
      </c>
      <c r="E15" s="127">
        <v>152114393.31</v>
      </c>
      <c r="F15" s="127">
        <v>7702224.9400000004</v>
      </c>
      <c r="G15" s="127">
        <v>3746902.24</v>
      </c>
      <c r="H15" s="127">
        <v>-30374.14</v>
      </c>
      <c r="I15" s="127">
        <v>542070.05000000005</v>
      </c>
      <c r="J15" s="127">
        <v>3443626.79</v>
      </c>
      <c r="K15" s="127">
        <v>11521172.550000001</v>
      </c>
      <c r="L15" s="127">
        <v>3327883.64</v>
      </c>
      <c r="M15" s="127">
        <v>987248.32</v>
      </c>
      <c r="N15" s="127">
        <v>856552.29</v>
      </c>
      <c r="O15" s="127">
        <v>977265.41</v>
      </c>
      <c r="P15" s="127">
        <v>1379496.84</v>
      </c>
      <c r="Q15" s="127">
        <v>1684948.54</v>
      </c>
      <c r="R15" s="127">
        <v>2307777.5099999998</v>
      </c>
      <c r="S15" s="127">
        <v>53960665.029999994</v>
      </c>
      <c r="T15" s="127">
        <v>5831142.3499999996</v>
      </c>
      <c r="U15" s="127">
        <v>29337142.469999999</v>
      </c>
      <c r="V15" s="127">
        <v>16556908.74</v>
      </c>
      <c r="W15" s="127">
        <v>2235471.4700000002</v>
      </c>
      <c r="X15" s="127">
        <v>2643558.0699999998</v>
      </c>
      <c r="Y15" s="127">
        <v>2026779.78</v>
      </c>
      <c r="Z15" s="127">
        <v>616778.29</v>
      </c>
      <c r="AA15" s="127">
        <v>6217964.3300000001</v>
      </c>
      <c r="AB15" s="128">
        <v>810122.38</v>
      </c>
    </row>
    <row r="16" spans="1:28" s="118" customFormat="1">
      <c r="A16" s="107" t="s">
        <v>494</v>
      </c>
      <c r="B16" s="129">
        <v>3326894.14</v>
      </c>
      <c r="C16" s="129">
        <v>0</v>
      </c>
      <c r="D16" s="122">
        <v>-646844.21</v>
      </c>
      <c r="E16" s="129">
        <v>2522041.9500000002</v>
      </c>
      <c r="F16" s="129">
        <v>216215.67</v>
      </c>
      <c r="G16" s="129">
        <v>40856.870000000003</v>
      </c>
      <c r="H16" s="129">
        <v>149849.04</v>
      </c>
      <c r="I16" s="129">
        <v>24812.73</v>
      </c>
      <c r="J16" s="129">
        <v>697.03</v>
      </c>
      <c r="K16" s="129">
        <v>514579.35</v>
      </c>
      <c r="L16" s="129">
        <v>1052911.1499999999</v>
      </c>
      <c r="M16" s="129">
        <v>31234.68</v>
      </c>
      <c r="N16" s="129">
        <v>15392</v>
      </c>
      <c r="O16" s="129">
        <v>-606108.12</v>
      </c>
      <c r="P16" s="129">
        <v>32757.48</v>
      </c>
      <c r="Q16" s="129">
        <v>-11607.84</v>
      </c>
      <c r="R16" s="129">
        <v>0</v>
      </c>
      <c r="S16" s="129">
        <v>722122.65</v>
      </c>
      <c r="T16" s="129">
        <v>63406.27</v>
      </c>
      <c r="U16" s="129">
        <v>475385.59</v>
      </c>
      <c r="V16" s="129">
        <v>186764.73</v>
      </c>
      <c r="W16" s="129">
        <v>-3433.94</v>
      </c>
      <c r="X16" s="129">
        <v>0</v>
      </c>
      <c r="Y16" s="129">
        <v>0</v>
      </c>
      <c r="Z16" s="129">
        <v>0</v>
      </c>
      <c r="AA16" s="129">
        <v>-1221.27</v>
      </c>
      <c r="AB16" s="130">
        <v>0</v>
      </c>
    </row>
    <row r="17" spans="1:28" s="118" customFormat="1">
      <c r="A17" s="107" t="s">
        <v>495</v>
      </c>
      <c r="B17" s="129">
        <v>278906922.82999998</v>
      </c>
      <c r="C17" s="129">
        <v>9462.08</v>
      </c>
      <c r="D17" s="122">
        <v>49742368.050000012</v>
      </c>
      <c r="E17" s="129">
        <v>147751081.80000001</v>
      </c>
      <c r="F17" s="129">
        <v>7486009.2699999996</v>
      </c>
      <c r="G17" s="129">
        <v>3706045.37</v>
      </c>
      <c r="H17" s="129">
        <v>-180223.18</v>
      </c>
      <c r="I17" s="129">
        <v>517257.32</v>
      </c>
      <c r="J17" s="129">
        <v>3442929.76</v>
      </c>
      <c r="K17" s="129">
        <v>11006593.199999999</v>
      </c>
      <c r="L17" s="129">
        <v>2274972.4900000002</v>
      </c>
      <c r="M17" s="129">
        <v>956013.64</v>
      </c>
      <c r="N17" s="129">
        <v>841160.29</v>
      </c>
      <c r="O17" s="129">
        <v>1583373.53</v>
      </c>
      <c r="P17" s="129">
        <v>1346739.36</v>
      </c>
      <c r="Q17" s="129">
        <v>1696556.38</v>
      </c>
      <c r="R17" s="129">
        <v>2307777.5099999998</v>
      </c>
      <c r="S17" s="129">
        <v>53238542.379999995</v>
      </c>
      <c r="T17" s="129">
        <v>5767736.0800000001</v>
      </c>
      <c r="U17" s="129">
        <v>28861756.879999999</v>
      </c>
      <c r="V17" s="129">
        <v>16370144.01</v>
      </c>
      <c r="W17" s="129">
        <v>2238905.41</v>
      </c>
      <c r="X17" s="129">
        <v>2643558.0699999998</v>
      </c>
      <c r="Y17" s="129">
        <v>2026779.78</v>
      </c>
      <c r="Z17" s="129">
        <v>616778.29</v>
      </c>
      <c r="AA17" s="129">
        <v>6219185.5999999996</v>
      </c>
      <c r="AB17" s="130">
        <v>810122.38</v>
      </c>
    </row>
    <row r="18" spans="1:28" s="118" customFormat="1">
      <c r="A18" s="107" t="s">
        <v>496</v>
      </c>
      <c r="B18" s="129">
        <v>0</v>
      </c>
      <c r="C18" s="129">
        <v>0</v>
      </c>
      <c r="D18" s="122">
        <v>0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0</v>
      </c>
      <c r="R18" s="129">
        <v>0</v>
      </c>
      <c r="S18" s="129">
        <v>0</v>
      </c>
      <c r="T18" s="129">
        <v>0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30">
        <v>0</v>
      </c>
    </row>
    <row r="19" spans="1:28" s="118" customFormat="1">
      <c r="A19" s="107" t="s">
        <v>497</v>
      </c>
      <c r="B19" s="129">
        <v>1841269.56</v>
      </c>
      <c r="C19" s="129">
        <v>0</v>
      </c>
      <c r="D19" s="122">
        <v>0</v>
      </c>
      <c r="E19" s="205">
        <v>1841269.56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  <c r="Y19" s="129">
        <v>0</v>
      </c>
      <c r="Z19" s="129">
        <v>0</v>
      </c>
      <c r="AA19" s="129">
        <v>0</v>
      </c>
      <c r="AB19" s="130">
        <v>0</v>
      </c>
    </row>
    <row r="20" spans="1:28" s="118" customFormat="1">
      <c r="A20" s="42" t="s">
        <v>42</v>
      </c>
      <c r="B20" s="127">
        <v>6851614.4000000004</v>
      </c>
      <c r="C20" s="127">
        <v>659359.43999999994</v>
      </c>
      <c r="D20" s="120">
        <v>-154671110.73000002</v>
      </c>
      <c r="E20" s="128">
        <v>214703526.97</v>
      </c>
      <c r="F20" s="127">
        <v>-62015825.43</v>
      </c>
      <c r="G20" s="127">
        <v>637535.21</v>
      </c>
      <c r="H20" s="127">
        <v>-63771045.030000001</v>
      </c>
      <c r="I20" s="127">
        <v>2913889.33</v>
      </c>
      <c r="J20" s="127">
        <v>-1796204.94</v>
      </c>
      <c r="K20" s="127">
        <v>-29586156.399999999</v>
      </c>
      <c r="L20" s="127">
        <v>30364800.329999998</v>
      </c>
      <c r="M20" s="127">
        <v>18197840.940000001</v>
      </c>
      <c r="N20" s="127">
        <v>2182871.71</v>
      </c>
      <c r="O20" s="127">
        <v>-65884164.950000003</v>
      </c>
      <c r="P20" s="127">
        <v>-10349071.85</v>
      </c>
      <c r="Q20" s="127">
        <v>-1791980.65</v>
      </c>
      <c r="R20" s="127">
        <v>-2306451.9300000002</v>
      </c>
      <c r="S20" s="127">
        <v>47433627.100000001</v>
      </c>
      <c r="T20" s="127">
        <v>3109895.44</v>
      </c>
      <c r="U20" s="127">
        <v>37018375.990000002</v>
      </c>
      <c r="V20" s="127">
        <v>9540827.1400000006</v>
      </c>
      <c r="W20" s="127">
        <v>-2235471.4700000002</v>
      </c>
      <c r="X20" s="127">
        <v>-2643826.85</v>
      </c>
      <c r="Y20" s="127">
        <v>-2027048.56</v>
      </c>
      <c r="Z20" s="127">
        <v>-616778.29</v>
      </c>
      <c r="AA20" s="127">
        <v>-6217964.3300000001</v>
      </c>
      <c r="AB20" s="128">
        <v>-810015.37</v>
      </c>
    </row>
    <row r="21" spans="1:28" s="118" customFormat="1">
      <c r="A21" s="107" t="s">
        <v>498</v>
      </c>
      <c r="B21" s="129">
        <v>1330734.8400000001</v>
      </c>
      <c r="C21" s="129">
        <v>0</v>
      </c>
      <c r="D21" s="122">
        <v>994594.52</v>
      </c>
      <c r="E21" s="130">
        <v>249668.94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0</v>
      </c>
      <c r="Q21" s="129">
        <v>0</v>
      </c>
      <c r="R21" s="129">
        <v>0</v>
      </c>
      <c r="S21" s="129">
        <v>0</v>
      </c>
      <c r="T21" s="129">
        <v>0</v>
      </c>
      <c r="U21" s="129">
        <v>0</v>
      </c>
      <c r="V21" s="129">
        <v>0</v>
      </c>
      <c r="W21" s="129">
        <v>0</v>
      </c>
      <c r="X21" s="129">
        <v>86471.38</v>
      </c>
      <c r="Y21" s="129">
        <v>86471.38</v>
      </c>
      <c r="Z21" s="129">
        <v>0</v>
      </c>
      <c r="AA21" s="129">
        <v>0</v>
      </c>
      <c r="AB21" s="130">
        <v>0</v>
      </c>
    </row>
    <row r="22" spans="1:28" s="118" customFormat="1">
      <c r="A22" s="107" t="s">
        <v>499</v>
      </c>
      <c r="B22" s="129">
        <v>1201981.6100000001</v>
      </c>
      <c r="C22" s="129">
        <v>0</v>
      </c>
      <c r="D22" s="122">
        <v>1072534.0000000002</v>
      </c>
      <c r="E22" s="130">
        <v>127831.64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0</v>
      </c>
      <c r="T22" s="129">
        <v>0</v>
      </c>
      <c r="U22" s="129">
        <v>0</v>
      </c>
      <c r="V22" s="129">
        <v>0</v>
      </c>
      <c r="W22" s="129">
        <v>0</v>
      </c>
      <c r="X22" s="129">
        <v>717.74</v>
      </c>
      <c r="Y22" s="129">
        <v>717.74</v>
      </c>
      <c r="Z22" s="129">
        <v>0</v>
      </c>
      <c r="AA22" s="129">
        <v>898.23</v>
      </c>
      <c r="AB22" s="130">
        <v>0</v>
      </c>
    </row>
    <row r="23" spans="1:28" s="118" customFormat="1">
      <c r="A23" s="42" t="s">
        <v>45</v>
      </c>
      <c r="B23" s="127">
        <v>6980367.6299999999</v>
      </c>
      <c r="C23" s="127">
        <v>659359.43999999994</v>
      </c>
      <c r="D23" s="120">
        <v>-154749050.21000001</v>
      </c>
      <c r="E23" s="128">
        <v>214825364.27000001</v>
      </c>
      <c r="F23" s="127">
        <v>-62015825.43</v>
      </c>
      <c r="G23" s="127">
        <v>637535.21</v>
      </c>
      <c r="H23" s="127">
        <v>-63771045.030000001</v>
      </c>
      <c r="I23" s="127">
        <v>2913889.33</v>
      </c>
      <c r="J23" s="127">
        <v>-1796204.94</v>
      </c>
      <c r="K23" s="127">
        <v>-29586156.399999999</v>
      </c>
      <c r="L23" s="127">
        <v>30364800.329999998</v>
      </c>
      <c r="M23" s="127">
        <v>18197840.940000001</v>
      </c>
      <c r="N23" s="127">
        <v>2182871.71</v>
      </c>
      <c r="O23" s="127">
        <v>-65884164.950000003</v>
      </c>
      <c r="P23" s="127">
        <v>-10349071.85</v>
      </c>
      <c r="Q23" s="127">
        <v>-1791980.65</v>
      </c>
      <c r="R23" s="127">
        <v>-2306451.9300000002</v>
      </c>
      <c r="S23" s="127">
        <v>47433627.100000001</v>
      </c>
      <c r="T23" s="127">
        <v>3109895.44</v>
      </c>
      <c r="U23" s="127">
        <v>37018375.990000002</v>
      </c>
      <c r="V23" s="127">
        <v>9540827.1400000006</v>
      </c>
      <c r="W23" s="127">
        <v>-2235471.4700000002</v>
      </c>
      <c r="X23" s="127">
        <v>-2558073.21</v>
      </c>
      <c r="Y23" s="127">
        <v>-1941294.92</v>
      </c>
      <c r="Z23" s="127">
        <v>-616778.29</v>
      </c>
      <c r="AA23" s="127">
        <v>-6218862.5599999996</v>
      </c>
      <c r="AB23" s="128">
        <v>-810015.37</v>
      </c>
    </row>
    <row r="24" spans="1:28" s="118" customFormat="1">
      <c r="A24" s="107" t="s">
        <v>500</v>
      </c>
      <c r="B24" s="129">
        <v>-1564195.1</v>
      </c>
      <c r="C24" s="129">
        <v>0</v>
      </c>
      <c r="D24" s="122">
        <v>-1564195.1</v>
      </c>
      <c r="E24" s="130">
        <v>0</v>
      </c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>
        <v>0</v>
      </c>
      <c r="L24" s="129">
        <v>0</v>
      </c>
      <c r="M24" s="129">
        <v>0</v>
      </c>
      <c r="N24" s="129">
        <v>0</v>
      </c>
      <c r="O24" s="129">
        <v>0</v>
      </c>
      <c r="P24" s="129">
        <v>0</v>
      </c>
      <c r="Q24" s="129">
        <v>0</v>
      </c>
      <c r="R24" s="129">
        <v>0</v>
      </c>
      <c r="S24" s="129">
        <v>0</v>
      </c>
      <c r="T24" s="129">
        <v>0</v>
      </c>
      <c r="U24" s="129">
        <v>0</v>
      </c>
      <c r="V24" s="129">
        <v>0</v>
      </c>
      <c r="W24" s="129">
        <v>0</v>
      </c>
      <c r="X24" s="129">
        <v>0</v>
      </c>
      <c r="Y24" s="129">
        <v>0</v>
      </c>
      <c r="Z24" s="129">
        <v>0</v>
      </c>
      <c r="AA24" s="129">
        <v>0</v>
      </c>
      <c r="AB24" s="130">
        <v>0</v>
      </c>
    </row>
    <row r="25" spans="1:28" s="118" customFormat="1">
      <c r="A25" s="42" t="s">
        <v>47</v>
      </c>
      <c r="B25" s="127">
        <v>8544562.7300000004</v>
      </c>
      <c r="C25" s="127">
        <v>659359.43999999994</v>
      </c>
      <c r="D25" s="120">
        <v>-153184855.11000001</v>
      </c>
      <c r="E25" s="128">
        <v>214825364.27000001</v>
      </c>
      <c r="F25" s="127">
        <v>-62015825.43</v>
      </c>
      <c r="G25" s="127">
        <v>637535.21</v>
      </c>
      <c r="H25" s="127">
        <v>-63771045.030000001</v>
      </c>
      <c r="I25" s="127">
        <v>2913889.33</v>
      </c>
      <c r="J25" s="127">
        <v>-1796204.94</v>
      </c>
      <c r="K25" s="127">
        <v>-29586156.399999999</v>
      </c>
      <c r="L25" s="127">
        <v>30364800.329999998</v>
      </c>
      <c r="M25" s="127">
        <v>18197840.940000001</v>
      </c>
      <c r="N25" s="127">
        <v>2182871.71</v>
      </c>
      <c r="O25" s="127">
        <v>-65884164.950000003</v>
      </c>
      <c r="P25" s="127">
        <v>-10349071.85</v>
      </c>
      <c r="Q25" s="127">
        <v>-1791980.65</v>
      </c>
      <c r="R25" s="127">
        <v>-2306451.9300000002</v>
      </c>
      <c r="S25" s="127">
        <v>47433627.100000001</v>
      </c>
      <c r="T25" s="127">
        <v>3109895.44</v>
      </c>
      <c r="U25" s="127">
        <v>37018375.990000002</v>
      </c>
      <c r="V25" s="127">
        <v>9540827.1400000006</v>
      </c>
      <c r="W25" s="127">
        <v>-2235471.4700000002</v>
      </c>
      <c r="X25" s="127">
        <v>-2558073.21</v>
      </c>
      <c r="Y25" s="127">
        <v>-1941294.92</v>
      </c>
      <c r="Z25" s="127">
        <v>-616778.29</v>
      </c>
      <c r="AA25" s="127">
        <v>-6218862.5599999996</v>
      </c>
      <c r="AB25" s="128">
        <v>-810015.37</v>
      </c>
    </row>
    <row r="26" spans="1:28" s="118" customFormat="1">
      <c r="A26" s="108" t="s">
        <v>48</v>
      </c>
      <c r="B26" s="131">
        <v>-152183980.63</v>
      </c>
      <c r="C26" s="131">
        <v>0</v>
      </c>
      <c r="D26" s="122">
        <v>0</v>
      </c>
      <c r="E26" s="132">
        <v>272748.3</v>
      </c>
      <c r="F26" s="131">
        <v>-142776254.99000001</v>
      </c>
      <c r="G26" s="131">
        <v>42370216.630000003</v>
      </c>
      <c r="H26" s="131">
        <v>-185061823.99000001</v>
      </c>
      <c r="I26" s="131">
        <v>744337.51</v>
      </c>
      <c r="J26" s="131">
        <v>-828985.14</v>
      </c>
      <c r="K26" s="131">
        <v>-9680473.9399999995</v>
      </c>
      <c r="L26" s="131">
        <v>-12098592.609999999</v>
      </c>
      <c r="M26" s="131">
        <v>0</v>
      </c>
      <c r="N26" s="131">
        <v>0</v>
      </c>
      <c r="O26" s="131">
        <v>2418118.67</v>
      </c>
      <c r="P26" s="131">
        <v>0</v>
      </c>
      <c r="Q26" s="131">
        <v>0</v>
      </c>
      <c r="R26" s="131">
        <v>0</v>
      </c>
      <c r="S26" s="131">
        <v>0</v>
      </c>
      <c r="T26" s="131"/>
      <c r="U26" s="131"/>
      <c r="V26" s="131"/>
      <c r="W26" s="131">
        <v>0</v>
      </c>
      <c r="X26" s="131"/>
      <c r="Y26" s="131"/>
      <c r="Z26" s="131"/>
      <c r="AA26" s="131"/>
      <c r="AB26" s="132"/>
    </row>
    <row r="27" spans="1:28" s="118" customFormat="1" ht="14.25" thickBot="1">
      <c r="A27" s="44" t="s">
        <v>49</v>
      </c>
      <c r="B27" s="133">
        <f>B25+B26</f>
        <v>-143639417.90000001</v>
      </c>
      <c r="C27" s="133">
        <f>C25+C26</f>
        <v>659359.43999999994</v>
      </c>
      <c r="D27" s="133">
        <f>B27-C27-E27-F27-K27-S27-X27-AA27-AB27</f>
        <v>-153184855.10999998</v>
      </c>
      <c r="E27" s="133">
        <f>E25+E26</f>
        <v>215098112.57000002</v>
      </c>
      <c r="F27" s="133">
        <f t="shared" ref="F27:AB27" si="0">F25+F26</f>
        <v>-204792080.42000002</v>
      </c>
      <c r="G27" s="133">
        <f t="shared" si="0"/>
        <v>43007751.840000004</v>
      </c>
      <c r="H27" s="133">
        <f t="shared" si="0"/>
        <v>-248832869.02000001</v>
      </c>
      <c r="I27" s="133">
        <f t="shared" si="0"/>
        <v>3658226.84</v>
      </c>
      <c r="J27" s="133">
        <f t="shared" si="0"/>
        <v>-2625190.08</v>
      </c>
      <c r="K27" s="133">
        <f t="shared" si="0"/>
        <v>-39266630.339999996</v>
      </c>
      <c r="L27" s="133">
        <f t="shared" si="0"/>
        <v>18266207.719999999</v>
      </c>
      <c r="M27" s="133">
        <f t="shared" si="0"/>
        <v>18197840.940000001</v>
      </c>
      <c r="N27" s="133">
        <f t="shared" si="0"/>
        <v>2182871.71</v>
      </c>
      <c r="O27" s="133">
        <f t="shared" si="0"/>
        <v>-63466046.280000001</v>
      </c>
      <c r="P27" s="133">
        <f t="shared" si="0"/>
        <v>-10349071.85</v>
      </c>
      <c r="Q27" s="133">
        <f t="shared" si="0"/>
        <v>-1791980.65</v>
      </c>
      <c r="R27" s="133">
        <f t="shared" si="0"/>
        <v>-2306451.9300000002</v>
      </c>
      <c r="S27" s="133">
        <v>47433627.100000001</v>
      </c>
      <c r="T27" s="133">
        <f t="shared" si="0"/>
        <v>3109895.44</v>
      </c>
      <c r="U27" s="133">
        <f t="shared" si="0"/>
        <v>37018375.990000002</v>
      </c>
      <c r="V27" s="133">
        <f t="shared" si="0"/>
        <v>9540827.1400000006</v>
      </c>
      <c r="W27" s="133">
        <f t="shared" si="0"/>
        <v>-2235471.4700000002</v>
      </c>
      <c r="X27" s="133">
        <f t="shared" si="0"/>
        <v>-2558073.21</v>
      </c>
      <c r="Y27" s="133">
        <f t="shared" si="0"/>
        <v>-1941294.92</v>
      </c>
      <c r="Z27" s="133">
        <f t="shared" si="0"/>
        <v>-616778.29</v>
      </c>
      <c r="AA27" s="133">
        <f t="shared" si="0"/>
        <v>-6218862.5599999996</v>
      </c>
      <c r="AB27" s="133">
        <f t="shared" si="0"/>
        <v>-810015.37</v>
      </c>
    </row>
    <row r="28" spans="1:28" s="134" customFormat="1" ht="12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1:28" s="134" customFormat="1" ht="12">
      <c r="A29" s="134" t="s">
        <v>50</v>
      </c>
      <c r="B29" s="135">
        <f>B23-SUM(C23:F23)-S23-X23-AA23-AB23-K23</f>
        <v>0</v>
      </c>
      <c r="C29" s="135"/>
      <c r="D29" s="136">
        <v>10000</v>
      </c>
      <c r="E29" s="136"/>
      <c r="F29" s="135">
        <f>F26-(H26+I26+J26+G26)</f>
        <v>0</v>
      </c>
      <c r="G29" s="135"/>
      <c r="H29" s="136"/>
      <c r="I29" s="136"/>
      <c r="J29" s="136"/>
      <c r="K29" s="136">
        <f>K26/0.75</f>
        <v>-12907298.586666666</v>
      </c>
      <c r="L29" s="136">
        <f>L26/0.75</f>
        <v>-16131456.813333333</v>
      </c>
      <c r="M29" s="136"/>
      <c r="N29" s="136">
        <f t="shared" ref="N29:O29" si="1">N26/0.75</f>
        <v>0</v>
      </c>
      <c r="O29" s="136">
        <f t="shared" si="1"/>
        <v>3224158.2266666666</v>
      </c>
      <c r="P29" s="136"/>
      <c r="Q29" s="136">
        <f>Q26/0.75</f>
        <v>0</v>
      </c>
      <c r="R29" s="136">
        <f t="shared" ref="R29" si="2">R26/0.75</f>
        <v>0</v>
      </c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1:28" s="118" customFormat="1">
      <c r="A30" s="134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1:28" s="118" customFormat="1" ht="14.25" thickBot="1">
      <c r="A31" s="137" t="s">
        <v>51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</row>
    <row r="32" spans="1:28" s="118" customFormat="1" ht="14.25" customHeight="1">
      <c r="A32" s="19" t="s">
        <v>2</v>
      </c>
      <c r="B32" s="19" t="str">
        <f>B3</f>
        <v>合计</v>
      </c>
      <c r="C32" s="19" t="str">
        <f t="shared" ref="C32:AB32" si="3">C3</f>
        <v>其他</v>
      </c>
      <c r="D32" s="19" t="str">
        <f t="shared" si="3"/>
        <v>总部中后台</v>
      </c>
      <c r="E32" s="19" t="str">
        <f t="shared" si="3"/>
        <v>经纪业务部</v>
      </c>
      <c r="F32" s="19" t="str">
        <f t="shared" si="3"/>
        <v>资管业务</v>
      </c>
      <c r="G32" s="24" t="str">
        <f>G3</f>
        <v>资产管理部</v>
      </c>
      <c r="H32" s="24" t="str">
        <f>H3</f>
        <v>权益产品投资部</v>
      </c>
      <c r="I32" s="24" t="str">
        <f t="shared" ref="I32:J32" si="4">I3</f>
        <v>固收产品投资部</v>
      </c>
      <c r="J32" s="24" t="str">
        <f t="shared" si="4"/>
        <v>量化产品投资部</v>
      </c>
      <c r="K32" s="19" t="str">
        <f t="shared" si="3"/>
        <v>深分公司合计</v>
      </c>
      <c r="L32" s="24" t="str">
        <f t="shared" si="3"/>
        <v>固定收益投资部</v>
      </c>
      <c r="M32" s="24" t="str">
        <f t="shared" si="3"/>
        <v>固定收益市场部</v>
      </c>
      <c r="N32" s="24" t="str">
        <f t="shared" si="3"/>
        <v>投顾业务部</v>
      </c>
      <c r="O32" s="24" t="str">
        <f t="shared" si="3"/>
        <v>证券投资部</v>
      </c>
      <c r="P32" s="24" t="str">
        <f t="shared" si="3"/>
        <v>做市业务部</v>
      </c>
      <c r="Q32" s="24" t="str">
        <f t="shared" si="3"/>
        <v>金融衍生品投资部</v>
      </c>
      <c r="R32" s="24" t="str">
        <f t="shared" si="3"/>
        <v>深圳管理部</v>
      </c>
      <c r="S32" s="19" t="str">
        <f t="shared" ref="S32" si="5">S3</f>
        <v>投资银行合计</v>
      </c>
      <c r="T32" s="24" t="str">
        <f t="shared" si="3"/>
        <v>投资银行三部</v>
      </c>
      <c r="U32" s="24" t="str">
        <f t="shared" si="3"/>
        <v>投资银行一部</v>
      </c>
      <c r="V32" s="24" t="str">
        <f t="shared" si="3"/>
        <v>投资银行二部</v>
      </c>
      <c r="W32" s="24" t="str">
        <f t="shared" si="3"/>
        <v>投资银行管理部</v>
      </c>
      <c r="X32" s="19" t="str">
        <f t="shared" si="3"/>
        <v>浙江分公司小计</v>
      </c>
      <c r="Y32" s="24" t="str">
        <f t="shared" si="3"/>
        <v>浙分总部</v>
      </c>
      <c r="Z32" s="24" t="str">
        <f t="shared" si="3"/>
        <v>综合业务部</v>
      </c>
      <c r="AA32" s="19" t="str">
        <f t="shared" si="3"/>
        <v>网络金融部</v>
      </c>
      <c r="AB32" s="19" t="str">
        <f t="shared" si="3"/>
        <v>广东分公司</v>
      </c>
    </row>
    <row r="33" spans="1:28" s="141" customFormat="1">
      <c r="A33" s="139" t="s">
        <v>26</v>
      </c>
      <c r="B33" s="140">
        <f>B34+B38+B39+B41+B42+B43</f>
        <v>-202911974.16999999</v>
      </c>
      <c r="C33" s="140">
        <f t="shared" ref="C33:F33" si="6">C34+C38+C39+C41+C42+C43</f>
        <v>9105062.4479999989</v>
      </c>
      <c r="D33" s="140">
        <f t="shared" si="6"/>
        <v>-3837025.6707756803</v>
      </c>
      <c r="E33" s="140">
        <f t="shared" si="6"/>
        <v>11568561.941999998</v>
      </c>
      <c r="F33" s="140">
        <f t="shared" si="6"/>
        <v>-203393575.7237736</v>
      </c>
      <c r="G33" s="140">
        <f t="shared" ref="G33" si="7">G34+G38+G39+G41+G42+G43</f>
        <v>-722156.0700000003</v>
      </c>
      <c r="H33" s="140">
        <f t="shared" ref="H33:J33" si="8">H34+H38+H39+H41+H42+H43</f>
        <v>-191890190.25999999</v>
      </c>
      <c r="I33" s="140">
        <f t="shared" si="8"/>
        <v>436562.68000000005</v>
      </c>
      <c r="J33" s="140">
        <f t="shared" si="8"/>
        <v>-11217792.07377358</v>
      </c>
      <c r="K33" s="140">
        <f>K34+K38+K39+K41+K42+K43</f>
        <v>-15116754.842710692</v>
      </c>
      <c r="L33" s="140">
        <f t="shared" ref="L33:R33" si="9">L34+L38+L39+L41+L42+L43</f>
        <v>-21455221.600000001</v>
      </c>
      <c r="M33" s="140">
        <f t="shared" si="9"/>
        <v>-10646620.581446536</v>
      </c>
      <c r="N33" s="140">
        <f t="shared" si="9"/>
        <v>-1280910.8999999999</v>
      </c>
      <c r="O33" s="140">
        <f t="shared" si="9"/>
        <v>18621492.31377358</v>
      </c>
      <c r="P33" s="140">
        <f t="shared" si="9"/>
        <v>32294.724962264099</v>
      </c>
      <c r="Q33" s="140">
        <f t="shared" si="9"/>
        <v>-387788.80000000005</v>
      </c>
      <c r="R33" s="140">
        <f t="shared" si="9"/>
        <v>0</v>
      </c>
      <c r="S33" s="140">
        <f>S34+S38+S39+S41+S42+S43</f>
        <v>-1606166.8527400414</v>
      </c>
      <c r="T33" s="140">
        <f>T34+T38+T39+T41+T42+T43</f>
        <v>-2400219.2649622639</v>
      </c>
      <c r="U33" s="140">
        <f t="shared" ref="U33:AB33" si="10">U34+U38+U39+U41+U42+U43</f>
        <v>-754716.97</v>
      </c>
      <c r="V33" s="140">
        <f t="shared" si="10"/>
        <v>-63773.58</v>
      </c>
      <c r="W33" s="140">
        <f t="shared" si="10"/>
        <v>1612542.9622222222</v>
      </c>
      <c r="X33" s="140">
        <f t="shared" si="10"/>
        <v>367924.53</v>
      </c>
      <c r="Y33" s="140">
        <f t="shared" si="10"/>
        <v>0</v>
      </c>
      <c r="Z33" s="140">
        <f t="shared" si="10"/>
        <v>367924.53</v>
      </c>
      <c r="AA33" s="140">
        <f t="shared" si="10"/>
        <v>0</v>
      </c>
      <c r="AB33" s="140">
        <f t="shared" si="10"/>
        <v>0</v>
      </c>
    </row>
    <row r="34" spans="1:28" s="141" customFormat="1">
      <c r="A34" s="32" t="s">
        <v>489</v>
      </c>
      <c r="B34" s="109">
        <f t="shared" ref="B34:B43" si="11">SUM(C34:F34)+K34+S34+X34+AA34+AB34</f>
        <v>-2.3283064365386963E-10</v>
      </c>
      <c r="C34" s="109">
        <f t="shared" ref="C34:L34" si="12">SUM(C35:C37)</f>
        <v>3325985.5580000002</v>
      </c>
      <c r="D34" s="109">
        <f t="shared" si="12"/>
        <v>0</v>
      </c>
      <c r="E34" s="109">
        <f t="shared" ref="E34" si="13">SUM(E35:E37)</f>
        <v>1395502.9919999999</v>
      </c>
      <c r="F34" s="109">
        <f>SUM(F35:F37)</f>
        <v>-2636582.8800000004</v>
      </c>
      <c r="G34" s="109">
        <f t="shared" ref="G34" si="14">SUM(G35:G37)</f>
        <v>-2118431.4000000004</v>
      </c>
      <c r="H34" s="109">
        <f t="shared" ref="H34:J34" si="15">SUM(H35:H37)</f>
        <v>0</v>
      </c>
      <c r="I34" s="109">
        <f>SUM(I35:I37)</f>
        <v>-555887.32999999996</v>
      </c>
      <c r="J34" s="109">
        <f t="shared" si="15"/>
        <v>37735.85</v>
      </c>
      <c r="K34" s="109">
        <f>SUM(K35:K37)</f>
        <v>-37735.85</v>
      </c>
      <c r="L34" s="109">
        <f t="shared" si="12"/>
        <v>0</v>
      </c>
      <c r="M34" s="109">
        <f t="shared" ref="M34" si="16">SUM(M35:M37)</f>
        <v>0</v>
      </c>
      <c r="N34" s="109">
        <f t="shared" ref="N34:T34" si="17">SUM(N35:N37)</f>
        <v>0</v>
      </c>
      <c r="O34" s="109">
        <f t="shared" si="17"/>
        <v>-37735.85</v>
      </c>
      <c r="P34" s="109">
        <f t="shared" si="17"/>
        <v>0</v>
      </c>
      <c r="Q34" s="109">
        <f t="shared" si="17"/>
        <v>0</v>
      </c>
      <c r="R34" s="109">
        <f t="shared" si="17"/>
        <v>0</v>
      </c>
      <c r="S34" s="109">
        <f>SUM(T34:W34)</f>
        <v>-2415094.3499999996</v>
      </c>
      <c r="T34" s="109">
        <f t="shared" si="17"/>
        <v>-2367924.54</v>
      </c>
      <c r="U34" s="109">
        <f t="shared" ref="U34:W34" si="18">SUM(U35:U37)</f>
        <v>-754716.97</v>
      </c>
      <c r="V34" s="109">
        <f t="shared" si="18"/>
        <v>-63773.58</v>
      </c>
      <c r="W34" s="109">
        <f t="shared" si="18"/>
        <v>771320.74</v>
      </c>
      <c r="X34" s="109">
        <f>SUM(Y34:Z34)</f>
        <v>367924.53</v>
      </c>
      <c r="Y34" s="109">
        <f t="shared" ref="Y34:AB34" si="19">SUM(Y35:Y37)</f>
        <v>0</v>
      </c>
      <c r="Z34" s="109">
        <f t="shared" si="19"/>
        <v>367924.53</v>
      </c>
      <c r="AA34" s="109">
        <f t="shared" si="19"/>
        <v>0</v>
      </c>
      <c r="AB34" s="109">
        <f t="shared" si="19"/>
        <v>0</v>
      </c>
    </row>
    <row r="35" spans="1:28" s="141" customFormat="1">
      <c r="A35" s="142" t="s">
        <v>28</v>
      </c>
      <c r="B35" s="109">
        <f t="shared" si="11"/>
        <v>0</v>
      </c>
      <c r="C35" s="110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10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10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10">
        <f>SUM(G35:J35)</f>
        <v>37735.85</v>
      </c>
      <c r="G35" s="110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110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10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10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109">
        <f t="shared" ref="K35:K43" si="20">SUM(L35:R35)</f>
        <v>-37735.85</v>
      </c>
      <c r="L35" s="110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10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10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10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110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10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10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09">
        <f t="shared" ref="S35:S43" si="21">SUM(T35:W35)</f>
        <v>0</v>
      </c>
      <c r="T35" s="110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110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10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10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09">
        <f t="shared" ref="X35:X55" si="22">SUM(Y35:Z35)</f>
        <v>0</v>
      </c>
      <c r="Y35" s="110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110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110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110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pans="1:28" s="141" customFormat="1">
      <c r="A36" s="142" t="s">
        <v>29</v>
      </c>
      <c r="B36" s="109">
        <f t="shared" si="11"/>
        <v>4.6566128730773926E-10</v>
      </c>
      <c r="C36" s="110">
        <f>SUMIFS(考核调整事项表!$C:$C,考核调整事项表!$B:$B,累计利润调整表!$A36,考核调整事项表!$D:$D,C$3)+SUMIFS(考核调整事项表!$E:$E,考核调整事项表!$B:$B,累计利润调整表!$A36,考核调整事项表!$F:$F,C$3)</f>
        <v>1750000.0080000001</v>
      </c>
      <c r="D36" s="110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10">
        <f>SUMIFS(考核调整事项表!$C:$C,考核调整事项表!$B:$B,累计利润调整表!$A36,考核调整事项表!$D:$D,E$3)+SUMIFS(考核调整事项表!$E:$E,考核调整事项表!$B:$B,累计利润调整表!$A36,考核调整事项表!$F:$F,E$3)</f>
        <v>297169.81199999998</v>
      </c>
      <c r="F36" s="110">
        <f t="shared" ref="F36:F53" si="23">SUM(G36:J36)</f>
        <v>0</v>
      </c>
      <c r="G36" s="110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110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10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10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09">
        <f t="shared" si="20"/>
        <v>0</v>
      </c>
      <c r="L36" s="110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10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10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10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110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10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10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09">
        <f t="shared" si="21"/>
        <v>-2415094.3499999996</v>
      </c>
      <c r="T36" s="110">
        <f>SUMIFS(考核调整事项表!$C:$C,考核调整事项表!$B:$B,累计利润调整表!$A36,考核调整事项表!$D:$D,T$3)+SUMIFS(考核调整事项表!$E:$E,考核调整事项表!$B:$B,累计利润调整表!$A36,考核调整事项表!$F:$F,T$3)</f>
        <v>-2367924.54</v>
      </c>
      <c r="U36" s="110">
        <f>SUMIFS(考核调整事项表!$C:$C,考核调整事项表!$B:$B,累计利润调整表!$A36,考核调整事项表!$D:$D,U$3)+SUMIFS(考核调整事项表!$E:$E,考核调整事项表!$B:$B,累计利润调整表!$A36,考核调整事项表!$F:$F,U$3)</f>
        <v>-754716.97</v>
      </c>
      <c r="V36" s="110">
        <f>SUMIFS(考核调整事项表!$C:$C,考核调整事项表!$B:$B,累计利润调整表!$A36,考核调整事项表!$D:$D,V$3)+SUMIFS(考核调整事项表!$E:$E,考核调整事项表!$B:$B,累计利润调整表!$A36,考核调整事项表!$F:$F,V$3)</f>
        <v>-63773.58</v>
      </c>
      <c r="W36" s="110">
        <f>SUMIFS(考核调整事项表!$C:$C,考核调整事项表!$B:$B,累计利润调整表!$A36,考核调整事项表!$D:$D,W$3)+SUMIFS(考核调整事项表!$E:$E,考核调整事项表!$B:$B,累计利润调整表!$A36,考核调整事项表!$F:$F,W$3)</f>
        <v>771320.74</v>
      </c>
      <c r="X36" s="109">
        <f t="shared" si="22"/>
        <v>367924.53</v>
      </c>
      <c r="Y36" s="110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110">
        <f>SUMIFS(考核调整事项表!$C:$C,考核调整事项表!$B:$B,累计利润调整表!$A36,考核调整事项表!$D:$D,Z$3)+SUMIFS(考核调整事项表!$E:$E,考核调整事项表!$B:$B,累计利润调整表!$A36,考核调整事项表!$F:$F,Z$3)</f>
        <v>367924.53</v>
      </c>
      <c r="AA36" s="110">
        <f>SUMIFS(考核调整事项表!$C:$C,考核调整事项表!$B:$B,累计利润调整表!$A36,考核调整事项表!$D:$D,AA$3)+SUMIFS(考核调整事项表!$E:$E,考核调整事项表!$B:$B,累计利润调整表!$A36,考核调整事项表!$F:$F,AA$3)</f>
        <v>0</v>
      </c>
      <c r="AB36" s="110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pans="1:28" s="141" customFormat="1">
      <c r="A37" s="142" t="s">
        <v>30</v>
      </c>
      <c r="B37" s="109">
        <f t="shared" si="11"/>
        <v>0</v>
      </c>
      <c r="C37" s="110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110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10">
        <f>SUMIFS(考核调整事项表!$C:$C,考核调整事项表!$B:$B,累计利润调整表!$A37,考核调整事项表!$D:$D,E$3)+SUMIFS(考核调整事项表!$E:$E,考核调整事项表!$B:$B,累计利润调整表!$A37,考核调整事项表!$F:$F,E$3)</f>
        <v>1098333.18</v>
      </c>
      <c r="F37" s="110">
        <f t="shared" si="23"/>
        <v>-2674318.7300000004</v>
      </c>
      <c r="G37" s="110">
        <f>SUMIFS(考核调整事项表!$C:$C,考核调整事项表!$B:$B,累计利润调整表!$A37,考核调整事项表!$D:$D,G$3)+SUMIFS(考核调整事项表!$E:$E,考核调整事项表!$B:$B,累计利润调整表!$A37,考核调整事项表!$F:$F,G$3)</f>
        <v>-2118431.4000000004</v>
      </c>
      <c r="H37" s="110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10">
        <f>SUMIFS(考核调整事项表!$C:$C,考核调整事项表!$B:$B,累计利润调整表!$A37,考核调整事项表!$D:$D,I$3)+SUMIFS(考核调整事项表!$E:$E,考核调整事项表!$B:$B,累计利润调整表!$A37,考核调整事项表!$F:$F,I$3)</f>
        <v>-555887.32999999996</v>
      </c>
      <c r="J37" s="110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09">
        <f t="shared" si="20"/>
        <v>0</v>
      </c>
      <c r="L37" s="110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10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10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10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110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10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10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09">
        <f t="shared" si="21"/>
        <v>0</v>
      </c>
      <c r="T37" s="110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110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10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10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09">
        <f t="shared" si="22"/>
        <v>0</v>
      </c>
      <c r="Y37" s="110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110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110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110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pans="1:28" s="141" customFormat="1">
      <c r="A38" s="32" t="s">
        <v>490</v>
      </c>
      <c r="B38" s="109">
        <f t="shared" si="11"/>
        <v>-2.3283064365386963E-10</v>
      </c>
      <c r="C38" s="109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09">
        <f>SUMIFS(考核调整事项表!$C:$C,考核调整事项表!$B:$B,累计利润调整表!$A38,考核调整事项表!$D:$D,D$3)+SUMIFS(考核调整事项表!$E:$E,考核调整事项表!$B:$B,累计利润调整表!$A38,考核调整事项表!$F:$F,D$3)</f>
        <v>-7695065.6522222189</v>
      </c>
      <c r="E38" s="109">
        <f>SUMIFS(考核调整事项表!$C:$C,考核调整事项表!$B:$B,累计利润调整表!$A38,考核调整事项表!$D:$D,E$3)+SUMIFS(考核调整事项表!$E:$E,考核调整事项表!$B:$B,累计利润调整表!$A38,考核调整事项表!$F:$F,E$3)</f>
        <v>9367760.4099999964</v>
      </c>
      <c r="F38" s="110">
        <f t="shared" si="23"/>
        <v>1758400.56</v>
      </c>
      <c r="G38" s="109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109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09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09">
        <f>SUMIFS(考核调整事项表!$C:$C,考核调整事项表!$B:$B,累计利润调整表!$A38,考核调整事项表!$D:$D,J$3)+SUMIFS(考核调整事项表!$E:$E,考核调整事项表!$B:$B,累计利润调整表!$A38,考核调整事项表!$F:$F,J$3)</f>
        <v>1758400.56</v>
      </c>
      <c r="K38" s="109">
        <f t="shared" si="20"/>
        <v>-4272317.54</v>
      </c>
      <c r="L38" s="109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09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09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09">
        <f>SUMIFS(考核调整事项表!$C:$C,考核调整事项表!$B:$B,累计利润调整表!$A38,考核调整事项表!$D:$D,O$3)+SUMIFS(考核调整事项表!$E:$E,考核调整事项表!$B:$B,累计利润调整表!$A38,考核调整事项表!$F:$F,O$3)</f>
        <v>-4171320.51</v>
      </c>
      <c r="P38" s="109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09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109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09">
        <f t="shared" si="21"/>
        <v>841222.22222222225</v>
      </c>
      <c r="T38" s="109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109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09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09">
        <f>SUMIFS(考核调整事项表!$C:$C,考核调整事项表!$B:$B,累计利润调整表!$A38,考核调整事项表!$D:$D,W$3)+SUMIFS(考核调整事项表!$E:$E,考核调整事项表!$B:$B,累计利润调整表!$A38,考核调整事项表!$F:$F,W$3)</f>
        <v>841222.22222222225</v>
      </c>
      <c r="X38" s="109">
        <f t="shared" si="22"/>
        <v>0</v>
      </c>
      <c r="Y38" s="109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109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109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109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pans="1:28" s="141" customFormat="1">
      <c r="A39" s="32" t="s">
        <v>32</v>
      </c>
      <c r="B39" s="109">
        <f t="shared" si="11"/>
        <v>-5.6024873629212379E-10</v>
      </c>
      <c r="C39" s="109">
        <f>SUMIFS(考核调整事项表!$C:$C,考核调整事项表!$B:$B,累计利润调整表!$A39,考核调整事项表!$D:$D,C$3)+SUMIFS(考核调整事项表!$E:$E,考核调整事项表!$B:$B,累计利润调整表!$A39,考核调整事项表!$F:$F,C$3)</f>
        <v>-2384402.2199999997</v>
      </c>
      <c r="D39" s="109">
        <f>SUMIFS(考核调整事项表!$C:$C,考核调整事项表!$B:$B,累计利润调整表!$A39,考核调整事项表!$D:$D,D$3)+SUMIFS(考核调整事项表!$E:$E,考核调整事项表!$B:$B,累计利润调整表!$A39,考核调整事项表!$F:$F,D$3)</f>
        <v>3858039.9814465386</v>
      </c>
      <c r="E39" s="109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10">
        <f t="shared" si="23"/>
        <v>-4119349.7537735803</v>
      </c>
      <c r="G39" s="111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111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111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11">
        <f>SUMIFS(考核调整事项表!$C:$C,考核调整事项表!$B:$B,累计利润调整表!$A39,考核调整事项表!$D:$D,J$3)+SUMIFS(考核调整事项表!$E:$E,考核调整事项表!$B:$B,累计利润调整表!$A39,考核调整事项表!$F:$F,J$3)</f>
        <v>-5695335.3037735801</v>
      </c>
      <c r="K39" s="109">
        <f t="shared" si="20"/>
        <v>2695111.826289305</v>
      </c>
      <c r="L39" s="109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109">
        <f>SUMIFS(考核调整事项表!$C:$C,考核调整事项表!$B:$B,累计利润调整表!$A39,考核调整事项表!$D:$D,M$3)+SUMIFS(考核调整事项表!$E:$E,考核调整事项表!$B:$B,累计利润调整表!$A39,考核调整事项表!$F:$F,M$3)</f>
        <v>-2041507.3314465387</v>
      </c>
      <c r="N39" s="109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09">
        <f>SUMIFS(考核调整事项表!$C:$C,考核调整事项表!$B:$B,累计利润调整表!$A39,考核调整事项表!$D:$D,O$3)+SUMIFS(考核调整事项表!$E:$E,考核调整事项表!$B:$B,累计利润调整表!$A39,考核调整事项表!$F:$F,O$3)</f>
        <v>5776886.89377358</v>
      </c>
      <c r="P39" s="109">
        <f>SUMIFS(考核调整事项表!$C:$C,考核调整事项表!$B:$B,累计利润调整表!$A39,考核调整事项表!$D:$D,P$3)+SUMIFS(考核调整事项表!$E:$E,考核调整事项表!$B:$B,累计利润调整表!$A39,考核调整事项表!$F:$F,P$3)</f>
        <v>49399.8339622641</v>
      </c>
      <c r="Q39" s="109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09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09">
        <f t="shared" si="21"/>
        <v>-49399.8339622641</v>
      </c>
      <c r="T39" s="109">
        <f>SUMIFS(考核调整事项表!$C:$C,考核调整事项表!$B:$B,累计利润调整表!$A39,考核调整事项表!$D:$D,T$3)+SUMIFS(考核调整事项表!$E:$E,考核调整事项表!$B:$B,累计利润调整表!$A39,考核调整事项表!$F:$F,T$3)</f>
        <v>-49399.8339622641</v>
      </c>
      <c r="U39" s="109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09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09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09">
        <f t="shared" si="22"/>
        <v>0</v>
      </c>
      <c r="Y39" s="109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109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109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109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pans="1:28" s="141" customFormat="1">
      <c r="A40" s="32" t="s">
        <v>491</v>
      </c>
      <c r="B40" s="109">
        <f t="shared" si="11"/>
        <v>0</v>
      </c>
      <c r="C40" s="109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09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09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10">
        <f t="shared" si="23"/>
        <v>0</v>
      </c>
      <c r="G40" s="109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109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09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09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09">
        <f t="shared" si="20"/>
        <v>0</v>
      </c>
      <c r="L40" s="109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09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09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09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109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09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09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09">
        <f t="shared" si="21"/>
        <v>0</v>
      </c>
      <c r="T40" s="109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109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09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09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09">
        <f t="shared" si="22"/>
        <v>0</v>
      </c>
      <c r="Y40" s="109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109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109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109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pans="1:28" s="141" customFormat="1">
      <c r="A41" s="32" t="s">
        <v>34</v>
      </c>
      <c r="B41" s="109">
        <f>SUM(C41:F41)+K41+S41+X41+AA41+AB41</f>
        <v>-202911974.16999999</v>
      </c>
      <c r="C41" s="109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8605113.2499999981</v>
      </c>
      <c r="D41" s="109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09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363664.4</v>
      </c>
      <c r="F41" s="110">
        <f t="shared" si="23"/>
        <v>-198396043.65000001</v>
      </c>
      <c r="G41" s="109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-179710.22</v>
      </c>
      <c r="H41" s="109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-191890190.25999999</v>
      </c>
      <c r="I41" s="109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992450.01</v>
      </c>
      <c r="J41" s="109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-7318593.1799999997</v>
      </c>
      <c r="K41" s="109">
        <f t="shared" si="20"/>
        <v>-13501813.278999997</v>
      </c>
      <c r="L41" s="109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-20365554.030000001</v>
      </c>
      <c r="M41" s="109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-8605113.2499999981</v>
      </c>
      <c r="N41" s="109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109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17053661.780000001</v>
      </c>
      <c r="P41" s="109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-17105.109</v>
      </c>
      <c r="Q41" s="109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-286791.77</v>
      </c>
      <c r="R41" s="109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09">
        <f t="shared" si="21"/>
        <v>17105.109</v>
      </c>
      <c r="T41" s="109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17105.109</v>
      </c>
      <c r="U41" s="109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09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09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09">
        <f t="shared" si="22"/>
        <v>0</v>
      </c>
      <c r="Y41" s="109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109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109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109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pans="1:28" s="141" customFormat="1">
      <c r="A42" s="32" t="s">
        <v>492</v>
      </c>
      <c r="B42" s="109">
        <f t="shared" si="11"/>
        <v>0</v>
      </c>
      <c r="C42" s="109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09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09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10">
        <f t="shared" si="23"/>
        <v>0</v>
      </c>
      <c r="G42" s="109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109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09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09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09">
        <f t="shared" si="20"/>
        <v>0</v>
      </c>
      <c r="L42" s="109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09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09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09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109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09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09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09">
        <f t="shared" si="21"/>
        <v>0</v>
      </c>
      <c r="T42" s="109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109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09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09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09">
        <f t="shared" si="22"/>
        <v>0</v>
      </c>
      <c r="Y42" s="109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109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109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109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pans="1:28" s="141" customFormat="1">
      <c r="A43" s="32" t="s">
        <v>493</v>
      </c>
      <c r="B43" s="109">
        <f t="shared" si="11"/>
        <v>0</v>
      </c>
      <c r="C43" s="109">
        <f>SUMIFS(考核调整事项表!$C:$C,考核调整事项表!$B:$B,累计利润调整表!$A43,考核调整事项表!$D:$D,C$3)+SUMIFS(考核调整事项表!$E:$E,考核调整事项表!$B:$B,累计利润调整表!$A43,考核调整事项表!$F:$F,C$3)</f>
        <v>-441634.14000000019</v>
      </c>
      <c r="D43" s="109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09">
        <f>SUMIFS(考核调整事项表!$C:$C,考核调整事项表!$B:$B,累计利润调整表!$A43,考核调整事项表!$D:$D,E$3)+SUMIFS(考核调整事项表!$E:$E,考核调整事项表!$B:$B,累计利润调整表!$A43,考核调整事项表!$F:$F,E$3)</f>
        <v>441634.14000000019</v>
      </c>
      <c r="F43" s="110">
        <f t="shared" si="23"/>
        <v>0</v>
      </c>
      <c r="G43" s="109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109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09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09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09">
        <f t="shared" si="20"/>
        <v>0</v>
      </c>
      <c r="L43" s="109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09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09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09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109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09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09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09">
        <f t="shared" si="21"/>
        <v>0</v>
      </c>
      <c r="T43" s="109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109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09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09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09">
        <f t="shared" si="22"/>
        <v>0</v>
      </c>
      <c r="Y43" s="109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109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109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109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pans="1:28" s="141" customFormat="1">
      <c r="A44" s="35" t="s">
        <v>37</v>
      </c>
      <c r="B44" s="112">
        <f t="shared" ref="B44:K44" si="24">SUM(B45:B48)</f>
        <v>9.4087226898409426E-10</v>
      </c>
      <c r="C44" s="112">
        <f t="shared" si="24"/>
        <v>5121824.1099999975</v>
      </c>
      <c r="D44" s="112">
        <f t="shared" si="24"/>
        <v>3676515.5650480003</v>
      </c>
      <c r="E44" s="112">
        <f t="shared" si="24"/>
        <v>-8812808.7250479981</v>
      </c>
      <c r="F44" s="112">
        <f>SUM(F45:F48)</f>
        <v>-216804.87999999995</v>
      </c>
      <c r="G44" s="112">
        <f t="shared" ref="G44" si="25">SUM(G45:G48)</f>
        <v>-12042.3</v>
      </c>
      <c r="H44" s="112">
        <f t="shared" ref="H44:J44" si="26">SUM(H45:H48)</f>
        <v>0</v>
      </c>
      <c r="I44" s="112">
        <f t="shared" si="26"/>
        <v>-12340.699999999999</v>
      </c>
      <c r="J44" s="112">
        <f t="shared" si="26"/>
        <v>-192421.87999999995</v>
      </c>
      <c r="K44" s="112">
        <f t="shared" si="24"/>
        <v>-41225.120000000039</v>
      </c>
      <c r="L44" s="112">
        <f t="shared" ref="L44:T44" si="27">SUM(L45:L48)</f>
        <v>-87702.080000000002</v>
      </c>
      <c r="M44" s="112">
        <f t="shared" ref="M44" si="28">SUM(M45:M48)</f>
        <v>-174398.16</v>
      </c>
      <c r="N44" s="112">
        <f t="shared" si="27"/>
        <v>-19213.66</v>
      </c>
      <c r="O44" s="112">
        <f t="shared" si="27"/>
        <v>245065.51999999996</v>
      </c>
      <c r="P44" s="112">
        <f t="shared" si="27"/>
        <v>840.1</v>
      </c>
      <c r="Q44" s="112">
        <f t="shared" si="27"/>
        <v>-5816.84</v>
      </c>
      <c r="R44" s="112">
        <f t="shared" si="27"/>
        <v>0</v>
      </c>
      <c r="S44" s="112">
        <f>SUM(S45:S48)</f>
        <v>236729.13</v>
      </c>
      <c r="T44" s="112">
        <f t="shared" si="27"/>
        <v>-60262.03</v>
      </c>
      <c r="U44" s="112">
        <f t="shared" ref="U44:AB44" si="29">SUM(U45:U48)</f>
        <v>244105.29</v>
      </c>
      <c r="V44" s="112">
        <f t="shared" si="29"/>
        <v>23144.22</v>
      </c>
      <c r="W44" s="112">
        <f t="shared" si="29"/>
        <v>29741.65</v>
      </c>
      <c r="X44" s="112">
        <f t="shared" si="29"/>
        <v>35769.919999999991</v>
      </c>
      <c r="Y44" s="112">
        <f t="shared" si="29"/>
        <v>-27392.010000000009</v>
      </c>
      <c r="Z44" s="112">
        <f t="shared" si="29"/>
        <v>63161.93</v>
      </c>
      <c r="AA44" s="112">
        <f t="shared" si="29"/>
        <v>0</v>
      </c>
      <c r="AB44" s="112">
        <f t="shared" si="29"/>
        <v>0</v>
      </c>
    </row>
    <row r="45" spans="1:28" s="141" customFormat="1">
      <c r="A45" s="33" t="s">
        <v>494</v>
      </c>
      <c r="B45" s="109">
        <f>SUM(C45:F45)+K45+S45+X45+AA45+AB45</f>
        <v>2.2737367544323206E-12</v>
      </c>
      <c r="C45" s="110">
        <f>SUMIFS(考核调整事项表!$C:$C,考核调整事项表!$B:$B,累计利润调整表!$A45,考核调整事项表!$D:$D,C$3)+SUMIFS(考核调整事项表!$E:$E,考核调整事项表!$B:$B,累计利润调整表!$A45,考核调整事项表!$F:$F,C$3)</f>
        <v>8919.02</v>
      </c>
      <c r="D45" s="110">
        <f>SUMIFS(考核调整事项表!$C:$C,考核调整事项表!$B:$B,累计利润调整表!$A45,考核调整事项表!$D:$D,D$3)+SUMIFS(考核调整事项表!$E:$E,考核调整事项表!$B:$B,累计利润调整表!$A45,考核调整事项表!$F:$F,D$3)</f>
        <v>-39669.98495199997</v>
      </c>
      <c r="E45" s="110">
        <f>SUMIFS(考核调整事项表!$C:$C,考核调整事项表!$B:$B,累计利润调整表!$A45,考核调整事项表!$D:$D,E$3)+SUMIFS(考核调整事项表!$E:$E,考核调整事项表!$B:$B,累计利润调整表!$A45,考核调整事项表!$F:$F,E$3)</f>
        <v>75355.874951999969</v>
      </c>
      <c r="F45" s="110">
        <f t="shared" si="23"/>
        <v>-48642.710000000006</v>
      </c>
      <c r="G45" s="110">
        <f>SUMIFS(考核调整事项表!$C:$C,考核调整事项表!$B:$B,累计利润调整表!$A45,考核调整事项表!$D:$D,G$3)+SUMIFS(考核调整事项表!$E:$E,考核调整事项表!$B:$B,累计利润调整表!$A45,考核调整事项表!$F:$F,G$3)</f>
        <v>-3905.6100000000006</v>
      </c>
      <c r="H45" s="110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110">
        <f>SUMIFS(考核调整事项表!$C:$C,考核调整事项表!$B:$B,累计利润调整表!$A45,考核调整事项表!$D:$D,I$3)+SUMIFS(考核调整事项表!$E:$E,考核调整事项表!$B:$B,累计利润调整表!$A45,考核调整事项表!$F:$F,I$3)</f>
        <v>-4002.39</v>
      </c>
      <c r="J45" s="110">
        <f>SUMIFS(考核调整事项表!$C:$C,考核调整事项表!$B:$B,累计利润调整表!$A45,考核调整事项表!$D:$D,J$3)+SUMIFS(考核调整事项表!$E:$E,考核调整事项表!$B:$B,累计利润调整表!$A45,考核调整事项表!$F:$F,J$3)</f>
        <v>-40734.710000000006</v>
      </c>
      <c r="K45" s="109">
        <f>SUM(L45:R45)</f>
        <v>19133.100000000006</v>
      </c>
      <c r="L45" s="110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110">
        <f>SUMIFS(考核调整事项表!$C:$C,考核调整事项表!$B:$B,累计利润调整表!$A45,考核调整事项表!$D:$D,M$3)+SUMIFS(考核调整事项表!$E:$E,考核调整事项表!$B:$B,累计利润调整表!$A45,考核调整事项表!$F:$F,M$3)</f>
        <v>-14698.85</v>
      </c>
      <c r="N45" s="110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10">
        <f>SUMIFS(考核调整事项表!$C:$C,考核调整事项表!$B:$B,累计利润调整表!$A45,考核调整事项表!$D:$D,O$3)+SUMIFS(考核调整事项表!$E:$E,考核调整事项表!$B:$B,累计利润调整表!$A45,考核调整事项表!$F:$F,O$3)</f>
        <v>41321.880000000005</v>
      </c>
      <c r="P45" s="110">
        <f>SUMIFS(考核调整事项表!$C:$C,考核调整事项表!$B:$B,累计利润调整表!$A45,考核调整事项表!$D:$D,P$3)+SUMIFS(考核调整事项表!$E:$E,考核调整事项表!$B:$B,累计利润调整表!$A45,考核调整事项表!$F:$F,P$3)</f>
        <v>355.68</v>
      </c>
      <c r="Q45" s="110">
        <f>SUMIFS(考核调整事项表!$C:$C,考核调整事项表!$B:$B,累计利润调整表!$A45,考核调整事项表!$D:$D,Q$3)+SUMIFS(考核调整事项表!$E:$E,考核调整事项表!$B:$B,累计利润调整表!$A45,考核调整事项表!$F:$F,Q$3)</f>
        <v>0</v>
      </c>
      <c r="R45" s="110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10">
        <f>SUM(T45:W45)</f>
        <v>-17744.36</v>
      </c>
      <c r="T45" s="110">
        <f>SUMIFS(考核调整事项表!$C:$C,考核调整事项表!$B:$B,累计利润调整表!$A45,考核调整事项表!$D:$D,T$3)+SUMIFS(考核调整事项表!$E:$E,考核调整事项表!$B:$B,累计利润调整表!$A45,考核调整事项表!$F:$F,T$3)</f>
        <v>-17404.740000000002</v>
      </c>
      <c r="U45" s="110">
        <f>SUMIFS(考核调整事项表!$C:$C,考核调整事项表!$B:$B,累计利润调整表!$A45,考核调整事项表!$D:$D,U$3)+SUMIFS(考核调整事项表!$E:$E,考核调整事项表!$B:$B,累计利润调整表!$A45,考核调整事项表!$F:$F,U$3)</f>
        <v>-5433.96</v>
      </c>
      <c r="V45" s="110">
        <f>SUMIFS(考核调整事项表!$C:$C,考核调整事项表!$B:$B,累计利润调整表!$A45,考核调整事项表!$D:$D,V$3)+SUMIFS(考核调整事项表!$E:$E,考核调整事项表!$B:$B,累计利润调整表!$A45,考核调整事项表!$F:$F,V$3)</f>
        <v>-459.17</v>
      </c>
      <c r="W45" s="110">
        <f>SUMIFS(考核调整事项表!$C:$C,考核调整事项表!$B:$B,累计利润调整表!$A45,考核调整事项表!$D:$D,W$3)+SUMIFS(考核调整事项表!$E:$E,考核调整事项表!$B:$B,累计利润调整表!$A45,考核调整事项表!$F:$F,W$3)</f>
        <v>5553.51</v>
      </c>
      <c r="X45" s="109">
        <f t="shared" si="22"/>
        <v>2649.06</v>
      </c>
      <c r="Y45" s="110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110">
        <f>SUMIFS(考核调整事项表!$C:$C,考核调整事项表!$B:$B,累计利润调整表!$A45,考核调整事项表!$D:$D,Z$3)+SUMIFS(考核调整事项表!$E:$E,考核调整事项表!$B:$B,累计利润调整表!$A45,考核调整事项表!$F:$F,Z$3)</f>
        <v>2649.06</v>
      </c>
      <c r="AA45" s="110">
        <f>SUMIFS(考核调整事项表!$C:$C,考核调整事项表!$B:$B,累计利润调整表!$A45,考核调整事项表!$D:$D,AA$3)+SUMIFS(考核调整事项表!$E:$E,考核调整事项表!$B:$B,累计利润调整表!$A45,考核调整事项表!$F:$F,AA$3)</f>
        <v>0</v>
      </c>
      <c r="AB45" s="110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pans="1:28" s="141" customFormat="1">
      <c r="A46" s="33" t="s">
        <v>495</v>
      </c>
      <c r="B46" s="109">
        <f>SUM(C46:F46)+K46+S46+X46+AA46+AB46</f>
        <v>9.3859853222966194E-10</v>
      </c>
      <c r="C46" s="110">
        <f>SUMIFS(考核调整事项表!$C:$C,考核调整事项表!$B:$B,累计利润调整表!$A46,考核调整事项表!$D:$D,C$3)+SUMIFS(考核调整事项表!$E:$E,考核调整事项表!$B:$B,累计利润调整表!$A46,考核调整事项表!$F:$F,C$3)</f>
        <v>5112905.089999998</v>
      </c>
      <c r="D46" s="110">
        <f>SUMIFS(考核调整事项表!$C:$C,考核调整事项表!$B:$B,累计利润调整表!$A46,考核调整事项表!$D:$D,D$3)+SUMIFS(考核调整事项表!$E:$E,考核调整事项表!$B:$B,累计利润调整表!$A46,考核调整事项表!$F:$F,D$3)</f>
        <v>3716185.5500000003</v>
      </c>
      <c r="E46" s="110">
        <f>SUMIFS(考核调整事项表!$C:$C,考核调整事项表!$B:$B,累计利润调整表!$A46,考核调整事项表!$D:$D,E$3)+SUMIFS(考核调整事项表!$E:$E,考核调整事项表!$B:$B,累计利润调整表!$A46,考核调整事项表!$F:$F,E$3)</f>
        <v>-8888164.5999999978</v>
      </c>
      <c r="F46" s="110">
        <f t="shared" si="23"/>
        <v>-168162.16999999995</v>
      </c>
      <c r="G46" s="110">
        <f>SUMIFS(考核调整事项表!$C:$C,考核调整事项表!$B:$B,累计利润调整表!$A46,考核调整事项表!$D:$D,G$3)+SUMIFS(考核调整事项表!$E:$E,考核调整事项表!$B:$B,累计利润调整表!$A46,考核调整事项表!$F:$F,G$3)</f>
        <v>-8136.6899999999987</v>
      </c>
      <c r="H46" s="110">
        <f>SUMIFS(考核调整事项表!$C:$C,考核调整事项表!$B:$B,累计利润调整表!$A46,考核调整事项表!$D:$D,H$3)+SUMIFS(考核调整事项表!$E:$E,考核调整事项表!$B:$B,累计利润调整表!$A46,考核调整事项表!$F:$F,H$3)</f>
        <v>0</v>
      </c>
      <c r="I46" s="110">
        <f>SUMIFS(考核调整事项表!$C:$C,考核调整事项表!$B:$B,累计利润调整表!$A46,考核调整事项表!$D:$D,I$3)+SUMIFS(考核调整事项表!$E:$E,考核调整事项表!$B:$B,累计利润调整表!$A46,考核调整事项表!$F:$F,I$3)</f>
        <v>-8338.31</v>
      </c>
      <c r="J46" s="110">
        <f>SUMIFS(考核调整事项表!$C:$C,考核调整事项表!$B:$B,累计利润调整表!$A46,考核调整事项表!$D:$D,J$3)+SUMIFS(考核调整事项表!$E:$E,考核调整事项表!$B:$B,累计利润调整表!$A46,考核调整事项表!$F:$F,J$3)</f>
        <v>-151687.16999999995</v>
      </c>
      <c r="K46" s="109">
        <f>SUM(L46:R46)</f>
        <v>-60358.220000000045</v>
      </c>
      <c r="L46" s="110">
        <f>SUMIFS(考核调整事项表!$C:$C,考核调整事项表!$B:$B,累计利润调整表!$A46,考核调整事项表!$D:$D,L$3)+SUMIFS(考核调整事项表!$E:$E,考核调整事项表!$B:$B,累计利润调整表!$A46,考核调整事项表!$F:$F,L$3)</f>
        <v>-79856.47</v>
      </c>
      <c r="M46" s="110">
        <f>SUMIFS(考核调整事项表!$C:$C,考核调整事项表!$B:$B,累计利润调整表!$A46,考核调整事项表!$D:$D,M$3)+SUMIFS(考核调整事项表!$E:$E,考核调整事项表!$B:$B,累计利润调整表!$A46,考核调整事项表!$F:$F,M$3)</f>
        <v>-159699.31</v>
      </c>
      <c r="N46" s="110">
        <f>SUMIFS(考核调整事项表!$C:$C,考核调整事项表!$B:$B,累计利润调整表!$A46,考核调整事项表!$D:$D,N$3)+SUMIFS(考核调整事项表!$E:$E,考核调整事项表!$B:$B,累计利润调整表!$A46,考核调整事项表!$F:$F,N$3)</f>
        <v>-19213.66</v>
      </c>
      <c r="O46" s="110">
        <f>SUMIFS(考核调整事项表!$C:$C,考核调整事项表!$B:$B,累计利润调整表!$A46,考核调整事项表!$D:$D,O$3)+SUMIFS(考核调整事项表!$E:$E,考核调整事项表!$B:$B,累计利润调整表!$A46,考核调整事项表!$F:$F,O$3)</f>
        <v>203743.63999999996</v>
      </c>
      <c r="P46" s="110">
        <f>SUMIFS(考核调整事项表!$C:$C,考核调整事项表!$B:$B,累计利润调整表!$A46,考核调整事项表!$D:$D,P$3)+SUMIFS(考核调整事项表!$E:$E,考核调整事项表!$B:$B,累计利润调整表!$A46,考核调整事项表!$F:$F,P$3)</f>
        <v>484.42</v>
      </c>
      <c r="Q46" s="110">
        <f>SUMIFS(考核调整事项表!$C:$C,考核调整事项表!$B:$B,累计利润调整表!$A46,考核调整事项表!$D:$D,Q$3)+SUMIFS(考核调整事项表!$E:$E,考核调整事项表!$B:$B,累计利润调整表!$A46,考核调整事项表!$F:$F,Q$3)</f>
        <v>-5816.84</v>
      </c>
      <c r="R46" s="110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10">
        <f t="shared" ref="S46:S48" si="30">SUM(T46:W46)</f>
        <v>254473.49</v>
      </c>
      <c r="T46" s="110">
        <f>SUMIFS(考核调整事项表!$C:$C,考核调整事项表!$B:$B,累计利润调整表!$A46,考核调整事项表!$D:$D,T$3)+SUMIFS(考核调整事项表!$E:$E,考核调整事项表!$B:$B,累计利润调整表!$A46,考核调整事项表!$F:$F,T$3)</f>
        <v>-42857.29</v>
      </c>
      <c r="U46" s="110">
        <f>SUMIFS(考核调整事项表!$C:$C,考核调整事项表!$B:$B,累计利润调整表!$A46,考核调整事项表!$D:$D,U$3)+SUMIFS(考核调整事项表!$E:$E,考核调整事项表!$B:$B,累计利润调整表!$A46,考核调整事项表!$F:$F,U$3)</f>
        <v>249539.25</v>
      </c>
      <c r="V46" s="110">
        <f>SUMIFS(考核调整事项表!$C:$C,考核调整事项表!$B:$B,累计利润调整表!$A46,考核调整事项表!$D:$D,V$3)+SUMIFS(考核调整事项表!$E:$E,考核调整事项表!$B:$B,累计利润调整表!$A46,考核调整事项表!$F:$F,V$3)</f>
        <v>23603.39</v>
      </c>
      <c r="W46" s="110">
        <f>SUMIFS(考核调整事项表!$C:$C,考核调整事项表!$B:$B,累计利润调整表!$A46,考核调整事项表!$D:$D,W$3)+SUMIFS(考核调整事项表!$E:$E,考核调整事项表!$B:$B,累计利润调整表!$A46,考核调整事项表!$F:$F,W$3)</f>
        <v>24188.14</v>
      </c>
      <c r="X46" s="109">
        <f t="shared" si="22"/>
        <v>33120.859999999993</v>
      </c>
      <c r="Y46" s="110">
        <f>SUMIFS(考核调整事项表!$C:$C,考核调整事项表!$B:$B,累计利润调整表!$A46,考核调整事项表!$D:$D,Y$3)+SUMIFS(考核调整事项表!$E:$E,考核调整事项表!$B:$B,累计利润调整表!$A46,考核调整事项表!$F:$F,Y$3)</f>
        <v>-27392.010000000009</v>
      </c>
      <c r="Z46" s="110">
        <f>SUMIFS(考核调整事项表!$C:$C,考核调整事项表!$B:$B,累计利润调整表!$A46,考核调整事项表!$D:$D,Z$3)+SUMIFS(考核调整事项表!$E:$E,考核调整事项表!$B:$B,累计利润调整表!$A46,考核调整事项表!$F:$F,Z$3)</f>
        <v>60512.87</v>
      </c>
      <c r="AA46" s="110">
        <f>SUMIFS(考核调整事项表!$C:$C,考核调整事项表!$B:$B,累计利润调整表!$A46,考核调整事项表!$D:$D,AA$3)+SUMIFS(考核调整事项表!$E:$E,考核调整事项表!$B:$B,累计利润调整表!$A46,考核调整事项表!$F:$F,AA$3)</f>
        <v>0</v>
      </c>
      <c r="AB46" s="110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pans="1:28" s="141" customFormat="1">
      <c r="A47" s="33" t="s">
        <v>496</v>
      </c>
      <c r="B47" s="109">
        <f>SUM(C47:F47)+K47+S47+X47+AA47+AB47</f>
        <v>0</v>
      </c>
      <c r="C47" s="110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10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10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10">
        <f t="shared" si="23"/>
        <v>0</v>
      </c>
      <c r="G47" s="110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110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10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10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09">
        <f>SUM(L47:R47)</f>
        <v>0</v>
      </c>
      <c r="L47" s="110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10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10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10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110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10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10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10">
        <f t="shared" si="30"/>
        <v>0</v>
      </c>
      <c r="T47" s="110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110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10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10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09">
        <f t="shared" si="22"/>
        <v>0</v>
      </c>
      <c r="Y47" s="110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110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110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110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pans="1:28" s="141" customFormat="1">
      <c r="A48" s="33" t="s">
        <v>497</v>
      </c>
      <c r="B48" s="109">
        <f>SUM(C48:F48)+K48+S48+X48+AA48+AB48</f>
        <v>0</v>
      </c>
      <c r="C48" s="110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10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10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10">
        <f t="shared" si="23"/>
        <v>0</v>
      </c>
      <c r="G48" s="110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110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10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10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09">
        <f>SUM(L48:R48)</f>
        <v>0</v>
      </c>
      <c r="L48" s="110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10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10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10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110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10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10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10">
        <f t="shared" si="30"/>
        <v>0</v>
      </c>
      <c r="T48" s="110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110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10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10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09">
        <f t="shared" si="22"/>
        <v>0</v>
      </c>
      <c r="Y48" s="110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110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110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110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pans="1:28" s="141" customFormat="1">
      <c r="A49" s="35" t="s">
        <v>42</v>
      </c>
      <c r="B49" s="112">
        <f>B33-B44</f>
        <v>-202911974.16999999</v>
      </c>
      <c r="C49" s="112">
        <f t="shared" ref="C49:K49" si="31">C33-C44</f>
        <v>3983238.3380000014</v>
      </c>
      <c r="D49" s="112">
        <f t="shared" si="31"/>
        <v>-7513541.2358236806</v>
      </c>
      <c r="E49" s="112">
        <f t="shared" si="31"/>
        <v>20381370.667047996</v>
      </c>
      <c r="F49" s="112">
        <f t="shared" si="31"/>
        <v>-203176770.8437736</v>
      </c>
      <c r="G49" s="112">
        <f t="shared" ref="G49" si="32">G33-G44</f>
        <v>-710113.77000000025</v>
      </c>
      <c r="H49" s="112">
        <f t="shared" ref="H49:J49" si="33">H33-H44</f>
        <v>-191890190.25999999</v>
      </c>
      <c r="I49" s="112">
        <f t="shared" si="33"/>
        <v>448903.38000000006</v>
      </c>
      <c r="J49" s="112">
        <f t="shared" si="33"/>
        <v>-11025370.193773579</v>
      </c>
      <c r="K49" s="112">
        <f t="shared" si="31"/>
        <v>-15075529.722710693</v>
      </c>
      <c r="L49" s="112">
        <f t="shared" ref="L49:T49" si="34">L33-L44</f>
        <v>-21367519.520000003</v>
      </c>
      <c r="M49" s="112">
        <f t="shared" ref="M49" si="35">M33-M44</f>
        <v>-10472222.421446536</v>
      </c>
      <c r="N49" s="112">
        <f t="shared" si="34"/>
        <v>-1261697.24</v>
      </c>
      <c r="O49" s="112">
        <f t="shared" si="34"/>
        <v>18376426.79377358</v>
      </c>
      <c r="P49" s="112">
        <f t="shared" si="34"/>
        <v>31454.624962264101</v>
      </c>
      <c r="Q49" s="112">
        <f t="shared" si="34"/>
        <v>-381971.96</v>
      </c>
      <c r="R49" s="112">
        <f t="shared" si="34"/>
        <v>0</v>
      </c>
      <c r="S49" s="112">
        <f>S33-S44</f>
        <v>-1842895.9827400413</v>
      </c>
      <c r="T49" s="112">
        <f t="shared" si="34"/>
        <v>-2339957.2349622641</v>
      </c>
      <c r="U49" s="112">
        <f t="shared" ref="U49:AB49" si="36">U33-U44</f>
        <v>-998822.26</v>
      </c>
      <c r="V49" s="112">
        <f t="shared" si="36"/>
        <v>-86917.8</v>
      </c>
      <c r="W49" s="112">
        <f t="shared" si="36"/>
        <v>1582801.3122222223</v>
      </c>
      <c r="X49" s="112">
        <f t="shared" si="36"/>
        <v>332154.61000000004</v>
      </c>
      <c r="Y49" s="112">
        <f t="shared" si="36"/>
        <v>27392.010000000009</v>
      </c>
      <c r="Z49" s="112">
        <f t="shared" si="36"/>
        <v>304762.60000000003</v>
      </c>
      <c r="AA49" s="112">
        <f t="shared" si="36"/>
        <v>0</v>
      </c>
      <c r="AB49" s="112">
        <f t="shared" si="36"/>
        <v>0</v>
      </c>
    </row>
    <row r="50" spans="1:28" s="141" customFormat="1">
      <c r="A50" s="33" t="s">
        <v>498</v>
      </c>
      <c r="B50" s="109">
        <f>SUM(C50:F50)+K50+S50+X50+AA50+AB50</f>
        <v>0</v>
      </c>
      <c r="C50" s="109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09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09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10">
        <f t="shared" si="23"/>
        <v>0</v>
      </c>
      <c r="G50" s="109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109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09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09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09">
        <f>SUM(L50:R50)</f>
        <v>0</v>
      </c>
      <c r="L50" s="109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09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09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09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109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09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09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09">
        <f>SUM(T50:W50)</f>
        <v>0</v>
      </c>
      <c r="T50" s="109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109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09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09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09">
        <f t="shared" si="22"/>
        <v>0</v>
      </c>
      <c r="Y50" s="109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109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109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109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pans="1:28" s="141" customFormat="1">
      <c r="A51" s="33" t="s">
        <v>499</v>
      </c>
      <c r="B51" s="109">
        <f>SUM(C51:F51)+K51+S51+X51+AA51+AB51</f>
        <v>0</v>
      </c>
      <c r="C51" s="109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09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09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10">
        <f t="shared" si="23"/>
        <v>0</v>
      </c>
      <c r="G51" s="109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109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09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09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09">
        <f>SUM(L51:R51)</f>
        <v>0</v>
      </c>
      <c r="L51" s="109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09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09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09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109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09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09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09">
        <f>SUM(T51:W51)</f>
        <v>0</v>
      </c>
      <c r="T51" s="109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109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09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09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09">
        <f t="shared" si="22"/>
        <v>0</v>
      </c>
      <c r="Y51" s="109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109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109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109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pans="1:28" s="141" customFormat="1">
      <c r="A52" s="35" t="s">
        <v>45</v>
      </c>
      <c r="B52" s="112">
        <f t="shared" ref="B52:AB52" si="37">B49+B50-B51</f>
        <v>-202911974.16999999</v>
      </c>
      <c r="C52" s="112">
        <f t="shared" si="37"/>
        <v>3983238.3380000014</v>
      </c>
      <c r="D52" s="112">
        <f t="shared" si="37"/>
        <v>-7513541.2358236806</v>
      </c>
      <c r="E52" s="112">
        <f t="shared" si="37"/>
        <v>20381370.667047996</v>
      </c>
      <c r="F52" s="112">
        <f t="shared" si="37"/>
        <v>-203176770.8437736</v>
      </c>
      <c r="G52" s="112">
        <f t="shared" ref="G52" si="38">G49+G50-G51</f>
        <v>-710113.77000000025</v>
      </c>
      <c r="H52" s="112">
        <f t="shared" ref="H52:J52" si="39">H49+H50-H51</f>
        <v>-191890190.25999999</v>
      </c>
      <c r="I52" s="112">
        <f t="shared" si="39"/>
        <v>448903.38000000006</v>
      </c>
      <c r="J52" s="112">
        <f t="shared" si="39"/>
        <v>-11025370.193773579</v>
      </c>
      <c r="K52" s="112">
        <f t="shared" si="37"/>
        <v>-15075529.722710693</v>
      </c>
      <c r="L52" s="112">
        <f t="shared" si="37"/>
        <v>-21367519.520000003</v>
      </c>
      <c r="M52" s="112">
        <f t="shared" ref="M52" si="40">M49+M50-M51</f>
        <v>-10472222.421446536</v>
      </c>
      <c r="N52" s="112">
        <f t="shared" si="37"/>
        <v>-1261697.24</v>
      </c>
      <c r="O52" s="112">
        <f t="shared" si="37"/>
        <v>18376426.79377358</v>
      </c>
      <c r="P52" s="112">
        <f t="shared" si="37"/>
        <v>31454.624962264101</v>
      </c>
      <c r="Q52" s="112">
        <f t="shared" si="37"/>
        <v>-381971.96</v>
      </c>
      <c r="R52" s="112">
        <f t="shared" si="37"/>
        <v>0</v>
      </c>
      <c r="S52" s="112">
        <f>S49+S50-S51</f>
        <v>-1842895.9827400413</v>
      </c>
      <c r="T52" s="112">
        <f t="shared" si="37"/>
        <v>-2339957.2349622641</v>
      </c>
      <c r="U52" s="112">
        <f t="shared" si="37"/>
        <v>-998822.26</v>
      </c>
      <c r="V52" s="112">
        <f t="shared" si="37"/>
        <v>-86917.8</v>
      </c>
      <c r="W52" s="112">
        <f t="shared" si="37"/>
        <v>1582801.3122222223</v>
      </c>
      <c r="X52" s="112">
        <f t="shared" si="37"/>
        <v>332154.61000000004</v>
      </c>
      <c r="Y52" s="112">
        <f t="shared" si="37"/>
        <v>27392.010000000009</v>
      </c>
      <c r="Z52" s="112">
        <f t="shared" si="37"/>
        <v>304762.60000000003</v>
      </c>
      <c r="AA52" s="112">
        <f t="shared" si="37"/>
        <v>0</v>
      </c>
      <c r="AB52" s="112">
        <f t="shared" si="37"/>
        <v>0</v>
      </c>
    </row>
    <row r="53" spans="1:28" s="141" customFormat="1">
      <c r="A53" s="33" t="s">
        <v>500</v>
      </c>
      <c r="B53" s="109">
        <f>B52*0.25</f>
        <v>-50727993.542499997</v>
      </c>
      <c r="C53" s="110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10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10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10">
        <f t="shared" si="23"/>
        <v>0</v>
      </c>
      <c r="G53" s="110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110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10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10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09">
        <f>SUM(L53:R53)</f>
        <v>0</v>
      </c>
      <c r="L53" s="110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10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10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10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110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10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10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10">
        <f>SUM(T53:W53)</f>
        <v>0</v>
      </c>
      <c r="T53" s="110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110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10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10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09">
        <f t="shared" si="22"/>
        <v>0</v>
      </c>
      <c r="Y53" s="110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110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110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110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pans="1:28" s="141" customFormat="1">
      <c r="A54" s="35" t="s">
        <v>47</v>
      </c>
      <c r="B54" s="112">
        <f>B52-B53</f>
        <v>-152183980.6275</v>
      </c>
      <c r="C54" s="112">
        <f t="shared" ref="C54:K54" si="41">C52-C53</f>
        <v>3983238.3380000014</v>
      </c>
      <c r="D54" s="112">
        <f t="shared" si="41"/>
        <v>-7513541.2358236806</v>
      </c>
      <c r="E54" s="112">
        <f t="shared" si="41"/>
        <v>20381370.667047996</v>
      </c>
      <c r="F54" s="112">
        <f t="shared" si="41"/>
        <v>-203176770.8437736</v>
      </c>
      <c r="G54" s="112">
        <f t="shared" ref="G54" si="42">G52-G53</f>
        <v>-710113.77000000025</v>
      </c>
      <c r="H54" s="112">
        <f t="shared" ref="H54:J54" si="43">H52-H53</f>
        <v>-191890190.25999999</v>
      </c>
      <c r="I54" s="112">
        <f t="shared" si="43"/>
        <v>448903.38000000006</v>
      </c>
      <c r="J54" s="112">
        <f t="shared" si="43"/>
        <v>-11025370.193773579</v>
      </c>
      <c r="K54" s="112">
        <f t="shared" si="41"/>
        <v>-15075529.722710693</v>
      </c>
      <c r="L54" s="112">
        <f t="shared" ref="L54:T54" si="44">L52-L53</f>
        <v>-21367519.520000003</v>
      </c>
      <c r="M54" s="112">
        <f t="shared" ref="M54" si="45">M52-M53</f>
        <v>-10472222.421446536</v>
      </c>
      <c r="N54" s="112">
        <f t="shared" si="44"/>
        <v>-1261697.24</v>
      </c>
      <c r="O54" s="112">
        <f t="shared" si="44"/>
        <v>18376426.79377358</v>
      </c>
      <c r="P54" s="112">
        <f t="shared" si="44"/>
        <v>31454.624962264101</v>
      </c>
      <c r="Q54" s="112">
        <f t="shared" si="44"/>
        <v>-381971.96</v>
      </c>
      <c r="R54" s="112">
        <f t="shared" si="44"/>
        <v>0</v>
      </c>
      <c r="S54" s="112">
        <f>S52-S53</f>
        <v>-1842895.9827400413</v>
      </c>
      <c r="T54" s="112">
        <f t="shared" si="44"/>
        <v>-2339957.2349622641</v>
      </c>
      <c r="U54" s="112">
        <f t="shared" ref="U54:AB54" si="46">U52-U53</f>
        <v>-998822.26</v>
      </c>
      <c r="V54" s="112">
        <f t="shared" si="46"/>
        <v>-86917.8</v>
      </c>
      <c r="W54" s="112">
        <f t="shared" si="46"/>
        <v>1582801.3122222223</v>
      </c>
      <c r="X54" s="112">
        <f t="shared" si="46"/>
        <v>332154.61000000004</v>
      </c>
      <c r="Y54" s="112">
        <f t="shared" si="46"/>
        <v>27392.010000000009</v>
      </c>
      <c r="Z54" s="112">
        <f t="shared" si="46"/>
        <v>304762.60000000003</v>
      </c>
      <c r="AA54" s="112">
        <f t="shared" si="46"/>
        <v>0</v>
      </c>
      <c r="AB54" s="112">
        <f t="shared" si="46"/>
        <v>0</v>
      </c>
    </row>
    <row r="55" spans="1:28" s="141" customFormat="1">
      <c r="A55" s="38" t="s">
        <v>48</v>
      </c>
      <c r="B55" s="109">
        <f>SUM(C55:F55)+K55+S55+X55+AA55+AB55</f>
        <v>152183980.63</v>
      </c>
      <c r="C55" s="110">
        <f t="shared" ref="C55:AB55" si="47">-C26</f>
        <v>0</v>
      </c>
      <c r="D55" s="110">
        <f t="shared" si="47"/>
        <v>0</v>
      </c>
      <c r="E55" s="110">
        <f t="shared" si="47"/>
        <v>-272748.3</v>
      </c>
      <c r="F55" s="110">
        <f>SUM(G55:J55)</f>
        <v>142776254.99000001</v>
      </c>
      <c r="G55" s="110">
        <f t="shared" ref="G55" si="48">-G26</f>
        <v>-42370216.630000003</v>
      </c>
      <c r="H55" s="110">
        <f t="shared" ref="H55:J55" si="49">-H26</f>
        <v>185061823.99000001</v>
      </c>
      <c r="I55" s="110">
        <f t="shared" si="49"/>
        <v>-744337.51</v>
      </c>
      <c r="J55" s="110">
        <f t="shared" si="49"/>
        <v>828985.14</v>
      </c>
      <c r="K55" s="110">
        <f t="shared" si="47"/>
        <v>9680473.9399999995</v>
      </c>
      <c r="L55" s="110">
        <f>-L26</f>
        <v>12098592.609999999</v>
      </c>
      <c r="M55" s="110">
        <f>-M26</f>
        <v>0</v>
      </c>
      <c r="N55" s="110">
        <f t="shared" si="47"/>
        <v>0</v>
      </c>
      <c r="O55" s="110">
        <f t="shared" si="47"/>
        <v>-2418118.67</v>
      </c>
      <c r="P55" s="110">
        <f t="shared" si="47"/>
        <v>0</v>
      </c>
      <c r="Q55" s="110">
        <f t="shared" si="47"/>
        <v>0</v>
      </c>
      <c r="R55" s="110">
        <f t="shared" si="47"/>
        <v>0</v>
      </c>
      <c r="S55" s="110">
        <f>-S26</f>
        <v>0</v>
      </c>
      <c r="T55" s="110">
        <f t="shared" si="47"/>
        <v>0</v>
      </c>
      <c r="U55" s="110">
        <f t="shared" si="47"/>
        <v>0</v>
      </c>
      <c r="V55" s="110">
        <f t="shared" si="47"/>
        <v>0</v>
      </c>
      <c r="W55" s="110">
        <f t="shared" si="47"/>
        <v>0</v>
      </c>
      <c r="X55" s="109">
        <f t="shared" si="22"/>
        <v>0</v>
      </c>
      <c r="Y55" s="110">
        <f t="shared" si="47"/>
        <v>0</v>
      </c>
      <c r="Z55" s="110">
        <f t="shared" si="47"/>
        <v>0</v>
      </c>
      <c r="AA55" s="110">
        <f t="shared" si="47"/>
        <v>0</v>
      </c>
      <c r="AB55" s="110">
        <f t="shared" si="47"/>
        <v>0</v>
      </c>
    </row>
    <row r="56" spans="1:28" s="141" customFormat="1" ht="14.25" thickBot="1">
      <c r="A56" s="39" t="s">
        <v>49</v>
      </c>
      <c r="B56" s="113">
        <f>B54+B55</f>
        <v>2.499997615814209E-3</v>
      </c>
      <c r="C56" s="113">
        <f t="shared" ref="C56:K56" si="50">C54+C55</f>
        <v>3983238.3380000014</v>
      </c>
      <c r="D56" s="113">
        <f t="shared" si="50"/>
        <v>-7513541.2358236806</v>
      </c>
      <c r="E56" s="113">
        <f t="shared" si="50"/>
        <v>20108622.367047995</v>
      </c>
      <c r="F56" s="113">
        <f>F54+F55</f>
        <v>-60400515.853773594</v>
      </c>
      <c r="G56" s="113">
        <f t="shared" ref="G56" si="51">G54+G55</f>
        <v>-43080330.400000006</v>
      </c>
      <c r="H56" s="113">
        <f t="shared" ref="H56:J56" si="52">H54+H55</f>
        <v>-6828366.2699999809</v>
      </c>
      <c r="I56" s="113">
        <f t="shared" si="52"/>
        <v>-295434.12999999995</v>
      </c>
      <c r="J56" s="113">
        <f t="shared" si="52"/>
        <v>-10196385.053773578</v>
      </c>
      <c r="K56" s="113">
        <f t="shared" si="50"/>
        <v>-5395055.7827106938</v>
      </c>
      <c r="L56" s="113">
        <f t="shared" ref="L56:T56" si="53">L54+L55</f>
        <v>-9268926.9100000039</v>
      </c>
      <c r="M56" s="113">
        <f t="shared" ref="M56" si="54">M54+M55</f>
        <v>-10472222.421446536</v>
      </c>
      <c r="N56" s="113">
        <f t="shared" si="53"/>
        <v>-1261697.24</v>
      </c>
      <c r="O56" s="113">
        <f t="shared" si="53"/>
        <v>15958308.12377358</v>
      </c>
      <c r="P56" s="113">
        <f t="shared" si="53"/>
        <v>31454.624962264101</v>
      </c>
      <c r="Q56" s="113">
        <f t="shared" si="53"/>
        <v>-381971.96</v>
      </c>
      <c r="R56" s="113">
        <f t="shared" si="53"/>
        <v>0</v>
      </c>
      <c r="S56" s="113">
        <f>S54+S55</f>
        <v>-1842895.9827400413</v>
      </c>
      <c r="T56" s="113">
        <f t="shared" si="53"/>
        <v>-2339957.2349622641</v>
      </c>
      <c r="U56" s="113">
        <f t="shared" ref="U56:AB56" si="55">U54+U55</f>
        <v>-998822.26</v>
      </c>
      <c r="V56" s="113">
        <f t="shared" si="55"/>
        <v>-86917.8</v>
      </c>
      <c r="W56" s="113">
        <f t="shared" si="55"/>
        <v>1582801.3122222223</v>
      </c>
      <c r="X56" s="113">
        <f t="shared" si="55"/>
        <v>332154.61000000004</v>
      </c>
      <c r="Y56" s="113">
        <f t="shared" si="55"/>
        <v>27392.010000000009</v>
      </c>
      <c r="Z56" s="113">
        <f t="shared" si="55"/>
        <v>304762.60000000003</v>
      </c>
      <c r="AA56" s="113">
        <f t="shared" si="55"/>
        <v>0</v>
      </c>
      <c r="AB56" s="113">
        <f t="shared" si="55"/>
        <v>0</v>
      </c>
    </row>
    <row r="57" spans="1:28" s="118" customFormat="1">
      <c r="A57" s="118" t="s">
        <v>50</v>
      </c>
      <c r="B57" s="135">
        <f>B58-B41</f>
        <v>-3.3333301544189453E-3</v>
      </c>
      <c r="C57" s="118">
        <f>B55+B26</f>
        <v>0</v>
      </c>
    </row>
    <row r="58" spans="1:28" s="118" customFormat="1">
      <c r="A58" s="42" t="s">
        <v>48</v>
      </c>
      <c r="B58" s="42">
        <f>B26/0.75</f>
        <v>-202911974.17333332</v>
      </c>
      <c r="C58" s="42">
        <f>C26/0.75</f>
        <v>0</v>
      </c>
      <c r="D58" s="42">
        <f>D26/0.75</f>
        <v>0</v>
      </c>
      <c r="E58" s="143">
        <f>E26/0.75</f>
        <v>363664.39999999997</v>
      </c>
      <c r="F58" s="42">
        <f t="shared" ref="F58:AB58" si="56">F26/0.75</f>
        <v>-190368339.98666668</v>
      </c>
      <c r="G58" s="42">
        <f t="shared" ref="G58" si="57">G26/0.75</f>
        <v>56493622.173333339</v>
      </c>
      <c r="H58" s="42">
        <f t="shared" ref="H58:J58" si="58">H26/0.75</f>
        <v>-246749098.65333334</v>
      </c>
      <c r="I58" s="42">
        <f t="shared" si="58"/>
        <v>992450.01333333331</v>
      </c>
      <c r="J58" s="42">
        <f t="shared" si="58"/>
        <v>-1105313.52</v>
      </c>
      <c r="K58" s="42">
        <f t="shared" si="56"/>
        <v>-12907298.586666666</v>
      </c>
      <c r="L58" s="42">
        <f t="shared" si="56"/>
        <v>-16131456.813333333</v>
      </c>
      <c r="M58" s="42"/>
      <c r="N58" s="42">
        <f t="shared" si="56"/>
        <v>0</v>
      </c>
      <c r="O58" s="42">
        <f t="shared" si="56"/>
        <v>3224158.2266666666</v>
      </c>
      <c r="P58" s="42">
        <f t="shared" si="56"/>
        <v>0</v>
      </c>
      <c r="Q58" s="42">
        <f t="shared" si="56"/>
        <v>0</v>
      </c>
      <c r="R58" s="42">
        <f t="shared" si="56"/>
        <v>0</v>
      </c>
      <c r="S58" s="42">
        <f t="shared" ref="S58" si="59">S26/0.75</f>
        <v>0</v>
      </c>
      <c r="T58" s="42">
        <f t="shared" si="56"/>
        <v>0</v>
      </c>
      <c r="U58" s="42">
        <f t="shared" si="56"/>
        <v>0</v>
      </c>
      <c r="V58" s="42">
        <f t="shared" si="56"/>
        <v>0</v>
      </c>
      <c r="W58" s="42">
        <f t="shared" si="56"/>
        <v>0</v>
      </c>
      <c r="X58" s="42">
        <f t="shared" si="56"/>
        <v>0</v>
      </c>
      <c r="Y58" s="42">
        <f t="shared" si="56"/>
        <v>0</v>
      </c>
      <c r="Z58" s="42">
        <f t="shared" si="56"/>
        <v>0</v>
      </c>
      <c r="AA58" s="42">
        <f t="shared" si="56"/>
        <v>0</v>
      </c>
      <c r="AB58" s="42">
        <f t="shared" si="56"/>
        <v>0</v>
      </c>
    </row>
    <row r="59" spans="1:28" s="118" customFormat="1">
      <c r="A59" s="42" t="s">
        <v>52</v>
      </c>
      <c r="B59" s="42">
        <f>SUM(C59:K59)+S59+X59</f>
        <v>101306370.39</v>
      </c>
      <c r="C59" s="42">
        <f>SUMIFS(考核调整事项表!$C:$C,考核调整事项表!$B:$B,累计利润调整表!$A$59,考核调整事项表!$D:$D,累计利润调整表!C$3)</f>
        <v>0</v>
      </c>
      <c r="D59" s="42">
        <f>SUMIFS(考核调整事项表!$C:$C,考核调整事项表!$B:$B,累计利润调整表!$A$59,考核调整事项表!$D:$D,累计利润调整表!D$3)</f>
        <v>0</v>
      </c>
      <c r="E59" s="42">
        <f>SUMIFS(考核调整事项表!$C:$C,考核调整事项表!$B:$B,累计利润调整表!$A$59,考核调整事项表!$D:$D,累计利润调整表!E$3)</f>
        <v>101306370.39</v>
      </c>
      <c r="F59" s="42">
        <f>SUMIFS(考核调整事项表!$C:$C,考核调整事项表!$B:$B,累计利润调整表!$A$59,考核调整事项表!$D:$D,累计利润调整表!F$3)</f>
        <v>0</v>
      </c>
      <c r="G59" s="42">
        <f>SUMIFS(考核调整事项表!$C:$C,考核调整事项表!$B:$B,累计利润调整表!$A$59,考核调整事项表!$D:$D,累计利润调整表!G$3)</f>
        <v>0</v>
      </c>
      <c r="H59" s="42">
        <f>SUMIFS(考核调整事项表!$C:$C,考核调整事项表!$B:$B,累计利润调整表!$A$59,考核调整事项表!$D:$D,累计利润调整表!H$3)</f>
        <v>0</v>
      </c>
      <c r="I59" s="42">
        <f>SUMIFS(考核调整事项表!$C:$C,考核调整事项表!$B:$B,累计利润调整表!$A$59,考核调整事项表!$D:$D,累计利润调整表!I$3)</f>
        <v>0</v>
      </c>
      <c r="J59" s="42">
        <f>SUMIFS(考核调整事项表!$C:$C,考核调整事项表!$B:$B,累计利润调整表!$A$59,考核调整事项表!$D:$D,累计利润调整表!J$3)</f>
        <v>0</v>
      </c>
      <c r="K59" s="42">
        <f>SUM(L59:R59)</f>
        <v>0</v>
      </c>
      <c r="L59" s="42">
        <f>SUMIFS(考核调整事项表!$C:$C,考核调整事项表!$B:$B,累计利润调整表!$A$59,考核调整事项表!$D:$D,累计利润调整表!L$3)</f>
        <v>0</v>
      </c>
      <c r="M59" s="42"/>
      <c r="N59" s="42">
        <f>SUMIFS(考核调整事项表!$C:$C,考核调整事项表!$B:$B,累计利润调整表!$A$59,考核调整事项表!$D:$D,累计利润调整表!N$3)</f>
        <v>0</v>
      </c>
      <c r="O59" s="42">
        <f>SUMIFS(考核调整事项表!$C:$C,考核调整事项表!$B:$B,累计利润调整表!$A$59,考核调整事项表!$D:$D,累计利润调整表!O$3)</f>
        <v>0</v>
      </c>
      <c r="P59" s="42">
        <f>SUMIFS(考核调整事项表!$C:$C,考核调整事项表!$B:$B,累计利润调整表!$A$59,考核调整事项表!$D:$D,累计利润调整表!P$3)</f>
        <v>0</v>
      </c>
      <c r="Q59" s="42">
        <f>SUMIFS(考核调整事项表!$C:$C,考核调整事项表!$B:$B,累计利润调整表!$A$59,考核调整事项表!$D:$D,累计利润调整表!Q$3)</f>
        <v>0</v>
      </c>
      <c r="R59" s="42">
        <f>SUMIFS(考核调整事项表!$C:$C,考核调整事项表!$B:$B,累计利润调整表!$A$59,考核调整事项表!$D:$D,累计利润调整表!R$3)</f>
        <v>0</v>
      </c>
      <c r="S59" s="42">
        <f>SUM(T59:U59)</f>
        <v>0</v>
      </c>
      <c r="T59" s="42">
        <f>SUMIFS(考核调整事项表!$C:$C,考核调整事项表!$B:$B,累计利润调整表!$A$59,考核调整事项表!$D:$D,累计利润调整表!T$3)</f>
        <v>0</v>
      </c>
      <c r="U59" s="42">
        <f>SUMIFS(考核调整事项表!$C:$C,考核调整事项表!$B:$B,累计利润调整表!$A$59,考核调整事项表!$D:$D,累计利润调整表!U$3)</f>
        <v>0</v>
      </c>
      <c r="V59" s="42">
        <f>SUMIFS(考核调整事项表!$C:$C,考核调整事项表!$B:$B,累计利润调整表!$A$59,考核调整事项表!$D:$D,累计利润调整表!V$3)</f>
        <v>0</v>
      </c>
      <c r="W59" s="42">
        <f>SUMIFS(考核调整事项表!$C:$C,考核调整事项表!$B:$B,累计利润调整表!$A$59,考核调整事项表!$D:$D,累计利润调整表!W$3)</f>
        <v>0</v>
      </c>
      <c r="X59" s="42">
        <f>SUM(Y59:AA59)</f>
        <v>0</v>
      </c>
      <c r="Y59" s="42">
        <f>SUMIFS(考核调整事项表!$C:$C,考核调整事项表!$B:$B,累计利润调整表!$A$59,考核调整事项表!$D:$D,累计利润调整表!Y$3)</f>
        <v>0</v>
      </c>
      <c r="Z59" s="42">
        <f>SUMIFS(考核调整事项表!$C:$C,考核调整事项表!$B:$B,累计利润调整表!$A$59,考核调整事项表!$D:$D,累计利润调整表!Z$3)</f>
        <v>0</v>
      </c>
      <c r="AA59" s="42">
        <f>SUMIFS(考核调整事项表!$C:$C,考核调整事项表!$B:$B,累计利润调整表!$A$59,考核调整事项表!$D:$D,累计利润调整表!AA$3)</f>
        <v>0</v>
      </c>
      <c r="AB59" s="42"/>
    </row>
    <row r="60" spans="1:28" s="134" customFormat="1" ht="12">
      <c r="B60" s="134" t="s">
        <v>53</v>
      </c>
      <c r="D60" s="134">
        <f>B55/0.75</f>
        <v>202911974.17333332</v>
      </c>
    </row>
    <row r="61" spans="1:28" s="118" customFormat="1"/>
    <row r="62" spans="1:28" s="118" customFormat="1" ht="14.25" thickBot="1">
      <c r="A62" s="137" t="s">
        <v>54</v>
      </c>
      <c r="B62" s="144" t="s">
        <v>55</v>
      </c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 spans="1:28" s="118" customFormat="1" ht="14.25" customHeight="1">
      <c r="A63" s="19" t="s">
        <v>2</v>
      </c>
      <c r="B63" s="19" t="str">
        <f>B3</f>
        <v>合计</v>
      </c>
      <c r="C63" s="19" t="str">
        <f t="shared" ref="C63:AB63" si="60">C3</f>
        <v>其他</v>
      </c>
      <c r="D63" s="19" t="str">
        <f t="shared" si="60"/>
        <v>总部中后台</v>
      </c>
      <c r="E63" s="19" t="str">
        <f t="shared" si="60"/>
        <v>经纪业务部</v>
      </c>
      <c r="F63" s="19" t="str">
        <f t="shared" si="60"/>
        <v>资管业务</v>
      </c>
      <c r="G63" s="24" t="str">
        <f>G3</f>
        <v>资产管理部</v>
      </c>
      <c r="H63" s="24" t="str">
        <f>H3</f>
        <v>权益产品投资部</v>
      </c>
      <c r="I63" s="24" t="str">
        <f t="shared" ref="I63:J63" si="61">I3</f>
        <v>固收产品投资部</v>
      </c>
      <c r="J63" s="24" t="str">
        <f t="shared" si="61"/>
        <v>量化产品投资部</v>
      </c>
      <c r="K63" s="19" t="str">
        <f t="shared" si="60"/>
        <v>深分公司合计</v>
      </c>
      <c r="L63" s="24" t="str">
        <f t="shared" si="60"/>
        <v>固定收益投资部</v>
      </c>
      <c r="M63" s="24" t="str">
        <f t="shared" si="60"/>
        <v>固定收益市场部</v>
      </c>
      <c r="N63" s="24" t="str">
        <f t="shared" si="60"/>
        <v>投顾业务部</v>
      </c>
      <c r="O63" s="24" t="str">
        <f t="shared" si="60"/>
        <v>证券投资部</v>
      </c>
      <c r="P63" s="24" t="str">
        <f t="shared" si="60"/>
        <v>做市业务部</v>
      </c>
      <c r="Q63" s="24" t="str">
        <f t="shared" si="60"/>
        <v>金融衍生品投资部</v>
      </c>
      <c r="R63" s="24" t="str">
        <f t="shared" si="60"/>
        <v>深圳管理部</v>
      </c>
      <c r="S63" s="19" t="str">
        <f t="shared" ref="S63" si="62">S3</f>
        <v>投资银行合计</v>
      </c>
      <c r="T63" s="24" t="str">
        <f t="shared" si="60"/>
        <v>投资银行三部</v>
      </c>
      <c r="U63" s="24" t="str">
        <f t="shared" si="60"/>
        <v>投资银行一部</v>
      </c>
      <c r="V63" s="24" t="str">
        <f t="shared" si="60"/>
        <v>投资银行二部</v>
      </c>
      <c r="W63" s="24" t="str">
        <f t="shared" si="60"/>
        <v>投资银行管理部</v>
      </c>
      <c r="X63" s="19" t="str">
        <f t="shared" si="60"/>
        <v>浙江分公司小计</v>
      </c>
      <c r="Y63" s="24" t="str">
        <f t="shared" si="60"/>
        <v>浙分总部</v>
      </c>
      <c r="Z63" s="24" t="str">
        <f t="shared" si="60"/>
        <v>综合业务部</v>
      </c>
      <c r="AA63" s="19" t="str">
        <f t="shared" si="60"/>
        <v>网络金融部</v>
      </c>
      <c r="AB63" s="19" t="str">
        <f t="shared" si="60"/>
        <v>广东分公司</v>
      </c>
    </row>
    <row r="64" spans="1:28" s="146" customFormat="1">
      <c r="A64" s="139" t="s">
        <v>26</v>
      </c>
      <c r="B64" s="139">
        <f t="shared" ref="B64:AA64" si="63">B4+B33</f>
        <v>88014726.76000002</v>
      </c>
      <c r="C64" s="139">
        <f t="shared" si="63"/>
        <v>9773883.9679999985</v>
      </c>
      <c r="D64" s="139">
        <f t="shared" si="63"/>
        <v>-109412612.56077558</v>
      </c>
      <c r="E64" s="139">
        <f t="shared" si="63"/>
        <v>378386482.22199994</v>
      </c>
      <c r="F64" s="139">
        <f t="shared" si="63"/>
        <v>-257707176.21377361</v>
      </c>
      <c r="G64" s="139">
        <f t="shared" ref="G64" si="64">G4+G33</f>
        <v>3662281.38</v>
      </c>
      <c r="H64" s="139">
        <f t="shared" ref="H64:J64" si="65">H4+H33</f>
        <v>-255691609.43000001</v>
      </c>
      <c r="I64" s="139">
        <f t="shared" si="65"/>
        <v>3892522.06</v>
      </c>
      <c r="J64" s="139">
        <f t="shared" si="65"/>
        <v>-9570370.22377358</v>
      </c>
      <c r="K64" s="139">
        <f t="shared" si="63"/>
        <v>-33181738.692710694</v>
      </c>
      <c r="L64" s="139">
        <f>L4+L33</f>
        <v>12237462.369999997</v>
      </c>
      <c r="M64" s="139">
        <f>M4+M33</f>
        <v>8538468.6785534658</v>
      </c>
      <c r="N64" s="139">
        <f t="shared" ref="N64:P65" si="66">N4+N33</f>
        <v>1758513.1</v>
      </c>
      <c r="O64" s="139">
        <f t="shared" si="66"/>
        <v>-46285407.226226419</v>
      </c>
      <c r="P64" s="139">
        <f t="shared" si="66"/>
        <v>-8937280.2850377355</v>
      </c>
      <c r="Q64" s="139">
        <f t="shared" si="63"/>
        <v>-494820.91000000003</v>
      </c>
      <c r="R64" s="139">
        <f t="shared" si="63"/>
        <v>1325.58</v>
      </c>
      <c r="S64" s="139">
        <f t="shared" ref="S64" si="67">S4+S33</f>
        <v>99788125.277259961</v>
      </c>
      <c r="T64" s="139">
        <f t="shared" si="63"/>
        <v>6540818.5250377357</v>
      </c>
      <c r="U64" s="139">
        <f t="shared" si="63"/>
        <v>65600801.490000002</v>
      </c>
      <c r="V64" s="139">
        <f t="shared" si="63"/>
        <v>26033962.300000001</v>
      </c>
      <c r="W64" s="139">
        <f t="shared" si="63"/>
        <v>1612542.9622222222</v>
      </c>
      <c r="X64" s="139">
        <f t="shared" si="63"/>
        <v>367655.75</v>
      </c>
      <c r="Y64" s="139">
        <f t="shared" si="63"/>
        <v>-268.77999999999997</v>
      </c>
      <c r="Z64" s="139">
        <f t="shared" si="63"/>
        <v>367924.53</v>
      </c>
      <c r="AA64" s="139">
        <f t="shared" si="63"/>
        <v>0</v>
      </c>
      <c r="AB64" s="139">
        <f t="shared" ref="AB64:AB70" si="68">AB4+AB33</f>
        <v>107.01</v>
      </c>
    </row>
    <row r="65" spans="1:28" s="141" customFormat="1">
      <c r="A65" s="32" t="s">
        <v>489</v>
      </c>
      <c r="B65" s="33">
        <f>B5+B34</f>
        <v>307750454.16000003</v>
      </c>
      <c r="C65" s="33">
        <f t="shared" ref="C65:L65" si="69">C5+C34</f>
        <v>3325985.5580000002</v>
      </c>
      <c r="D65" s="33">
        <f t="shared" si="69"/>
        <v>-1907432.7699999809</v>
      </c>
      <c r="E65" s="33">
        <f t="shared" si="69"/>
        <v>179054569.17200002</v>
      </c>
      <c r="F65" s="33">
        <f t="shared" si="69"/>
        <v>27435561.010000002</v>
      </c>
      <c r="G65" s="33">
        <f t="shared" ref="G65" si="70">G5+G34</f>
        <v>3587915.1799999997</v>
      </c>
      <c r="H65" s="33">
        <f t="shared" ref="H65:J65" si="71">H5+H34</f>
        <v>20822775.420000002</v>
      </c>
      <c r="I65" s="33">
        <f t="shared" si="71"/>
        <v>2890324.42</v>
      </c>
      <c r="J65" s="33">
        <f t="shared" si="71"/>
        <v>134545.99</v>
      </c>
      <c r="K65" s="33">
        <f t="shared" si="69"/>
        <v>495291.88</v>
      </c>
      <c r="L65" s="147">
        <f t="shared" si="69"/>
        <v>-1007659.47</v>
      </c>
      <c r="M65" s="147">
        <f t="shared" ref="M65" si="72">M5+M34</f>
        <v>55733.49</v>
      </c>
      <c r="N65" s="33">
        <f t="shared" si="66"/>
        <v>1285073.3600000001</v>
      </c>
      <c r="O65" s="33">
        <f t="shared" si="66"/>
        <v>176670.50999999998</v>
      </c>
      <c r="P65" s="33">
        <f t="shared" si="66"/>
        <v>0</v>
      </c>
      <c r="Q65" s="33">
        <f t="shared" ref="Q65:AA65" si="73">Q5+Q34</f>
        <v>-12754.01</v>
      </c>
      <c r="R65" s="33">
        <f t="shared" si="73"/>
        <v>-1772</v>
      </c>
      <c r="S65" s="33">
        <f t="shared" ref="S65" si="74">S5+S34</f>
        <v>98979197.780000001</v>
      </c>
      <c r="T65" s="33">
        <f t="shared" si="73"/>
        <v>6573113.2499999991</v>
      </c>
      <c r="U65" s="33">
        <f t="shared" si="73"/>
        <v>65600801.490000002</v>
      </c>
      <c r="V65" s="33">
        <f t="shared" si="73"/>
        <v>26033962.300000001</v>
      </c>
      <c r="W65" s="33">
        <f t="shared" si="73"/>
        <v>771320.74</v>
      </c>
      <c r="X65" s="33">
        <f t="shared" si="73"/>
        <v>367281.53</v>
      </c>
      <c r="Y65" s="33">
        <f t="shared" si="73"/>
        <v>-643</v>
      </c>
      <c r="Z65" s="33">
        <f t="shared" si="73"/>
        <v>367924.53</v>
      </c>
      <c r="AA65" s="33">
        <f t="shared" si="73"/>
        <v>0</v>
      </c>
      <c r="AB65" s="33">
        <f t="shared" si="68"/>
        <v>0</v>
      </c>
    </row>
    <row r="66" spans="1:28" s="141" customFormat="1">
      <c r="A66" s="142" t="s">
        <v>28</v>
      </c>
      <c r="B66" s="142">
        <f t="shared" ref="B66:AA66" si="75">B6+B35</f>
        <v>175048061.03</v>
      </c>
      <c r="C66" s="142">
        <f t="shared" si="75"/>
        <v>0</v>
      </c>
      <c r="D66" s="142">
        <f t="shared" si="75"/>
        <v>-1701899.25</v>
      </c>
      <c r="E66" s="142">
        <f t="shared" si="75"/>
        <v>176255541.66</v>
      </c>
      <c r="F66" s="142">
        <f t="shared" si="75"/>
        <v>330502.12</v>
      </c>
      <c r="G66" s="142">
        <f t="shared" ref="G66" si="76">G6+G35</f>
        <v>292766.27</v>
      </c>
      <c r="H66" s="142">
        <f t="shared" ref="H66:J66" si="77">H6+H35</f>
        <v>0</v>
      </c>
      <c r="I66" s="142">
        <f t="shared" si="77"/>
        <v>0</v>
      </c>
      <c r="J66" s="142">
        <f t="shared" si="77"/>
        <v>37735.85</v>
      </c>
      <c r="K66" s="142">
        <f t="shared" si="75"/>
        <v>163916.5</v>
      </c>
      <c r="L66" s="148">
        <f t="shared" si="75"/>
        <v>0</v>
      </c>
      <c r="M66" s="148">
        <f t="shared" ref="M66" si="78">M6+M35</f>
        <v>0</v>
      </c>
      <c r="N66" s="142">
        <f t="shared" si="75"/>
        <v>0</v>
      </c>
      <c r="O66" s="142">
        <f t="shared" si="75"/>
        <v>176670.50999999998</v>
      </c>
      <c r="P66" s="142">
        <f t="shared" si="75"/>
        <v>0</v>
      </c>
      <c r="Q66" s="142">
        <f t="shared" si="75"/>
        <v>-12754.01</v>
      </c>
      <c r="R66" s="142">
        <f t="shared" si="75"/>
        <v>0</v>
      </c>
      <c r="S66" s="142">
        <f t="shared" ref="S66" si="79">S6+S35</f>
        <v>0</v>
      </c>
      <c r="T66" s="142">
        <f t="shared" si="75"/>
        <v>0</v>
      </c>
      <c r="U66" s="142">
        <f t="shared" si="75"/>
        <v>0</v>
      </c>
      <c r="V66" s="142">
        <f t="shared" si="75"/>
        <v>0</v>
      </c>
      <c r="W66" s="142">
        <f t="shared" si="75"/>
        <v>0</v>
      </c>
      <c r="X66" s="142">
        <f t="shared" si="75"/>
        <v>0</v>
      </c>
      <c r="Y66" s="142">
        <f t="shared" si="75"/>
        <v>0</v>
      </c>
      <c r="Z66" s="142">
        <f t="shared" si="75"/>
        <v>0</v>
      </c>
      <c r="AA66" s="142">
        <f t="shared" si="75"/>
        <v>0</v>
      </c>
      <c r="AB66" s="142">
        <f t="shared" si="68"/>
        <v>0</v>
      </c>
    </row>
    <row r="67" spans="1:28" s="141" customFormat="1">
      <c r="A67" s="142" t="s">
        <v>29</v>
      </c>
      <c r="B67" s="142">
        <f t="shared" ref="B67:AA67" si="80">B7+B36</f>
        <v>101394292.13</v>
      </c>
      <c r="C67" s="142">
        <f t="shared" si="80"/>
        <v>1750000.0080000001</v>
      </c>
      <c r="D67" s="142">
        <f t="shared" si="80"/>
        <v>0</v>
      </c>
      <c r="E67" s="142">
        <f t="shared" si="80"/>
        <v>297169.81199999998</v>
      </c>
      <c r="F67" s="142">
        <f t="shared" si="80"/>
        <v>0</v>
      </c>
      <c r="G67" s="142">
        <f t="shared" ref="G67" si="81">G7+G36</f>
        <v>0</v>
      </c>
      <c r="H67" s="142">
        <f t="shared" ref="H67:J67" si="82">H7+H36</f>
        <v>0</v>
      </c>
      <c r="I67" s="142">
        <f t="shared" si="82"/>
        <v>0</v>
      </c>
      <c r="J67" s="142">
        <f t="shared" si="82"/>
        <v>0</v>
      </c>
      <c r="K67" s="142">
        <f t="shared" si="80"/>
        <v>0</v>
      </c>
      <c r="L67" s="148">
        <f t="shared" si="80"/>
        <v>0</v>
      </c>
      <c r="M67" s="148">
        <f t="shared" ref="M67" si="83">M7+M36</f>
        <v>0</v>
      </c>
      <c r="N67" s="142">
        <f t="shared" si="80"/>
        <v>0</v>
      </c>
      <c r="O67" s="142">
        <f t="shared" si="80"/>
        <v>0</v>
      </c>
      <c r="P67" s="142">
        <f t="shared" si="80"/>
        <v>0</v>
      </c>
      <c r="Q67" s="142">
        <f t="shared" si="80"/>
        <v>0</v>
      </c>
      <c r="R67" s="142">
        <f t="shared" si="80"/>
        <v>0</v>
      </c>
      <c r="S67" s="142">
        <f t="shared" ref="S67" si="84">S7+S36</f>
        <v>98979197.780000001</v>
      </c>
      <c r="T67" s="142">
        <f t="shared" si="80"/>
        <v>6573113.2499999991</v>
      </c>
      <c r="U67" s="142">
        <f t="shared" si="80"/>
        <v>65600801.490000002</v>
      </c>
      <c r="V67" s="142">
        <f t="shared" si="80"/>
        <v>26033962.300000001</v>
      </c>
      <c r="W67" s="142">
        <f t="shared" si="80"/>
        <v>771320.74</v>
      </c>
      <c r="X67" s="142">
        <f t="shared" si="80"/>
        <v>367924.53</v>
      </c>
      <c r="Y67" s="142">
        <f t="shared" si="80"/>
        <v>0</v>
      </c>
      <c r="Z67" s="142">
        <f>Z7+Z36</f>
        <v>367924.53</v>
      </c>
      <c r="AA67" s="142">
        <f t="shared" si="80"/>
        <v>0</v>
      </c>
      <c r="AB67" s="142">
        <f t="shared" si="68"/>
        <v>0</v>
      </c>
    </row>
    <row r="68" spans="1:28" s="141" customFormat="1">
      <c r="A68" s="142" t="s">
        <v>30</v>
      </c>
      <c r="B68" s="142">
        <f t="shared" ref="B68:AA68" si="85">B8+B37</f>
        <v>29780940.620000001</v>
      </c>
      <c r="C68" s="142">
        <f t="shared" si="85"/>
        <v>1575985.55</v>
      </c>
      <c r="D68" s="142">
        <f t="shared" si="85"/>
        <v>0</v>
      </c>
      <c r="E68" s="142">
        <f t="shared" si="85"/>
        <v>1098333.18</v>
      </c>
      <c r="F68" s="142">
        <f t="shared" si="85"/>
        <v>27106621.890000001</v>
      </c>
      <c r="G68" s="142">
        <f t="shared" ref="G68" si="86">G8+G37</f>
        <v>3296711.9099999992</v>
      </c>
      <c r="H68" s="142">
        <f t="shared" ref="H68:J68" si="87">H8+H37</f>
        <v>20822775.420000002</v>
      </c>
      <c r="I68" s="142">
        <f t="shared" si="87"/>
        <v>2890324.42</v>
      </c>
      <c r="J68" s="142">
        <f t="shared" si="87"/>
        <v>96810.14</v>
      </c>
      <c r="K68" s="142">
        <f t="shared" si="85"/>
        <v>0</v>
      </c>
      <c r="L68" s="148">
        <f t="shared" si="85"/>
        <v>0</v>
      </c>
      <c r="M68" s="148">
        <f t="shared" ref="M68" si="88">M8+M37</f>
        <v>0</v>
      </c>
      <c r="N68" s="142">
        <f t="shared" si="85"/>
        <v>0</v>
      </c>
      <c r="O68" s="142">
        <f t="shared" si="85"/>
        <v>0</v>
      </c>
      <c r="P68" s="142">
        <f t="shared" si="85"/>
        <v>0</v>
      </c>
      <c r="Q68" s="142">
        <f t="shared" si="85"/>
        <v>0</v>
      </c>
      <c r="R68" s="142">
        <f t="shared" si="85"/>
        <v>0</v>
      </c>
      <c r="S68" s="142">
        <f t="shared" ref="S68" si="89">S8+S37</f>
        <v>0</v>
      </c>
      <c r="T68" s="142">
        <f t="shared" si="85"/>
        <v>0</v>
      </c>
      <c r="U68" s="142">
        <f t="shared" si="85"/>
        <v>0</v>
      </c>
      <c r="V68" s="142">
        <f t="shared" si="85"/>
        <v>0</v>
      </c>
      <c r="W68" s="142">
        <f t="shared" si="85"/>
        <v>0</v>
      </c>
      <c r="X68" s="142">
        <f t="shared" si="85"/>
        <v>0</v>
      </c>
      <c r="Y68" s="142">
        <f t="shared" si="85"/>
        <v>0</v>
      </c>
      <c r="Z68" s="142">
        <f t="shared" si="85"/>
        <v>0</v>
      </c>
      <c r="AA68" s="142">
        <f t="shared" si="85"/>
        <v>0</v>
      </c>
      <c r="AB68" s="142">
        <f t="shared" si="68"/>
        <v>0</v>
      </c>
    </row>
    <row r="69" spans="1:28" s="146" customFormat="1">
      <c r="A69" s="32" t="s">
        <v>490</v>
      </c>
      <c r="B69" s="32">
        <f t="shared" ref="B69:AA69" si="90">B9+B38</f>
        <v>93237977.340000004</v>
      </c>
      <c r="C69" s="32">
        <f t="shared" si="90"/>
        <v>668821.52</v>
      </c>
      <c r="D69" s="32">
        <f t="shared" si="90"/>
        <v>-111691774.60222222</v>
      </c>
      <c r="E69" s="32">
        <f t="shared" si="90"/>
        <v>194730687.5</v>
      </c>
      <c r="F69" s="32">
        <f t="shared" si="90"/>
        <v>1855251.11</v>
      </c>
      <c r="G69" s="32">
        <f t="shared" ref="G69" si="91">G9+G38</f>
        <v>96850.55</v>
      </c>
      <c r="H69" s="32">
        <f t="shared" ref="H69:J69" si="92">H9+H38</f>
        <v>0</v>
      </c>
      <c r="I69" s="32">
        <f t="shared" si="92"/>
        <v>0</v>
      </c>
      <c r="J69" s="32">
        <f t="shared" si="92"/>
        <v>1758400.56</v>
      </c>
      <c r="K69" s="32">
        <f t="shared" si="90"/>
        <v>6833288.3600000003</v>
      </c>
      <c r="L69" s="149">
        <f t="shared" si="90"/>
        <v>-998864.9</v>
      </c>
      <c r="M69" s="149">
        <f t="shared" ref="M69" si="93">M9+M38</f>
        <v>-411440.95</v>
      </c>
      <c r="N69" s="32">
        <f t="shared" si="90"/>
        <v>0</v>
      </c>
      <c r="O69" s="32">
        <f t="shared" si="90"/>
        <v>8141090.4500000011</v>
      </c>
      <c r="P69" s="32">
        <f t="shared" si="90"/>
        <v>0</v>
      </c>
      <c r="Q69" s="32">
        <f t="shared" si="90"/>
        <v>99406.18</v>
      </c>
      <c r="R69" s="32">
        <f t="shared" si="90"/>
        <v>3097.58</v>
      </c>
      <c r="S69" s="32">
        <f t="shared" ref="S69" si="94">S9+S38</f>
        <v>841222.22222222225</v>
      </c>
      <c r="T69" s="32">
        <f t="shared" si="90"/>
        <v>0</v>
      </c>
      <c r="U69" s="32">
        <f t="shared" si="90"/>
        <v>0</v>
      </c>
      <c r="V69" s="32">
        <f t="shared" si="90"/>
        <v>0</v>
      </c>
      <c r="W69" s="32">
        <f t="shared" si="90"/>
        <v>841222.22222222225</v>
      </c>
      <c r="X69" s="32">
        <f t="shared" si="90"/>
        <v>374.22</v>
      </c>
      <c r="Y69" s="32">
        <f t="shared" si="90"/>
        <v>374.22</v>
      </c>
      <c r="Z69" s="32">
        <f t="shared" si="90"/>
        <v>0</v>
      </c>
      <c r="AA69" s="32">
        <f t="shared" si="90"/>
        <v>0</v>
      </c>
      <c r="AB69" s="32">
        <f t="shared" si="68"/>
        <v>107.01</v>
      </c>
    </row>
    <row r="70" spans="1:28" s="146" customFormat="1">
      <c r="A70" s="32" t="s">
        <v>32</v>
      </c>
      <c r="B70" s="32">
        <f t="shared" ref="B70:AA70" si="95">B10+B39</f>
        <v>-87301863.030000001</v>
      </c>
      <c r="C70" s="32">
        <f t="shared" si="95"/>
        <v>-2384402.2199999997</v>
      </c>
      <c r="D70" s="32">
        <f t="shared" si="95"/>
        <v>4164152.7814465379</v>
      </c>
      <c r="E70" s="32">
        <f t="shared" si="95"/>
        <v>170142.06</v>
      </c>
      <c r="F70" s="32">
        <f t="shared" si="95"/>
        <v>-88601944.683773607</v>
      </c>
      <c r="G70" s="32">
        <f t="shared" ref="G70" si="96">G10+G39</f>
        <v>157225.87000000011</v>
      </c>
      <c r="H70" s="32">
        <f t="shared" ref="H70:J70" si="97">H10+H39</f>
        <v>-84624194.590000004</v>
      </c>
      <c r="I70" s="32">
        <f t="shared" si="97"/>
        <v>9747.6299999999992</v>
      </c>
      <c r="J70" s="32">
        <f t="shared" si="97"/>
        <v>-4144723.5937735802</v>
      </c>
      <c r="K70" s="32">
        <f t="shared" si="95"/>
        <v>-600411.13371069496</v>
      </c>
      <c r="L70" s="149">
        <f t="shared" si="95"/>
        <v>36207380.770000003</v>
      </c>
      <c r="M70" s="149">
        <f t="shared" ref="M70" si="98">M10+M39</f>
        <v>32256670.108553458</v>
      </c>
      <c r="N70" s="32">
        <f t="shared" si="95"/>
        <v>1754350.64</v>
      </c>
      <c r="O70" s="32">
        <f t="shared" si="95"/>
        <v>-75448217.386226416</v>
      </c>
      <c r="P70" s="32">
        <f t="shared" si="95"/>
        <v>6235499.4939622646</v>
      </c>
      <c r="Q70" s="32">
        <f t="shared" si="95"/>
        <v>-1606094.76</v>
      </c>
      <c r="R70" s="32">
        <f t="shared" si="95"/>
        <v>0</v>
      </c>
      <c r="S70" s="32">
        <f t="shared" ref="S70" si="99">S10+S39</f>
        <v>-49399.8339622641</v>
      </c>
      <c r="T70" s="32">
        <f t="shared" si="95"/>
        <v>-49399.8339622641</v>
      </c>
      <c r="U70" s="32">
        <f t="shared" si="95"/>
        <v>0</v>
      </c>
      <c r="V70" s="32">
        <f t="shared" si="95"/>
        <v>0</v>
      </c>
      <c r="W70" s="32">
        <f t="shared" si="95"/>
        <v>0</v>
      </c>
      <c r="X70" s="32">
        <f t="shared" si="95"/>
        <v>0</v>
      </c>
      <c r="Y70" s="32">
        <f t="shared" si="95"/>
        <v>0</v>
      </c>
      <c r="Z70" s="32">
        <f t="shared" si="95"/>
        <v>0</v>
      </c>
      <c r="AA70" s="32">
        <f t="shared" si="95"/>
        <v>0</v>
      </c>
      <c r="AB70" s="32">
        <f t="shared" si="68"/>
        <v>0</v>
      </c>
    </row>
    <row r="71" spans="1:28" s="146" customFormat="1" ht="16.5" customHeight="1">
      <c r="A71" s="32" t="s">
        <v>491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149"/>
      <c r="M71" s="149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s="146" customFormat="1">
      <c r="A72" s="32" t="s">
        <v>34</v>
      </c>
      <c r="B72" s="32">
        <f t="shared" ref="B72:AA72" si="100">B12+B41</f>
        <v>-229320068.69</v>
      </c>
      <c r="C72" s="32">
        <f t="shared" si="100"/>
        <v>8605113.2499999981</v>
      </c>
      <c r="D72" s="32">
        <f t="shared" si="100"/>
        <v>0</v>
      </c>
      <c r="E72" s="32">
        <f t="shared" si="100"/>
        <v>363664.4</v>
      </c>
      <c r="F72" s="32">
        <f t="shared" si="100"/>
        <v>-198396043.65000001</v>
      </c>
      <c r="G72" s="32">
        <f t="shared" ref="G72" si="101">G12+G41</f>
        <v>-179710.22</v>
      </c>
      <c r="H72" s="32">
        <f t="shared" ref="H72:J72" si="102">H12+H41</f>
        <v>-191890190.25999999</v>
      </c>
      <c r="I72" s="32">
        <f t="shared" si="102"/>
        <v>992450.01</v>
      </c>
      <c r="J72" s="32">
        <f t="shared" si="102"/>
        <v>-7318593.1799999997</v>
      </c>
      <c r="K72" s="32">
        <f t="shared" si="100"/>
        <v>-39909907.798999995</v>
      </c>
      <c r="L72" s="149">
        <f t="shared" ref="L72:P73" si="103">L12+L41</f>
        <v>-21963394.030000001</v>
      </c>
      <c r="M72" s="149">
        <f t="shared" ref="M72" si="104">M12+M41</f>
        <v>-23362493.969999999</v>
      </c>
      <c r="N72" s="32">
        <f t="shared" si="103"/>
        <v>-1280910.8999999999</v>
      </c>
      <c r="O72" s="32">
        <f t="shared" si="103"/>
        <v>20845049.200000003</v>
      </c>
      <c r="P72" s="32">
        <f t="shared" si="103"/>
        <v>-15172779.778999999</v>
      </c>
      <c r="Q72" s="32">
        <f t="shared" si="100"/>
        <v>1024621.6799999999</v>
      </c>
      <c r="R72" s="32">
        <f t="shared" si="100"/>
        <v>0</v>
      </c>
      <c r="S72" s="32">
        <f t="shared" ref="S72" si="105">S12+S41</f>
        <v>17105.109</v>
      </c>
      <c r="T72" s="32">
        <f t="shared" si="100"/>
        <v>17105.109</v>
      </c>
      <c r="U72" s="32">
        <f t="shared" si="100"/>
        <v>0</v>
      </c>
      <c r="V72" s="32">
        <f t="shared" si="100"/>
        <v>0</v>
      </c>
      <c r="W72" s="32">
        <f t="shared" si="100"/>
        <v>0</v>
      </c>
      <c r="X72" s="32">
        <f t="shared" si="100"/>
        <v>0</v>
      </c>
      <c r="Y72" s="32">
        <f t="shared" si="100"/>
        <v>0</v>
      </c>
      <c r="Z72" s="32">
        <f t="shared" si="100"/>
        <v>0</v>
      </c>
      <c r="AA72" s="32">
        <f t="shared" si="100"/>
        <v>0</v>
      </c>
      <c r="AB72" s="32">
        <f t="shared" ref="AB72:AB87" si="106">AB12+AB41</f>
        <v>0</v>
      </c>
    </row>
    <row r="73" spans="1:28" s="146" customFormat="1">
      <c r="A73" s="32" t="s">
        <v>492</v>
      </c>
      <c r="B73" s="32">
        <f t="shared" ref="B73:K73" si="107">B13+B42</f>
        <v>-183319.67999999999</v>
      </c>
      <c r="C73" s="32">
        <f t="shared" si="107"/>
        <v>0</v>
      </c>
      <c r="D73" s="32">
        <f t="shared" si="107"/>
        <v>22442.03</v>
      </c>
      <c r="E73" s="32">
        <f t="shared" si="107"/>
        <v>-205761.71</v>
      </c>
      <c r="F73" s="32">
        <f t="shared" si="107"/>
        <v>0</v>
      </c>
      <c r="G73" s="32">
        <f t="shared" ref="G73" si="108">G13+G42</f>
        <v>0</v>
      </c>
      <c r="H73" s="32">
        <f t="shared" ref="H73:J73" si="109">H13+H42</f>
        <v>0</v>
      </c>
      <c r="I73" s="32">
        <f t="shared" si="109"/>
        <v>0</v>
      </c>
      <c r="J73" s="32">
        <f t="shared" si="109"/>
        <v>0</v>
      </c>
      <c r="K73" s="32">
        <f t="shared" si="107"/>
        <v>0</v>
      </c>
      <c r="L73" s="32">
        <f t="shared" si="103"/>
        <v>0</v>
      </c>
      <c r="M73" s="32">
        <f t="shared" ref="M73" si="110">M13+M42</f>
        <v>0</v>
      </c>
      <c r="N73" s="32">
        <f t="shared" si="103"/>
        <v>0</v>
      </c>
      <c r="O73" s="32">
        <f t="shared" si="103"/>
        <v>0</v>
      </c>
      <c r="P73" s="32">
        <f t="shared" si="103"/>
        <v>0</v>
      </c>
      <c r="Q73" s="32">
        <f t="shared" ref="Q73:AA73" si="111">Q13+Q42</f>
        <v>0</v>
      </c>
      <c r="R73" s="32">
        <f t="shared" si="111"/>
        <v>0</v>
      </c>
      <c r="S73" s="32">
        <f t="shared" ref="S73" si="112">S13+S42</f>
        <v>0</v>
      </c>
      <c r="T73" s="32">
        <f t="shared" si="111"/>
        <v>0</v>
      </c>
      <c r="U73" s="32">
        <f t="shared" si="111"/>
        <v>0</v>
      </c>
      <c r="V73" s="32">
        <f t="shared" si="111"/>
        <v>0</v>
      </c>
      <c r="W73" s="32">
        <f t="shared" si="111"/>
        <v>0</v>
      </c>
      <c r="X73" s="32">
        <f t="shared" si="111"/>
        <v>0</v>
      </c>
      <c r="Y73" s="32">
        <f t="shared" si="111"/>
        <v>0</v>
      </c>
      <c r="Z73" s="32">
        <f t="shared" si="111"/>
        <v>0</v>
      </c>
      <c r="AA73" s="32">
        <f t="shared" si="111"/>
        <v>0</v>
      </c>
      <c r="AB73" s="32">
        <f t="shared" si="106"/>
        <v>0</v>
      </c>
    </row>
    <row r="74" spans="1:28" s="146" customFormat="1">
      <c r="A74" s="32" t="s">
        <v>493</v>
      </c>
      <c r="B74" s="32">
        <f t="shared" ref="B74:AA74" si="113">B14+B43</f>
        <v>3831546.66</v>
      </c>
      <c r="C74" s="32">
        <f t="shared" si="113"/>
        <v>-441634.14000000019</v>
      </c>
      <c r="D74" s="32">
        <f t="shared" si="113"/>
        <v>0</v>
      </c>
      <c r="E74" s="32">
        <f t="shared" si="113"/>
        <v>4273180.8000000007</v>
      </c>
      <c r="F74" s="32">
        <f t="shared" si="113"/>
        <v>0</v>
      </c>
      <c r="G74" s="32">
        <f t="shared" ref="G74" si="114">G14+G43</f>
        <v>0</v>
      </c>
      <c r="H74" s="32">
        <f t="shared" ref="H74:J74" si="115">H14+H43</f>
        <v>0</v>
      </c>
      <c r="I74" s="32">
        <f t="shared" si="115"/>
        <v>0</v>
      </c>
      <c r="J74" s="32">
        <f t="shared" si="115"/>
        <v>0</v>
      </c>
      <c r="K74" s="32">
        <f t="shared" si="113"/>
        <v>0</v>
      </c>
      <c r="L74" s="32">
        <f t="shared" si="113"/>
        <v>0</v>
      </c>
      <c r="M74" s="32">
        <f t="shared" ref="M74" si="116">M14+M43</f>
        <v>0</v>
      </c>
      <c r="N74" s="32">
        <f t="shared" ref="N74:N87" si="117">N14+N43</f>
        <v>0</v>
      </c>
      <c r="O74" s="32">
        <f t="shared" si="113"/>
        <v>0</v>
      </c>
      <c r="P74" s="32">
        <f t="shared" ref="P74:P87" si="118">P14+P43</f>
        <v>0</v>
      </c>
      <c r="Q74" s="32">
        <f t="shared" si="113"/>
        <v>0</v>
      </c>
      <c r="R74" s="32">
        <f t="shared" si="113"/>
        <v>0</v>
      </c>
      <c r="S74" s="32">
        <f t="shared" ref="S74" si="119">S14+S43</f>
        <v>0</v>
      </c>
      <c r="T74" s="32">
        <f t="shared" si="113"/>
        <v>0</v>
      </c>
      <c r="U74" s="32">
        <f t="shared" si="113"/>
        <v>0</v>
      </c>
      <c r="V74" s="32">
        <f t="shared" si="113"/>
        <v>0</v>
      </c>
      <c r="W74" s="32">
        <f t="shared" si="113"/>
        <v>0</v>
      </c>
      <c r="X74" s="32">
        <f t="shared" si="113"/>
        <v>0</v>
      </c>
      <c r="Y74" s="32">
        <f t="shared" si="113"/>
        <v>0</v>
      </c>
      <c r="Z74" s="32">
        <f t="shared" si="113"/>
        <v>0</v>
      </c>
      <c r="AA74" s="32">
        <f t="shared" si="113"/>
        <v>0</v>
      </c>
      <c r="AB74" s="32">
        <f t="shared" si="106"/>
        <v>0</v>
      </c>
    </row>
    <row r="75" spans="1:28" s="141" customFormat="1">
      <c r="A75" s="35" t="s">
        <v>37</v>
      </c>
      <c r="B75" s="36">
        <f t="shared" ref="B75:AA75" si="120">B15+B44</f>
        <v>284075086.52999997</v>
      </c>
      <c r="C75" s="36">
        <f t="shared" si="120"/>
        <v>5131286.1899999976</v>
      </c>
      <c r="D75" s="36">
        <f t="shared" si="120"/>
        <v>52772039.405047975</v>
      </c>
      <c r="E75" s="36">
        <f t="shared" si="120"/>
        <v>143301584.584952</v>
      </c>
      <c r="F75" s="36">
        <f t="shared" si="120"/>
        <v>7485420.0600000005</v>
      </c>
      <c r="G75" s="36">
        <f t="shared" ref="G75" si="121">G15+G44</f>
        <v>3734859.9400000004</v>
      </c>
      <c r="H75" s="36">
        <f t="shared" ref="H75:J75" si="122">H15+H44</f>
        <v>-30374.14</v>
      </c>
      <c r="I75" s="36">
        <f t="shared" si="122"/>
        <v>529729.35000000009</v>
      </c>
      <c r="J75" s="36">
        <f t="shared" si="122"/>
        <v>3251204.91</v>
      </c>
      <c r="K75" s="36">
        <f t="shared" si="120"/>
        <v>11479947.430000002</v>
      </c>
      <c r="L75" s="36">
        <f t="shared" si="120"/>
        <v>3240181.56</v>
      </c>
      <c r="M75" s="36">
        <f t="shared" ref="M75" si="123">M15+M44</f>
        <v>812850.15999999992</v>
      </c>
      <c r="N75" s="36">
        <f t="shared" si="117"/>
        <v>837338.63</v>
      </c>
      <c r="O75" s="36">
        <f t="shared" si="120"/>
        <v>1222330.93</v>
      </c>
      <c r="P75" s="36">
        <f t="shared" si="118"/>
        <v>1380336.9400000002</v>
      </c>
      <c r="Q75" s="36">
        <f t="shared" si="120"/>
        <v>1679131.7</v>
      </c>
      <c r="R75" s="36">
        <f t="shared" si="120"/>
        <v>2307777.5099999998</v>
      </c>
      <c r="S75" s="36">
        <f t="shared" ref="S75" si="124">S15+S44</f>
        <v>54197394.159999996</v>
      </c>
      <c r="T75" s="36">
        <f t="shared" si="120"/>
        <v>5770880.3199999994</v>
      </c>
      <c r="U75" s="36">
        <f t="shared" si="120"/>
        <v>29581247.759999998</v>
      </c>
      <c r="V75" s="36">
        <f t="shared" si="120"/>
        <v>16580052.960000001</v>
      </c>
      <c r="W75" s="36">
        <f t="shared" si="120"/>
        <v>2265213.12</v>
      </c>
      <c r="X75" s="36">
        <f t="shared" si="120"/>
        <v>2679327.9899999998</v>
      </c>
      <c r="Y75" s="36">
        <f t="shared" si="120"/>
        <v>1999387.77</v>
      </c>
      <c r="Z75" s="36">
        <f t="shared" si="120"/>
        <v>679940.22000000009</v>
      </c>
      <c r="AA75" s="36">
        <f t="shared" si="120"/>
        <v>6217964.3300000001</v>
      </c>
      <c r="AB75" s="36">
        <f t="shared" si="106"/>
        <v>810122.38</v>
      </c>
    </row>
    <row r="76" spans="1:28" s="141" customFormat="1">
      <c r="A76" s="33" t="s">
        <v>494</v>
      </c>
      <c r="B76" s="33">
        <f t="shared" ref="B76:AA76" si="125">B16+B45</f>
        <v>3326894.14</v>
      </c>
      <c r="C76" s="33">
        <f t="shared" si="125"/>
        <v>8919.02</v>
      </c>
      <c r="D76" s="33">
        <f t="shared" si="125"/>
        <v>-686514.19495199993</v>
      </c>
      <c r="E76" s="33">
        <f t="shared" si="125"/>
        <v>2597397.8249520003</v>
      </c>
      <c r="F76" s="33">
        <f t="shared" si="125"/>
        <v>167572.96000000002</v>
      </c>
      <c r="G76" s="33">
        <f t="shared" ref="G76" si="126">G16+G45</f>
        <v>36951.26</v>
      </c>
      <c r="H76" s="33">
        <f t="shared" ref="H76:J76" si="127">H16+H45</f>
        <v>149849.04</v>
      </c>
      <c r="I76" s="33">
        <f t="shared" si="127"/>
        <v>20810.34</v>
      </c>
      <c r="J76" s="33">
        <f t="shared" si="127"/>
        <v>-40037.680000000008</v>
      </c>
      <c r="K76" s="33">
        <f t="shared" si="125"/>
        <v>533712.44999999995</v>
      </c>
      <c r="L76" s="33">
        <f t="shared" si="125"/>
        <v>1045065.5399999999</v>
      </c>
      <c r="M76" s="33">
        <f t="shared" ref="M76" si="128">M16+M45</f>
        <v>16535.830000000002</v>
      </c>
      <c r="N76" s="33">
        <f t="shared" si="117"/>
        <v>15392</v>
      </c>
      <c r="O76" s="33">
        <f t="shared" si="125"/>
        <v>-564786.24</v>
      </c>
      <c r="P76" s="33">
        <f t="shared" si="118"/>
        <v>33113.159999999996</v>
      </c>
      <c r="Q76" s="33">
        <f t="shared" si="125"/>
        <v>-11607.84</v>
      </c>
      <c r="R76" s="33">
        <f t="shared" si="125"/>
        <v>0</v>
      </c>
      <c r="S76" s="33">
        <f t="shared" ref="S76" si="129">S16+S45</f>
        <v>704378.29</v>
      </c>
      <c r="T76" s="33">
        <f t="shared" si="125"/>
        <v>46001.53</v>
      </c>
      <c r="U76" s="33">
        <f t="shared" si="125"/>
        <v>469951.63</v>
      </c>
      <c r="V76" s="33">
        <f t="shared" si="125"/>
        <v>186305.56</v>
      </c>
      <c r="W76" s="33">
        <f t="shared" si="125"/>
        <v>2119.5700000000002</v>
      </c>
      <c r="X76" s="33">
        <f t="shared" si="125"/>
        <v>2649.06</v>
      </c>
      <c r="Y76" s="33">
        <f t="shared" si="125"/>
        <v>0</v>
      </c>
      <c r="Z76" s="33">
        <f t="shared" si="125"/>
        <v>2649.06</v>
      </c>
      <c r="AA76" s="33">
        <f t="shared" si="125"/>
        <v>-1221.27</v>
      </c>
      <c r="AB76" s="33">
        <f t="shared" si="106"/>
        <v>0</v>
      </c>
    </row>
    <row r="77" spans="1:28" s="141" customFormat="1">
      <c r="A77" s="33" t="s">
        <v>495</v>
      </c>
      <c r="B77" s="33">
        <f>B17+B46</f>
        <v>278906922.82999998</v>
      </c>
      <c r="C77" s="33">
        <f t="shared" ref="C77:AA77" si="130">C17+C46</f>
        <v>5122367.1699999981</v>
      </c>
      <c r="D77" s="33">
        <f t="shared" si="130"/>
        <v>53458553.600000009</v>
      </c>
      <c r="E77" s="33">
        <f t="shared" si="130"/>
        <v>138862917.20000002</v>
      </c>
      <c r="F77" s="33">
        <f t="shared" si="130"/>
        <v>7317847.0999999996</v>
      </c>
      <c r="G77" s="33">
        <f t="shared" ref="G77" si="131">G17+G46</f>
        <v>3697908.68</v>
      </c>
      <c r="H77" s="33">
        <f t="shared" ref="H77:J77" si="132">H17+H46</f>
        <v>-180223.18</v>
      </c>
      <c r="I77" s="33">
        <f t="shared" si="132"/>
        <v>508919.01</v>
      </c>
      <c r="J77" s="33">
        <f t="shared" si="132"/>
        <v>3291242.59</v>
      </c>
      <c r="K77" s="33">
        <f t="shared" si="130"/>
        <v>10946234.979999999</v>
      </c>
      <c r="L77" s="33">
        <f t="shared" si="130"/>
        <v>2195116.02</v>
      </c>
      <c r="M77" s="33">
        <f t="shared" ref="M77" si="133">M17+M46</f>
        <v>796314.33000000007</v>
      </c>
      <c r="N77" s="33">
        <f t="shared" si="117"/>
        <v>821946.63</v>
      </c>
      <c r="O77" s="33">
        <f t="shared" si="130"/>
        <v>1787117.17</v>
      </c>
      <c r="P77" s="33">
        <f t="shared" si="118"/>
        <v>1347223.78</v>
      </c>
      <c r="Q77" s="33">
        <f t="shared" si="130"/>
        <v>1690739.5399999998</v>
      </c>
      <c r="R77" s="33">
        <f t="shared" si="130"/>
        <v>2307777.5099999998</v>
      </c>
      <c r="S77" s="33">
        <f t="shared" ref="S77" si="134">S17+S46</f>
        <v>53493015.869999997</v>
      </c>
      <c r="T77" s="33">
        <f t="shared" si="130"/>
        <v>5724878.79</v>
      </c>
      <c r="U77" s="33">
        <f t="shared" si="130"/>
        <v>29111296.129999999</v>
      </c>
      <c r="V77" s="33">
        <f t="shared" si="130"/>
        <v>16393747.4</v>
      </c>
      <c r="W77" s="33">
        <f t="shared" si="130"/>
        <v>2263093.5500000003</v>
      </c>
      <c r="X77" s="33">
        <f t="shared" si="130"/>
        <v>2676678.9299999997</v>
      </c>
      <c r="Y77" s="33">
        <f t="shared" si="130"/>
        <v>1999387.77</v>
      </c>
      <c r="Z77" s="33">
        <f t="shared" si="130"/>
        <v>677291.16</v>
      </c>
      <c r="AA77" s="33">
        <f t="shared" si="130"/>
        <v>6219185.5999999996</v>
      </c>
      <c r="AB77" s="33">
        <f t="shared" si="106"/>
        <v>810122.38</v>
      </c>
    </row>
    <row r="78" spans="1:28" s="141" customFormat="1">
      <c r="A78" s="33" t="s">
        <v>496</v>
      </c>
      <c r="B78" s="33">
        <f t="shared" ref="B78:AA78" si="135">B18+B47</f>
        <v>0</v>
      </c>
      <c r="C78" s="33">
        <f t="shared" si="135"/>
        <v>0</v>
      </c>
      <c r="D78" s="33">
        <f t="shared" si="135"/>
        <v>0</v>
      </c>
      <c r="E78" s="33">
        <f t="shared" si="135"/>
        <v>0</v>
      </c>
      <c r="F78" s="33">
        <f t="shared" si="135"/>
        <v>0</v>
      </c>
      <c r="G78" s="33">
        <f t="shared" ref="G78" si="136">G18+G47</f>
        <v>0</v>
      </c>
      <c r="H78" s="33">
        <f t="shared" ref="H78:J78" si="137">H18+H47</f>
        <v>0</v>
      </c>
      <c r="I78" s="33">
        <f t="shared" si="137"/>
        <v>0</v>
      </c>
      <c r="J78" s="33">
        <f t="shared" si="137"/>
        <v>0</v>
      </c>
      <c r="K78" s="33">
        <f t="shared" si="135"/>
        <v>0</v>
      </c>
      <c r="L78" s="33">
        <f t="shared" si="135"/>
        <v>0</v>
      </c>
      <c r="M78" s="33">
        <f t="shared" ref="M78" si="138">M18+M47</f>
        <v>0</v>
      </c>
      <c r="N78" s="33">
        <f t="shared" si="117"/>
        <v>0</v>
      </c>
      <c r="O78" s="33">
        <f t="shared" si="135"/>
        <v>0</v>
      </c>
      <c r="P78" s="33">
        <f t="shared" si="118"/>
        <v>0</v>
      </c>
      <c r="Q78" s="33">
        <f t="shared" si="135"/>
        <v>0</v>
      </c>
      <c r="R78" s="33">
        <f t="shared" si="135"/>
        <v>0</v>
      </c>
      <c r="S78" s="33">
        <f t="shared" ref="S78" si="139">S18+S47</f>
        <v>0</v>
      </c>
      <c r="T78" s="33">
        <f t="shared" si="135"/>
        <v>0</v>
      </c>
      <c r="U78" s="33">
        <f t="shared" si="135"/>
        <v>0</v>
      </c>
      <c r="V78" s="33">
        <f t="shared" si="135"/>
        <v>0</v>
      </c>
      <c r="W78" s="33">
        <f t="shared" si="135"/>
        <v>0</v>
      </c>
      <c r="X78" s="33">
        <f t="shared" si="135"/>
        <v>0</v>
      </c>
      <c r="Y78" s="33">
        <f t="shared" si="135"/>
        <v>0</v>
      </c>
      <c r="Z78" s="33">
        <f t="shared" si="135"/>
        <v>0</v>
      </c>
      <c r="AA78" s="33">
        <f t="shared" si="135"/>
        <v>0</v>
      </c>
      <c r="AB78" s="33">
        <f t="shared" si="106"/>
        <v>0</v>
      </c>
    </row>
    <row r="79" spans="1:28" s="141" customFormat="1">
      <c r="A79" s="33" t="s">
        <v>497</v>
      </c>
      <c r="B79" s="33">
        <f t="shared" ref="B79:AA79" si="140">B19+B48</f>
        <v>1841269.56</v>
      </c>
      <c r="C79" s="33">
        <f t="shared" si="140"/>
        <v>0</v>
      </c>
      <c r="D79" s="33">
        <f t="shared" si="140"/>
        <v>0</v>
      </c>
      <c r="E79" s="33">
        <f t="shared" si="140"/>
        <v>1841269.56</v>
      </c>
      <c r="F79" s="33">
        <f t="shared" si="140"/>
        <v>0</v>
      </c>
      <c r="G79" s="33">
        <f t="shared" ref="G79" si="141">G19+G48</f>
        <v>0</v>
      </c>
      <c r="H79" s="33">
        <f t="shared" ref="H79:J79" si="142">H19+H48</f>
        <v>0</v>
      </c>
      <c r="I79" s="33">
        <f t="shared" si="142"/>
        <v>0</v>
      </c>
      <c r="J79" s="33">
        <f t="shared" si="142"/>
        <v>0</v>
      </c>
      <c r="K79" s="33">
        <f t="shared" si="140"/>
        <v>0</v>
      </c>
      <c r="L79" s="33">
        <f t="shared" si="140"/>
        <v>0</v>
      </c>
      <c r="M79" s="33">
        <f t="shared" ref="M79" si="143">M19+M48</f>
        <v>0</v>
      </c>
      <c r="N79" s="33">
        <f t="shared" si="117"/>
        <v>0</v>
      </c>
      <c r="O79" s="33">
        <f t="shared" si="140"/>
        <v>0</v>
      </c>
      <c r="P79" s="33">
        <f t="shared" si="118"/>
        <v>0</v>
      </c>
      <c r="Q79" s="33">
        <f t="shared" si="140"/>
        <v>0</v>
      </c>
      <c r="R79" s="33">
        <f t="shared" si="140"/>
        <v>0</v>
      </c>
      <c r="S79" s="33">
        <f t="shared" ref="S79" si="144">S19+S48</f>
        <v>0</v>
      </c>
      <c r="T79" s="33">
        <f t="shared" si="140"/>
        <v>0</v>
      </c>
      <c r="U79" s="33">
        <f t="shared" si="140"/>
        <v>0</v>
      </c>
      <c r="V79" s="33">
        <f t="shared" si="140"/>
        <v>0</v>
      </c>
      <c r="W79" s="33">
        <f t="shared" si="140"/>
        <v>0</v>
      </c>
      <c r="X79" s="33">
        <f t="shared" si="140"/>
        <v>0</v>
      </c>
      <c r="Y79" s="33">
        <f t="shared" si="140"/>
        <v>0</v>
      </c>
      <c r="Z79" s="33">
        <f t="shared" si="140"/>
        <v>0</v>
      </c>
      <c r="AA79" s="33">
        <f t="shared" si="140"/>
        <v>0</v>
      </c>
      <c r="AB79" s="33">
        <f t="shared" si="106"/>
        <v>0</v>
      </c>
    </row>
    <row r="80" spans="1:28" s="141" customFormat="1">
      <c r="A80" s="35" t="s">
        <v>42</v>
      </c>
      <c r="B80" s="36">
        <f t="shared" ref="B80:AA80" si="145">B20+B49</f>
        <v>-196060359.76999998</v>
      </c>
      <c r="C80" s="36">
        <f t="shared" si="145"/>
        <v>4642597.7780000009</v>
      </c>
      <c r="D80" s="36">
        <f t="shared" si="145"/>
        <v>-162184651.96582371</v>
      </c>
      <c r="E80" s="36">
        <f t="shared" si="145"/>
        <v>235084897.63704801</v>
      </c>
      <c r="F80" s="36">
        <f t="shared" si="145"/>
        <v>-265192596.27377361</v>
      </c>
      <c r="G80" s="36">
        <f t="shared" ref="G80" si="146">G20+G49</f>
        <v>-72578.560000000289</v>
      </c>
      <c r="H80" s="36">
        <f t="shared" ref="H80:J80" si="147">H20+H49</f>
        <v>-255661235.28999999</v>
      </c>
      <c r="I80" s="36">
        <f t="shared" si="147"/>
        <v>3362792.71</v>
      </c>
      <c r="J80" s="36">
        <f t="shared" si="147"/>
        <v>-12821575.133773578</v>
      </c>
      <c r="K80" s="36">
        <f t="shared" si="145"/>
        <v>-44661686.12271069</v>
      </c>
      <c r="L80" s="36">
        <f t="shared" si="145"/>
        <v>8997280.8099999949</v>
      </c>
      <c r="M80" s="36">
        <f t="shared" ref="M80" si="148">M20+M49</f>
        <v>7725618.5185534656</v>
      </c>
      <c r="N80" s="36">
        <f t="shared" si="117"/>
        <v>921174.47</v>
      </c>
      <c r="O80" s="36">
        <f t="shared" si="145"/>
        <v>-47507738.156226426</v>
      </c>
      <c r="P80" s="36">
        <f t="shared" si="118"/>
        <v>-10317617.225037735</v>
      </c>
      <c r="Q80" s="36">
        <f t="shared" si="145"/>
        <v>-2173952.61</v>
      </c>
      <c r="R80" s="36">
        <f t="shared" si="145"/>
        <v>-2306451.9300000002</v>
      </c>
      <c r="S80" s="36">
        <f t="shared" ref="S80" si="149">S20+S49</f>
        <v>45590731.117259957</v>
      </c>
      <c r="T80" s="36">
        <f t="shared" si="145"/>
        <v>769938.20503773587</v>
      </c>
      <c r="U80" s="36">
        <f t="shared" si="145"/>
        <v>36019553.730000004</v>
      </c>
      <c r="V80" s="36">
        <f t="shared" si="145"/>
        <v>9453909.3399999999</v>
      </c>
      <c r="W80" s="36">
        <f t="shared" si="145"/>
        <v>-652670.15777777787</v>
      </c>
      <c r="X80" s="36">
        <f t="shared" si="145"/>
        <v>-2311672.2400000002</v>
      </c>
      <c r="Y80" s="36">
        <f t="shared" si="145"/>
        <v>-1999656.55</v>
      </c>
      <c r="Z80" s="36">
        <f t="shared" si="145"/>
        <v>-312015.69</v>
      </c>
      <c r="AA80" s="36">
        <f t="shared" si="145"/>
        <v>-6217964.3300000001</v>
      </c>
      <c r="AB80" s="36">
        <f t="shared" si="106"/>
        <v>-810015.37</v>
      </c>
    </row>
    <row r="81" spans="1:28" s="141" customFormat="1">
      <c r="A81" s="33" t="s">
        <v>498</v>
      </c>
      <c r="B81" s="33">
        <f t="shared" ref="B81:AA81" si="150">B21+B50</f>
        <v>1330734.8400000001</v>
      </c>
      <c r="C81" s="33">
        <f t="shared" si="150"/>
        <v>0</v>
      </c>
      <c r="D81" s="33">
        <f t="shared" si="150"/>
        <v>994594.52</v>
      </c>
      <c r="E81" s="33">
        <f t="shared" si="150"/>
        <v>249668.94</v>
      </c>
      <c r="F81" s="33">
        <f t="shared" si="150"/>
        <v>0</v>
      </c>
      <c r="G81" s="33">
        <f t="shared" ref="G81" si="151">G21+G50</f>
        <v>0</v>
      </c>
      <c r="H81" s="33">
        <f t="shared" ref="H81:J81" si="152">H21+H50</f>
        <v>0</v>
      </c>
      <c r="I81" s="33">
        <f t="shared" si="152"/>
        <v>0</v>
      </c>
      <c r="J81" s="33">
        <f t="shared" si="152"/>
        <v>0</v>
      </c>
      <c r="K81" s="33">
        <f t="shared" si="150"/>
        <v>0</v>
      </c>
      <c r="L81" s="33">
        <f t="shared" si="150"/>
        <v>0</v>
      </c>
      <c r="M81" s="33">
        <f t="shared" ref="M81" si="153">M21+M50</f>
        <v>0</v>
      </c>
      <c r="N81" s="33">
        <f t="shared" si="117"/>
        <v>0</v>
      </c>
      <c r="O81" s="33">
        <f t="shared" si="150"/>
        <v>0</v>
      </c>
      <c r="P81" s="33">
        <f t="shared" si="118"/>
        <v>0</v>
      </c>
      <c r="Q81" s="33">
        <f t="shared" si="150"/>
        <v>0</v>
      </c>
      <c r="R81" s="33">
        <f t="shared" si="150"/>
        <v>0</v>
      </c>
      <c r="S81" s="33">
        <f t="shared" ref="S81" si="154">S21+S50</f>
        <v>0</v>
      </c>
      <c r="T81" s="33">
        <f t="shared" si="150"/>
        <v>0</v>
      </c>
      <c r="U81" s="33">
        <f t="shared" si="150"/>
        <v>0</v>
      </c>
      <c r="V81" s="33">
        <f t="shared" si="150"/>
        <v>0</v>
      </c>
      <c r="W81" s="33">
        <f t="shared" si="150"/>
        <v>0</v>
      </c>
      <c r="X81" s="33">
        <f t="shared" si="150"/>
        <v>86471.38</v>
      </c>
      <c r="Y81" s="33">
        <f t="shared" si="150"/>
        <v>86471.38</v>
      </c>
      <c r="Z81" s="33">
        <f t="shared" si="150"/>
        <v>0</v>
      </c>
      <c r="AA81" s="33">
        <f t="shared" si="150"/>
        <v>0</v>
      </c>
      <c r="AB81" s="33">
        <f t="shared" si="106"/>
        <v>0</v>
      </c>
    </row>
    <row r="82" spans="1:28" s="141" customFormat="1">
      <c r="A82" s="33" t="s">
        <v>499</v>
      </c>
      <c r="B82" s="33">
        <f t="shared" ref="B82:AA82" si="155">B22+B51</f>
        <v>1201981.6100000001</v>
      </c>
      <c r="C82" s="33">
        <f t="shared" si="155"/>
        <v>0</v>
      </c>
      <c r="D82" s="33">
        <f t="shared" si="155"/>
        <v>1072534.0000000002</v>
      </c>
      <c r="E82" s="33">
        <f t="shared" si="155"/>
        <v>127831.64</v>
      </c>
      <c r="F82" s="33">
        <f t="shared" si="155"/>
        <v>0</v>
      </c>
      <c r="G82" s="33">
        <f t="shared" ref="G82" si="156">G22+G51</f>
        <v>0</v>
      </c>
      <c r="H82" s="33">
        <f t="shared" ref="H82:J82" si="157">H22+H51</f>
        <v>0</v>
      </c>
      <c r="I82" s="33">
        <f t="shared" si="157"/>
        <v>0</v>
      </c>
      <c r="J82" s="33">
        <f t="shared" si="157"/>
        <v>0</v>
      </c>
      <c r="K82" s="33">
        <f t="shared" si="155"/>
        <v>0</v>
      </c>
      <c r="L82" s="33">
        <f t="shared" si="155"/>
        <v>0</v>
      </c>
      <c r="M82" s="33">
        <f t="shared" ref="M82" si="158">M22+M51</f>
        <v>0</v>
      </c>
      <c r="N82" s="33">
        <f t="shared" si="117"/>
        <v>0</v>
      </c>
      <c r="O82" s="33">
        <f t="shared" si="155"/>
        <v>0</v>
      </c>
      <c r="P82" s="33">
        <f t="shared" si="118"/>
        <v>0</v>
      </c>
      <c r="Q82" s="33">
        <f t="shared" si="155"/>
        <v>0</v>
      </c>
      <c r="R82" s="33">
        <f t="shared" si="155"/>
        <v>0</v>
      </c>
      <c r="S82" s="33">
        <f t="shared" ref="S82" si="159">S22+S51</f>
        <v>0</v>
      </c>
      <c r="T82" s="33">
        <f t="shared" si="155"/>
        <v>0</v>
      </c>
      <c r="U82" s="33">
        <f t="shared" si="155"/>
        <v>0</v>
      </c>
      <c r="V82" s="33">
        <f t="shared" si="155"/>
        <v>0</v>
      </c>
      <c r="W82" s="33">
        <f t="shared" si="155"/>
        <v>0</v>
      </c>
      <c r="X82" s="33">
        <f t="shared" si="155"/>
        <v>717.74</v>
      </c>
      <c r="Y82" s="33">
        <f t="shared" si="155"/>
        <v>717.74</v>
      </c>
      <c r="Z82" s="33">
        <f t="shared" si="155"/>
        <v>0</v>
      </c>
      <c r="AA82" s="33">
        <f t="shared" si="155"/>
        <v>898.23</v>
      </c>
      <c r="AB82" s="33">
        <f t="shared" si="106"/>
        <v>0</v>
      </c>
    </row>
    <row r="83" spans="1:28" s="141" customFormat="1">
      <c r="A83" s="35" t="s">
        <v>45</v>
      </c>
      <c r="B83" s="36">
        <f t="shared" ref="B83:AA83" si="160">B23+B52</f>
        <v>-195931606.53999999</v>
      </c>
      <c r="C83" s="36">
        <f t="shared" si="160"/>
        <v>4642597.7780000009</v>
      </c>
      <c r="D83" s="36">
        <f t="shared" si="160"/>
        <v>-162262591.4458237</v>
      </c>
      <c r="E83" s="36">
        <f t="shared" si="160"/>
        <v>235206734.93704802</v>
      </c>
      <c r="F83" s="36">
        <f t="shared" si="160"/>
        <v>-265192596.27377361</v>
      </c>
      <c r="G83" s="36">
        <f t="shared" ref="G83" si="161">G23+G52</f>
        <v>-72578.560000000289</v>
      </c>
      <c r="H83" s="36">
        <f t="shared" ref="H83:J83" si="162">H23+H52</f>
        <v>-255661235.28999999</v>
      </c>
      <c r="I83" s="36">
        <f t="shared" si="162"/>
        <v>3362792.71</v>
      </c>
      <c r="J83" s="36">
        <f t="shared" si="162"/>
        <v>-12821575.133773578</v>
      </c>
      <c r="K83" s="36">
        <f t="shared" si="160"/>
        <v>-44661686.12271069</v>
      </c>
      <c r="L83" s="36">
        <f t="shared" si="160"/>
        <v>8997280.8099999949</v>
      </c>
      <c r="M83" s="36">
        <f t="shared" ref="M83" si="163">M23+M52</f>
        <v>7725618.5185534656</v>
      </c>
      <c r="N83" s="36">
        <f t="shared" si="117"/>
        <v>921174.47</v>
      </c>
      <c r="O83" s="36">
        <f t="shared" si="160"/>
        <v>-47507738.156226426</v>
      </c>
      <c r="P83" s="36">
        <f t="shared" si="118"/>
        <v>-10317617.225037735</v>
      </c>
      <c r="Q83" s="36">
        <f t="shared" si="160"/>
        <v>-2173952.61</v>
      </c>
      <c r="R83" s="36">
        <f t="shared" si="160"/>
        <v>-2306451.9300000002</v>
      </c>
      <c r="S83" s="36">
        <f t="shared" ref="S83" si="164">S23+S52</f>
        <v>45590731.117259957</v>
      </c>
      <c r="T83" s="36">
        <f t="shared" si="160"/>
        <v>769938.20503773587</v>
      </c>
      <c r="U83" s="36">
        <f t="shared" si="160"/>
        <v>36019553.730000004</v>
      </c>
      <c r="V83" s="36">
        <f t="shared" si="160"/>
        <v>9453909.3399999999</v>
      </c>
      <c r="W83" s="36">
        <f t="shared" si="160"/>
        <v>-652670.15777777787</v>
      </c>
      <c r="X83" s="36">
        <f t="shared" si="160"/>
        <v>-2225918.6</v>
      </c>
      <c r="Y83" s="36">
        <f t="shared" si="160"/>
        <v>-1913902.91</v>
      </c>
      <c r="Z83" s="36">
        <f t="shared" si="160"/>
        <v>-312015.69</v>
      </c>
      <c r="AA83" s="36">
        <f t="shared" si="160"/>
        <v>-6218862.5599999996</v>
      </c>
      <c r="AB83" s="36">
        <f t="shared" si="106"/>
        <v>-810015.37</v>
      </c>
    </row>
    <row r="84" spans="1:28" s="141" customFormat="1">
      <c r="A84" s="33" t="s">
        <v>500</v>
      </c>
      <c r="B84" s="33">
        <f>B24+B53</f>
        <v>-52292188.642499998</v>
      </c>
      <c r="C84" s="33">
        <f t="shared" ref="B84:AA84" si="165">C24+C53</f>
        <v>0</v>
      </c>
      <c r="D84" s="33">
        <f t="shared" si="165"/>
        <v>-1564195.1</v>
      </c>
      <c r="E84" s="33">
        <f t="shared" si="165"/>
        <v>0</v>
      </c>
      <c r="F84" s="33">
        <f t="shared" si="165"/>
        <v>0</v>
      </c>
      <c r="G84" s="33">
        <f t="shared" ref="G84" si="166">G24+G53</f>
        <v>0</v>
      </c>
      <c r="H84" s="33">
        <f t="shared" ref="H84:J84" si="167">H24+H53</f>
        <v>0</v>
      </c>
      <c r="I84" s="33">
        <f t="shared" si="167"/>
        <v>0</v>
      </c>
      <c r="J84" s="33">
        <f t="shared" si="167"/>
        <v>0</v>
      </c>
      <c r="K84" s="33">
        <f t="shared" si="165"/>
        <v>0</v>
      </c>
      <c r="L84" s="33">
        <f t="shared" si="165"/>
        <v>0</v>
      </c>
      <c r="M84" s="33">
        <f t="shared" ref="M84" si="168">M24+M53</f>
        <v>0</v>
      </c>
      <c r="N84" s="33">
        <f t="shared" si="117"/>
        <v>0</v>
      </c>
      <c r="O84" s="33">
        <f t="shared" si="165"/>
        <v>0</v>
      </c>
      <c r="P84" s="33">
        <f t="shared" si="118"/>
        <v>0</v>
      </c>
      <c r="Q84" s="33">
        <f t="shared" si="165"/>
        <v>0</v>
      </c>
      <c r="R84" s="33">
        <f t="shared" si="165"/>
        <v>0</v>
      </c>
      <c r="S84" s="33">
        <f t="shared" ref="S84" si="169">S24+S53</f>
        <v>0</v>
      </c>
      <c r="T84" s="33">
        <f t="shared" si="165"/>
        <v>0</v>
      </c>
      <c r="U84" s="33">
        <f t="shared" si="165"/>
        <v>0</v>
      </c>
      <c r="V84" s="33">
        <f t="shared" si="165"/>
        <v>0</v>
      </c>
      <c r="W84" s="33">
        <f t="shared" si="165"/>
        <v>0</v>
      </c>
      <c r="X84" s="33">
        <f t="shared" si="165"/>
        <v>0</v>
      </c>
      <c r="Y84" s="33">
        <f t="shared" si="165"/>
        <v>0</v>
      </c>
      <c r="Z84" s="33">
        <f t="shared" si="165"/>
        <v>0</v>
      </c>
      <c r="AA84" s="33">
        <f t="shared" si="165"/>
        <v>0</v>
      </c>
      <c r="AB84" s="33">
        <f t="shared" si="106"/>
        <v>0</v>
      </c>
    </row>
    <row r="85" spans="1:28" s="141" customFormat="1">
      <c r="A85" s="35" t="s">
        <v>47</v>
      </c>
      <c r="B85" s="36">
        <f t="shared" ref="B85:AA85" si="170">B25+B54</f>
        <v>-143639417.89750001</v>
      </c>
      <c r="C85" s="36">
        <f t="shared" si="170"/>
        <v>4642597.7780000009</v>
      </c>
      <c r="D85" s="36">
        <f t="shared" si="170"/>
        <v>-160698396.34582371</v>
      </c>
      <c r="E85" s="36">
        <f t="shared" si="170"/>
        <v>235206734.93704802</v>
      </c>
      <c r="F85" s="36">
        <f t="shared" si="170"/>
        <v>-265192596.27377361</v>
      </c>
      <c r="G85" s="36">
        <f t="shared" ref="G85" si="171">G25+G54</f>
        <v>-72578.560000000289</v>
      </c>
      <c r="H85" s="36">
        <f t="shared" ref="H85:J85" si="172">H25+H54</f>
        <v>-255661235.28999999</v>
      </c>
      <c r="I85" s="36">
        <f t="shared" si="172"/>
        <v>3362792.71</v>
      </c>
      <c r="J85" s="36">
        <f t="shared" si="172"/>
        <v>-12821575.133773578</v>
      </c>
      <c r="K85" s="36">
        <f t="shared" si="170"/>
        <v>-44661686.12271069</v>
      </c>
      <c r="L85" s="36">
        <f t="shared" si="170"/>
        <v>8997280.8099999949</v>
      </c>
      <c r="M85" s="36">
        <f t="shared" ref="M85" si="173">M25+M54</f>
        <v>7725618.5185534656</v>
      </c>
      <c r="N85" s="36">
        <f t="shared" si="117"/>
        <v>921174.47</v>
      </c>
      <c r="O85" s="36">
        <f t="shared" si="170"/>
        <v>-47507738.156226426</v>
      </c>
      <c r="P85" s="36">
        <f t="shared" si="118"/>
        <v>-10317617.225037735</v>
      </c>
      <c r="Q85" s="36">
        <f t="shared" si="170"/>
        <v>-2173952.61</v>
      </c>
      <c r="R85" s="36">
        <f t="shared" si="170"/>
        <v>-2306451.9300000002</v>
      </c>
      <c r="S85" s="36">
        <f t="shared" ref="S85" si="174">S25+S54</f>
        <v>45590731.117259957</v>
      </c>
      <c r="T85" s="36">
        <f t="shared" si="170"/>
        <v>769938.20503773587</v>
      </c>
      <c r="U85" s="36">
        <f t="shared" si="170"/>
        <v>36019553.730000004</v>
      </c>
      <c r="V85" s="36">
        <f t="shared" si="170"/>
        <v>9453909.3399999999</v>
      </c>
      <c r="W85" s="36">
        <f t="shared" si="170"/>
        <v>-652670.15777777787</v>
      </c>
      <c r="X85" s="36">
        <f t="shared" si="170"/>
        <v>-2225918.6</v>
      </c>
      <c r="Y85" s="36">
        <f t="shared" si="170"/>
        <v>-1913902.91</v>
      </c>
      <c r="Z85" s="36">
        <f t="shared" si="170"/>
        <v>-312015.69</v>
      </c>
      <c r="AA85" s="36">
        <f t="shared" si="170"/>
        <v>-6218862.5599999996</v>
      </c>
      <c r="AB85" s="36">
        <f t="shared" si="106"/>
        <v>-810015.37</v>
      </c>
    </row>
    <row r="86" spans="1:28" s="141" customFormat="1">
      <c r="A86" s="37" t="s">
        <v>48</v>
      </c>
      <c r="B86" s="38">
        <f t="shared" ref="B86:AA86" si="175">B26+B55</f>
        <v>0</v>
      </c>
      <c r="C86" s="38">
        <f t="shared" si="175"/>
        <v>0</v>
      </c>
      <c r="D86" s="38">
        <f t="shared" si="175"/>
        <v>0</v>
      </c>
      <c r="E86" s="38">
        <f t="shared" si="175"/>
        <v>0</v>
      </c>
      <c r="F86" s="38">
        <f t="shared" si="175"/>
        <v>0</v>
      </c>
      <c r="G86" s="38">
        <f t="shared" ref="G86" si="176">G26+G55</f>
        <v>0</v>
      </c>
      <c r="H86" s="38">
        <f t="shared" ref="H86:J86" si="177">H26+H55</f>
        <v>0</v>
      </c>
      <c r="I86" s="38">
        <f t="shared" si="177"/>
        <v>0</v>
      </c>
      <c r="J86" s="38">
        <f t="shared" si="177"/>
        <v>0</v>
      </c>
      <c r="K86" s="38">
        <f t="shared" si="175"/>
        <v>0</v>
      </c>
      <c r="L86" s="38">
        <f t="shared" si="175"/>
        <v>0</v>
      </c>
      <c r="M86" s="38">
        <f t="shared" ref="M86" si="178">M26+M55</f>
        <v>0</v>
      </c>
      <c r="N86" s="38">
        <f t="shared" si="117"/>
        <v>0</v>
      </c>
      <c r="O86" s="38">
        <f t="shared" si="175"/>
        <v>0</v>
      </c>
      <c r="P86" s="38">
        <f t="shared" si="118"/>
        <v>0</v>
      </c>
      <c r="Q86" s="38">
        <f t="shared" si="175"/>
        <v>0</v>
      </c>
      <c r="R86" s="38">
        <f t="shared" si="175"/>
        <v>0</v>
      </c>
      <c r="S86" s="38">
        <f t="shared" ref="S86" si="179">S26+S55</f>
        <v>0</v>
      </c>
      <c r="T86" s="38">
        <f t="shared" si="175"/>
        <v>0</v>
      </c>
      <c r="U86" s="38">
        <f t="shared" si="175"/>
        <v>0</v>
      </c>
      <c r="V86" s="38">
        <f t="shared" si="175"/>
        <v>0</v>
      </c>
      <c r="W86" s="38">
        <f t="shared" si="175"/>
        <v>0</v>
      </c>
      <c r="X86" s="38">
        <f t="shared" si="175"/>
        <v>0</v>
      </c>
      <c r="Y86" s="38">
        <f t="shared" si="175"/>
        <v>0</v>
      </c>
      <c r="Z86" s="38">
        <f t="shared" si="175"/>
        <v>0</v>
      </c>
      <c r="AA86" s="38">
        <f t="shared" si="175"/>
        <v>0</v>
      </c>
      <c r="AB86" s="38">
        <f t="shared" si="106"/>
        <v>0</v>
      </c>
    </row>
    <row r="87" spans="1:28" s="141" customFormat="1" ht="15" customHeight="1" thickBot="1">
      <c r="A87" s="39" t="s">
        <v>49</v>
      </c>
      <c r="B87" s="40">
        <f>B27+B56</f>
        <v>-143639417.89750001</v>
      </c>
      <c r="C87" s="40">
        <f t="shared" ref="C87:AA87" si="180">C27+C56</f>
        <v>4642597.7780000009</v>
      </c>
      <c r="D87" s="40">
        <f t="shared" si="180"/>
        <v>-160698396.34582368</v>
      </c>
      <c r="E87" s="40">
        <f t="shared" si="180"/>
        <v>235206734.93704802</v>
      </c>
      <c r="F87" s="40">
        <f t="shared" si="180"/>
        <v>-265192596.27377361</v>
      </c>
      <c r="G87" s="40">
        <f t="shared" ref="G87" si="181">G27+G56</f>
        <v>-72578.560000002384</v>
      </c>
      <c r="H87" s="40">
        <f t="shared" ref="H87:J87" si="182">H27+H56</f>
        <v>-255661235.28999999</v>
      </c>
      <c r="I87" s="40">
        <f t="shared" si="182"/>
        <v>3362792.71</v>
      </c>
      <c r="J87" s="40">
        <f t="shared" si="182"/>
        <v>-12821575.133773578</v>
      </c>
      <c r="K87" s="40">
        <f t="shared" si="180"/>
        <v>-44661686.12271069</v>
      </c>
      <c r="L87" s="40">
        <f t="shared" si="180"/>
        <v>8997280.8099999949</v>
      </c>
      <c r="M87" s="40">
        <f t="shared" si="180"/>
        <v>7725618.5185534656</v>
      </c>
      <c r="N87" s="40">
        <f t="shared" si="117"/>
        <v>921174.47</v>
      </c>
      <c r="O87" s="40">
        <f t="shared" si="180"/>
        <v>-47507738.156226419</v>
      </c>
      <c r="P87" s="40">
        <f t="shared" si="118"/>
        <v>-10317617.225037735</v>
      </c>
      <c r="Q87" s="40">
        <f t="shared" si="180"/>
        <v>-2173952.61</v>
      </c>
      <c r="R87" s="40">
        <f t="shared" si="180"/>
        <v>-2306451.9300000002</v>
      </c>
      <c r="S87" s="40">
        <f t="shared" ref="S87" si="183">S27+S56</f>
        <v>45590731.117259957</v>
      </c>
      <c r="T87" s="40">
        <f t="shared" si="180"/>
        <v>769938.20503773587</v>
      </c>
      <c r="U87" s="40">
        <f t="shared" si="180"/>
        <v>36019553.730000004</v>
      </c>
      <c r="V87" s="40">
        <f t="shared" si="180"/>
        <v>9453909.3399999999</v>
      </c>
      <c r="W87" s="40">
        <f t="shared" si="180"/>
        <v>-652670.15777777787</v>
      </c>
      <c r="X87" s="40">
        <f t="shared" si="180"/>
        <v>-2225918.6</v>
      </c>
      <c r="Y87" s="40">
        <f t="shared" si="180"/>
        <v>-1913902.91</v>
      </c>
      <c r="Z87" s="40">
        <f t="shared" si="180"/>
        <v>-312015.69</v>
      </c>
      <c r="AA87" s="40">
        <f t="shared" si="180"/>
        <v>-6218862.5599999996</v>
      </c>
      <c r="AB87" s="40">
        <f t="shared" si="106"/>
        <v>-810015.37</v>
      </c>
    </row>
    <row r="88" spans="1:28" s="118" customFormat="1"/>
    <row r="89" spans="1:28" s="118" customFormat="1">
      <c r="A89" s="42" t="s">
        <v>52</v>
      </c>
      <c r="B89" s="43">
        <f>B59</f>
        <v>101306370.39</v>
      </c>
      <c r="C89" s="43">
        <f t="shared" ref="C89:S89" si="184">C59</f>
        <v>0</v>
      </c>
      <c r="D89" s="43">
        <f t="shared" si="184"/>
        <v>0</v>
      </c>
      <c r="E89" s="43">
        <f t="shared" si="184"/>
        <v>101306370.39</v>
      </c>
      <c r="F89" s="43">
        <f t="shared" si="184"/>
        <v>0</v>
      </c>
      <c r="G89" s="43">
        <f t="shared" ref="G89" si="185">G59</f>
        <v>0</v>
      </c>
      <c r="H89" s="43">
        <f t="shared" ref="H89:J89" si="186">H59</f>
        <v>0</v>
      </c>
      <c r="I89" s="43">
        <f t="shared" si="186"/>
        <v>0</v>
      </c>
      <c r="J89" s="43">
        <f t="shared" si="186"/>
        <v>0</v>
      </c>
      <c r="K89" s="43">
        <f t="shared" si="184"/>
        <v>0</v>
      </c>
      <c r="L89" s="43">
        <f t="shared" si="184"/>
        <v>0</v>
      </c>
      <c r="M89" s="43"/>
      <c r="N89" s="43"/>
      <c r="O89" s="43">
        <f t="shared" si="184"/>
        <v>0</v>
      </c>
      <c r="P89" s="43">
        <f t="shared" si="184"/>
        <v>0</v>
      </c>
      <c r="Q89" s="43">
        <f t="shared" si="184"/>
        <v>0</v>
      </c>
      <c r="R89" s="43">
        <f t="shared" si="184"/>
        <v>0</v>
      </c>
      <c r="S89" s="43">
        <f t="shared" si="184"/>
        <v>0</v>
      </c>
      <c r="T89" s="43">
        <f t="shared" ref="T89:AB89" si="187">T59</f>
        <v>0</v>
      </c>
      <c r="U89" s="43">
        <f t="shared" si="187"/>
        <v>0</v>
      </c>
      <c r="V89" s="43">
        <f t="shared" si="187"/>
        <v>0</v>
      </c>
      <c r="W89" s="43">
        <f t="shared" si="187"/>
        <v>0</v>
      </c>
      <c r="X89" s="43">
        <f t="shared" si="187"/>
        <v>0</v>
      </c>
      <c r="Y89" s="43">
        <f t="shared" si="187"/>
        <v>0</v>
      </c>
      <c r="Z89" s="43">
        <f t="shared" si="187"/>
        <v>0</v>
      </c>
      <c r="AA89" s="43">
        <f t="shared" si="187"/>
        <v>0</v>
      </c>
      <c r="AB89" s="43">
        <f t="shared" si="187"/>
        <v>0</v>
      </c>
    </row>
    <row r="90" spans="1:28" s="118" customFormat="1" ht="14.25" thickBot="1">
      <c r="A90" s="44" t="s">
        <v>56</v>
      </c>
      <c r="B90" s="45">
        <f>B87</f>
        <v>-143639417.89750001</v>
      </c>
      <c r="C90" s="45">
        <f>C87-C89</f>
        <v>4642597.7780000009</v>
      </c>
      <c r="D90" s="45">
        <f t="shared" ref="D90:AB90" si="188">D87-D89</f>
        <v>-160698396.34582368</v>
      </c>
      <c r="E90" s="45">
        <f t="shared" si="188"/>
        <v>133900364.54704802</v>
      </c>
      <c r="F90" s="45">
        <f t="shared" si="188"/>
        <v>-265192596.27377361</v>
      </c>
      <c r="G90" s="45">
        <f t="shared" ref="G90" si="189">G87-G89</f>
        <v>-72578.560000002384</v>
      </c>
      <c r="H90" s="45">
        <f t="shared" ref="H90:J90" si="190">H87-H89</f>
        <v>-255661235.28999999</v>
      </c>
      <c r="I90" s="45">
        <f t="shared" si="190"/>
        <v>3362792.71</v>
      </c>
      <c r="J90" s="45">
        <f t="shared" si="190"/>
        <v>-12821575.133773578</v>
      </c>
      <c r="K90" s="45">
        <f t="shared" si="188"/>
        <v>-44661686.12271069</v>
      </c>
      <c r="L90" s="45">
        <f t="shared" si="188"/>
        <v>8997280.8099999949</v>
      </c>
      <c r="M90" s="45">
        <f t="shared" si="188"/>
        <v>7725618.5185534656</v>
      </c>
      <c r="N90" s="45">
        <f>N87-N89</f>
        <v>921174.47</v>
      </c>
      <c r="O90" s="45">
        <f t="shared" si="188"/>
        <v>-47507738.156226419</v>
      </c>
      <c r="P90" s="45">
        <f t="shared" si="188"/>
        <v>-10317617.225037735</v>
      </c>
      <c r="Q90" s="45">
        <f t="shared" si="188"/>
        <v>-2173952.61</v>
      </c>
      <c r="R90" s="45">
        <f t="shared" si="188"/>
        <v>-2306451.9300000002</v>
      </c>
      <c r="S90" s="45">
        <f t="shared" ref="S90" si="191">S87-S89</f>
        <v>45590731.117259957</v>
      </c>
      <c r="T90" s="45">
        <f t="shared" si="188"/>
        <v>769938.20503773587</v>
      </c>
      <c r="U90" s="45">
        <f t="shared" si="188"/>
        <v>36019553.730000004</v>
      </c>
      <c r="V90" s="45">
        <f t="shared" si="188"/>
        <v>9453909.3399999999</v>
      </c>
      <c r="W90" s="45">
        <f t="shared" si="188"/>
        <v>-652670.15777777787</v>
      </c>
      <c r="X90" s="45">
        <f t="shared" si="188"/>
        <v>-2225918.6</v>
      </c>
      <c r="Y90" s="45">
        <f t="shared" si="188"/>
        <v>-1913902.91</v>
      </c>
      <c r="Z90" s="45">
        <f t="shared" si="188"/>
        <v>-312015.69</v>
      </c>
      <c r="AA90" s="45">
        <f t="shared" si="188"/>
        <v>-6218862.5599999996</v>
      </c>
      <c r="AB90" s="45">
        <f t="shared" si="188"/>
        <v>-810015.37</v>
      </c>
    </row>
    <row r="91" spans="1:28" s="118" customFormat="1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</row>
    <row r="92" spans="1:28" s="225" customFormat="1">
      <c r="A92" s="225" t="s">
        <v>512</v>
      </c>
      <c r="B92" s="226">
        <f>B64/10000</f>
        <v>8801.4726760000012</v>
      </c>
      <c r="C92" s="226">
        <f t="shared" ref="C92:R92" si="192">C64/10000</f>
        <v>977.3883967999999</v>
      </c>
      <c r="D92" s="226">
        <f t="shared" si="192"/>
        <v>-10941.261256077558</v>
      </c>
      <c r="E92" s="226">
        <f t="shared" si="192"/>
        <v>37838.648222199998</v>
      </c>
      <c r="F92" s="226">
        <f t="shared" si="192"/>
        <v>-25770.71762137736</v>
      </c>
      <c r="G92" s="226">
        <f t="shared" si="192"/>
        <v>366.228138</v>
      </c>
      <c r="H92" s="226">
        <f t="shared" si="192"/>
        <v>-25569.160942999999</v>
      </c>
      <c r="I92" s="226">
        <f t="shared" si="192"/>
        <v>389.252206</v>
      </c>
      <c r="J92" s="226">
        <f t="shared" si="192"/>
        <v>-957.03702237735797</v>
      </c>
      <c r="K92" s="226">
        <f t="shared" si="192"/>
        <v>-3318.1738692710692</v>
      </c>
      <c r="L92" s="226">
        <f t="shared" si="192"/>
        <v>1223.7462369999998</v>
      </c>
      <c r="M92" s="226">
        <f t="shared" si="192"/>
        <v>853.84686785534655</v>
      </c>
      <c r="N92" s="226">
        <f t="shared" si="192"/>
        <v>175.85131000000001</v>
      </c>
      <c r="O92" s="226">
        <f t="shared" si="192"/>
        <v>-4628.5407226226416</v>
      </c>
      <c r="P92" s="226">
        <f t="shared" si="192"/>
        <v>-893.72802850377354</v>
      </c>
      <c r="Q92" s="226">
        <f t="shared" si="192"/>
        <v>-49.482091000000004</v>
      </c>
      <c r="R92" s="226">
        <f t="shared" si="192"/>
        <v>0.13255799999999998</v>
      </c>
      <c r="S92" s="226">
        <f t="shared" ref="S92:AB92" si="193">S64/10000</f>
        <v>9978.8125277259969</v>
      </c>
      <c r="T92" s="226">
        <f t="shared" si="193"/>
        <v>654.08185250377358</v>
      </c>
      <c r="U92" s="226">
        <f t="shared" si="193"/>
        <v>6560.0801490000003</v>
      </c>
      <c r="V92" s="226">
        <f t="shared" si="193"/>
        <v>2603.3962300000003</v>
      </c>
      <c r="W92" s="226">
        <f t="shared" si="193"/>
        <v>161.25429622222222</v>
      </c>
      <c r="X92" s="226">
        <f t="shared" si="193"/>
        <v>36.765574999999998</v>
      </c>
      <c r="Y92" s="226">
        <f t="shared" si="193"/>
        <v>-2.6877999999999996E-2</v>
      </c>
      <c r="Z92" s="226">
        <f t="shared" si="193"/>
        <v>36.792453000000002</v>
      </c>
      <c r="AA92" s="226">
        <f t="shared" si="193"/>
        <v>0</v>
      </c>
      <c r="AB92" s="226">
        <f t="shared" si="193"/>
        <v>1.0701E-2</v>
      </c>
    </row>
    <row r="93" spans="1:28" s="221" customFormat="1">
      <c r="A93" s="221" t="s">
        <v>511</v>
      </c>
      <c r="B93" s="222">
        <f t="shared" ref="B93:AB93" si="194">B90/10000</f>
        <v>-14363.941789750001</v>
      </c>
      <c r="C93" s="222">
        <f t="shared" si="194"/>
        <v>464.25977780000011</v>
      </c>
      <c r="D93" s="222">
        <f t="shared" si="194"/>
        <v>-16069.839634582368</v>
      </c>
      <c r="E93" s="222">
        <f t="shared" si="194"/>
        <v>13390.036454704801</v>
      </c>
      <c r="F93" s="222">
        <f t="shared" si="194"/>
        <v>-26519.25962737736</v>
      </c>
      <c r="G93" s="222">
        <f t="shared" si="194"/>
        <v>-7.2578560000002383</v>
      </c>
      <c r="H93" s="222">
        <f t="shared" si="194"/>
        <v>-25566.123529</v>
      </c>
      <c r="I93" s="222">
        <f t="shared" si="194"/>
        <v>336.27927099999999</v>
      </c>
      <c r="J93" s="222">
        <f t="shared" si="194"/>
        <v>-1282.1575133773579</v>
      </c>
      <c r="K93" s="222">
        <f t="shared" si="194"/>
        <v>-4466.1686122710689</v>
      </c>
      <c r="L93" s="222">
        <f t="shared" si="194"/>
        <v>899.72808099999952</v>
      </c>
      <c r="M93" s="222">
        <f t="shared" si="194"/>
        <v>772.5618518553465</v>
      </c>
      <c r="N93" s="222">
        <f t="shared" si="194"/>
        <v>92.117446999999999</v>
      </c>
      <c r="O93" s="222">
        <f t="shared" si="194"/>
        <v>-4750.7738156226415</v>
      </c>
      <c r="P93" s="222">
        <f t="shared" si="194"/>
        <v>-1031.7617225037734</v>
      </c>
      <c r="Q93" s="222">
        <f t="shared" si="194"/>
        <v>-217.39526099999998</v>
      </c>
      <c r="R93" s="222">
        <f t="shared" si="194"/>
        <v>-230.64519300000001</v>
      </c>
      <c r="S93" s="222">
        <f t="shared" si="194"/>
        <v>4559.0731117259957</v>
      </c>
      <c r="T93" s="222">
        <f t="shared" si="194"/>
        <v>76.993820503773591</v>
      </c>
      <c r="U93" s="222">
        <f t="shared" si="194"/>
        <v>3601.9553730000002</v>
      </c>
      <c r="V93" s="222">
        <f t="shared" si="194"/>
        <v>945.39093400000002</v>
      </c>
      <c r="W93" s="222">
        <f t="shared" si="194"/>
        <v>-65.267015777777786</v>
      </c>
      <c r="X93" s="222">
        <f t="shared" si="194"/>
        <v>-222.59186</v>
      </c>
      <c r="Y93" s="222">
        <f t="shared" si="194"/>
        <v>-191.39029099999999</v>
      </c>
      <c r="Z93" s="222">
        <f t="shared" si="194"/>
        <v>-31.201568999999999</v>
      </c>
      <c r="AA93" s="222">
        <f t="shared" si="194"/>
        <v>-621.886256</v>
      </c>
      <c r="AB93" s="222">
        <f t="shared" si="194"/>
        <v>-81.001536999999999</v>
      </c>
    </row>
    <row r="94" spans="1:28">
      <c r="L94" s="150"/>
      <c r="M94" s="150"/>
      <c r="N94" s="150"/>
      <c r="O94" s="150"/>
      <c r="P94" s="150"/>
      <c r="Q94" s="150"/>
      <c r="R94" s="150"/>
    </row>
    <row r="95" spans="1:28" s="151" customFormat="1" hidden="1">
      <c r="A95" s="19" t="s">
        <v>2</v>
      </c>
      <c r="B95" s="19" t="s">
        <v>3</v>
      </c>
      <c r="C95" s="19" t="s">
        <v>4</v>
      </c>
      <c r="D95" s="19" t="s">
        <v>5</v>
      </c>
      <c r="E95" s="19" t="s">
        <v>6</v>
      </c>
      <c r="F95" s="19" t="s">
        <v>7</v>
      </c>
      <c r="G95" s="19"/>
      <c r="H95" s="19"/>
      <c r="I95" s="19"/>
      <c r="J95" s="19"/>
      <c r="K95" s="19" t="s">
        <v>8</v>
      </c>
      <c r="L95" s="24" t="s">
        <v>9</v>
      </c>
      <c r="M95" s="24"/>
      <c r="N95" s="24" t="s">
        <v>11</v>
      </c>
      <c r="O95" s="24" t="s">
        <v>13</v>
      </c>
      <c r="P95" s="24" t="s">
        <v>57</v>
      </c>
      <c r="Q95" s="24" t="s">
        <v>14</v>
      </c>
      <c r="R95" s="19" t="s">
        <v>16</v>
      </c>
      <c r="S95" s="24" t="s">
        <v>18</v>
      </c>
      <c r="T95" s="24" t="s">
        <v>58</v>
      </c>
      <c r="U95" s="24" t="s">
        <v>59</v>
      </c>
      <c r="V95" s="19" t="s">
        <v>21</v>
      </c>
      <c r="W95" s="24" t="s">
        <v>22</v>
      </c>
      <c r="X95" s="24" t="s">
        <v>23</v>
      </c>
      <c r="Y95" s="24" t="s">
        <v>24</v>
      </c>
      <c r="Z95" s="19" t="s">
        <v>25</v>
      </c>
      <c r="AA95" s="19">
        <v>0</v>
      </c>
    </row>
    <row r="96" spans="1:28" s="151" customFormat="1" hidden="1">
      <c r="A96" s="19" t="s">
        <v>2</v>
      </c>
      <c r="B96" s="19" t="s">
        <v>3</v>
      </c>
      <c r="C96" s="19" t="s">
        <v>4</v>
      </c>
      <c r="D96" s="19" t="s">
        <v>5</v>
      </c>
      <c r="E96" s="19" t="s">
        <v>6</v>
      </c>
      <c r="F96" s="19" t="s">
        <v>7</v>
      </c>
      <c r="G96" s="19"/>
      <c r="H96" s="19"/>
      <c r="I96" s="19"/>
      <c r="J96" s="19"/>
      <c r="K96" s="19" t="s">
        <v>8</v>
      </c>
      <c r="L96" s="24" t="s">
        <v>9</v>
      </c>
      <c r="M96" s="24"/>
      <c r="N96" s="24" t="s">
        <v>11</v>
      </c>
      <c r="O96" s="24" t="s">
        <v>13</v>
      </c>
      <c r="P96" s="24" t="s">
        <v>57</v>
      </c>
      <c r="Q96" s="24" t="s">
        <v>14</v>
      </c>
      <c r="R96" s="19" t="s">
        <v>16</v>
      </c>
      <c r="S96" s="24" t="s">
        <v>18</v>
      </c>
      <c r="T96" s="24" t="s">
        <v>58</v>
      </c>
      <c r="U96" s="24" t="s">
        <v>59</v>
      </c>
      <c r="V96" s="19" t="s">
        <v>21</v>
      </c>
      <c r="W96" s="24" t="s">
        <v>22</v>
      </c>
      <c r="X96" s="24" t="s">
        <v>23</v>
      </c>
      <c r="Y96" s="24" t="s">
        <v>24</v>
      </c>
      <c r="Z96" s="19" t="s">
        <v>25</v>
      </c>
      <c r="AA96" s="19">
        <v>0</v>
      </c>
    </row>
    <row r="97" spans="1:26" hidden="1">
      <c r="A97" s="139" t="s">
        <v>26</v>
      </c>
      <c r="B97" s="118">
        <f t="shared" ref="B97:L97" si="195">B64</f>
        <v>88014726.76000002</v>
      </c>
      <c r="C97" s="118">
        <f t="shared" ref="C97:C123" si="196">C64+AB64</f>
        <v>9773990.9779999983</v>
      </c>
      <c r="D97" s="118">
        <f t="shared" si="195"/>
        <v>-109412612.56077558</v>
      </c>
      <c r="E97" s="118">
        <f t="shared" si="195"/>
        <v>378386482.22199994</v>
      </c>
      <c r="F97" s="118">
        <f t="shared" si="195"/>
        <v>-257707176.21377361</v>
      </c>
      <c r="G97" s="118"/>
      <c r="H97" s="118"/>
      <c r="I97" s="118"/>
      <c r="J97" s="118"/>
      <c r="K97" s="118">
        <f t="shared" si="195"/>
        <v>-33181738.692710694</v>
      </c>
      <c r="L97" s="118">
        <f t="shared" si="195"/>
        <v>12237462.369999997</v>
      </c>
      <c r="M97" s="118"/>
      <c r="N97" s="118">
        <f>O64+P64</f>
        <v>-55222687.511264153</v>
      </c>
      <c r="O97" s="152">
        <f t="shared" ref="O97:O123" si="197">Q64</f>
        <v>-494820.91000000003</v>
      </c>
      <c r="P97" s="152" t="e">
        <f>#REF!</f>
        <v>#REF!</v>
      </c>
      <c r="Q97" s="118">
        <f t="shared" ref="Q97:Q123" si="198">R64</f>
        <v>1325.58</v>
      </c>
      <c r="R97" s="118">
        <f>T64</f>
        <v>6540818.5250377357</v>
      </c>
      <c r="S97" s="118">
        <f>T64</f>
        <v>6540818.5250377357</v>
      </c>
      <c r="T97" s="118" t="e">
        <f>#REF!</f>
        <v>#REF!</v>
      </c>
      <c r="U97" s="118">
        <f t="shared" ref="U97:Z97" si="199">W64</f>
        <v>1612542.9622222222</v>
      </c>
      <c r="V97" s="118">
        <f t="shared" si="199"/>
        <v>367655.75</v>
      </c>
      <c r="W97" s="118">
        <f t="shared" si="199"/>
        <v>-268.77999999999997</v>
      </c>
      <c r="X97" s="118">
        <f>Z64</f>
        <v>367924.53</v>
      </c>
      <c r="Y97" s="118">
        <f t="shared" si="199"/>
        <v>0</v>
      </c>
      <c r="Z97" s="118">
        <f t="shared" si="199"/>
        <v>107.01</v>
      </c>
    </row>
    <row r="98" spans="1:26" hidden="1">
      <c r="A98" s="32" t="s">
        <v>60</v>
      </c>
      <c r="B98" s="118">
        <f t="shared" ref="B98:L98" si="200">B65</f>
        <v>307750454.16000003</v>
      </c>
      <c r="C98" s="118">
        <f t="shared" si="196"/>
        <v>3325985.5580000002</v>
      </c>
      <c r="D98" s="118">
        <f t="shared" si="200"/>
        <v>-1907432.7699999809</v>
      </c>
      <c r="E98" s="118">
        <f t="shared" si="200"/>
        <v>179054569.17200002</v>
      </c>
      <c r="F98" s="118">
        <f t="shared" si="200"/>
        <v>27435561.010000002</v>
      </c>
      <c r="G98" s="118"/>
      <c r="H98" s="118"/>
      <c r="I98" s="118"/>
      <c r="J98" s="118"/>
      <c r="K98" s="118">
        <f t="shared" si="200"/>
        <v>495291.88</v>
      </c>
      <c r="L98" s="118">
        <f t="shared" si="200"/>
        <v>-1007659.47</v>
      </c>
      <c r="M98" s="118"/>
      <c r="N98" s="118">
        <f t="shared" ref="N98:N123" si="201">O65+P65</f>
        <v>176670.50999999998</v>
      </c>
      <c r="O98" s="152">
        <f t="shared" si="197"/>
        <v>-12754.01</v>
      </c>
      <c r="P98" s="152" t="e">
        <f>#REF!</f>
        <v>#REF!</v>
      </c>
      <c r="Q98" s="118">
        <f t="shared" si="198"/>
        <v>-1772</v>
      </c>
      <c r="R98" s="118">
        <f t="shared" ref="R98:R123" si="202">T65</f>
        <v>6573113.2499999991</v>
      </c>
      <c r="S98" s="118">
        <f t="shared" ref="S98:S123" si="203">T65</f>
        <v>6573113.2499999991</v>
      </c>
      <c r="T98" s="118" t="e">
        <f>#REF!</f>
        <v>#REF!</v>
      </c>
      <c r="U98" s="118">
        <f t="shared" ref="U98:V113" si="204">W65</f>
        <v>771320.74</v>
      </c>
      <c r="V98" s="118">
        <f t="shared" si="204"/>
        <v>367281.53</v>
      </c>
      <c r="W98" s="118">
        <f t="shared" ref="W98:W123" si="205">Y65</f>
        <v>-643</v>
      </c>
      <c r="X98" s="118">
        <f t="shared" ref="X98:X123" si="206">Z65</f>
        <v>367924.53</v>
      </c>
      <c r="Y98" s="118">
        <f t="shared" ref="Y98:Y123" si="207">AA65</f>
        <v>0</v>
      </c>
      <c r="Z98" s="118">
        <f t="shared" ref="Z98:Z123" si="208">AB65</f>
        <v>0</v>
      </c>
    </row>
    <row r="99" spans="1:26" hidden="1">
      <c r="A99" s="142" t="s">
        <v>28</v>
      </c>
      <c r="B99" s="118">
        <f t="shared" ref="B99:L99" si="209">B66</f>
        <v>175048061.03</v>
      </c>
      <c r="C99" s="118">
        <f t="shared" si="196"/>
        <v>0</v>
      </c>
      <c r="D99" s="118">
        <f t="shared" si="209"/>
        <v>-1701899.25</v>
      </c>
      <c r="E99" s="118">
        <f t="shared" si="209"/>
        <v>176255541.66</v>
      </c>
      <c r="F99" s="118">
        <f t="shared" si="209"/>
        <v>330502.12</v>
      </c>
      <c r="G99" s="118"/>
      <c r="H99" s="118"/>
      <c r="I99" s="118"/>
      <c r="J99" s="118"/>
      <c r="K99" s="118">
        <f t="shared" si="209"/>
        <v>163916.5</v>
      </c>
      <c r="L99" s="118">
        <f t="shared" si="209"/>
        <v>0</v>
      </c>
      <c r="M99" s="118"/>
      <c r="N99" s="118">
        <f t="shared" si="201"/>
        <v>176670.50999999998</v>
      </c>
      <c r="O99" s="152">
        <f t="shared" si="197"/>
        <v>-12754.01</v>
      </c>
      <c r="P99" s="152" t="e">
        <f>#REF!</f>
        <v>#REF!</v>
      </c>
      <c r="Q99" s="118">
        <f t="shared" si="198"/>
        <v>0</v>
      </c>
      <c r="R99" s="118">
        <f t="shared" si="202"/>
        <v>0</v>
      </c>
      <c r="S99" s="118">
        <f t="shared" si="203"/>
        <v>0</v>
      </c>
      <c r="T99" s="118" t="e">
        <f>#REF!</f>
        <v>#REF!</v>
      </c>
      <c r="U99" s="118">
        <f t="shared" si="204"/>
        <v>0</v>
      </c>
      <c r="V99" s="118">
        <f t="shared" ref="V99:V123" si="210">X66</f>
        <v>0</v>
      </c>
      <c r="W99" s="118">
        <f t="shared" si="205"/>
        <v>0</v>
      </c>
      <c r="X99" s="118">
        <f t="shared" si="206"/>
        <v>0</v>
      </c>
      <c r="Y99" s="118">
        <f t="shared" si="207"/>
        <v>0</v>
      </c>
      <c r="Z99" s="118">
        <f t="shared" si="208"/>
        <v>0</v>
      </c>
    </row>
    <row r="100" spans="1:26" hidden="1">
      <c r="A100" s="142" t="s">
        <v>29</v>
      </c>
      <c r="B100" s="118">
        <f t="shared" ref="B100:L100" si="211">B67</f>
        <v>101394292.13</v>
      </c>
      <c r="C100" s="118">
        <f t="shared" si="196"/>
        <v>1750000.0080000001</v>
      </c>
      <c r="D100" s="118">
        <f t="shared" si="211"/>
        <v>0</v>
      </c>
      <c r="E100" s="118">
        <f t="shared" si="211"/>
        <v>297169.81199999998</v>
      </c>
      <c r="F100" s="118">
        <f t="shared" si="211"/>
        <v>0</v>
      </c>
      <c r="G100" s="118"/>
      <c r="H100" s="118"/>
      <c r="I100" s="118"/>
      <c r="J100" s="118"/>
      <c r="K100" s="118">
        <f t="shared" si="211"/>
        <v>0</v>
      </c>
      <c r="L100" s="118">
        <f t="shared" si="211"/>
        <v>0</v>
      </c>
      <c r="M100" s="118"/>
      <c r="N100" s="118">
        <f t="shared" si="201"/>
        <v>0</v>
      </c>
      <c r="O100" s="152">
        <f t="shared" si="197"/>
        <v>0</v>
      </c>
      <c r="P100" s="152" t="e">
        <f>#REF!</f>
        <v>#REF!</v>
      </c>
      <c r="Q100" s="118">
        <f t="shared" si="198"/>
        <v>0</v>
      </c>
      <c r="R100" s="118">
        <f t="shared" si="202"/>
        <v>6573113.2499999991</v>
      </c>
      <c r="S100" s="118">
        <f t="shared" si="203"/>
        <v>6573113.2499999991</v>
      </c>
      <c r="T100" s="118" t="e">
        <f>#REF!</f>
        <v>#REF!</v>
      </c>
      <c r="U100" s="118">
        <f t="shared" si="204"/>
        <v>771320.74</v>
      </c>
      <c r="V100" s="118">
        <f t="shared" si="210"/>
        <v>367924.53</v>
      </c>
      <c r="W100" s="118">
        <f t="shared" si="205"/>
        <v>0</v>
      </c>
      <c r="X100" s="118">
        <f t="shared" si="206"/>
        <v>367924.53</v>
      </c>
      <c r="Y100" s="118">
        <f t="shared" si="207"/>
        <v>0</v>
      </c>
      <c r="Z100" s="118">
        <f t="shared" si="208"/>
        <v>0</v>
      </c>
    </row>
    <row r="101" spans="1:26" hidden="1">
      <c r="A101" s="142" t="s">
        <v>30</v>
      </c>
      <c r="B101" s="118">
        <f t="shared" ref="B101:L101" si="212">B68</f>
        <v>29780940.620000001</v>
      </c>
      <c r="C101" s="118">
        <f t="shared" si="196"/>
        <v>1575985.55</v>
      </c>
      <c r="D101" s="118">
        <f t="shared" si="212"/>
        <v>0</v>
      </c>
      <c r="E101" s="118">
        <f t="shared" si="212"/>
        <v>1098333.18</v>
      </c>
      <c r="F101" s="118">
        <f t="shared" si="212"/>
        <v>27106621.890000001</v>
      </c>
      <c r="G101" s="118"/>
      <c r="H101" s="118"/>
      <c r="I101" s="118"/>
      <c r="J101" s="118"/>
      <c r="K101" s="118">
        <f t="shared" si="212"/>
        <v>0</v>
      </c>
      <c r="L101" s="118">
        <f t="shared" si="212"/>
        <v>0</v>
      </c>
      <c r="M101" s="118"/>
      <c r="N101" s="118">
        <f t="shared" si="201"/>
        <v>0</v>
      </c>
      <c r="O101" s="152">
        <f t="shared" si="197"/>
        <v>0</v>
      </c>
      <c r="P101" s="152" t="e">
        <f>#REF!</f>
        <v>#REF!</v>
      </c>
      <c r="Q101" s="118">
        <f t="shared" si="198"/>
        <v>0</v>
      </c>
      <c r="R101" s="118">
        <f t="shared" si="202"/>
        <v>0</v>
      </c>
      <c r="S101" s="118">
        <f t="shared" si="203"/>
        <v>0</v>
      </c>
      <c r="T101" s="118" t="e">
        <f>#REF!</f>
        <v>#REF!</v>
      </c>
      <c r="U101" s="118">
        <f t="shared" si="204"/>
        <v>0</v>
      </c>
      <c r="V101" s="118">
        <f t="shared" si="210"/>
        <v>0</v>
      </c>
      <c r="W101" s="118">
        <f t="shared" si="205"/>
        <v>0</v>
      </c>
      <c r="X101" s="118">
        <f t="shared" si="206"/>
        <v>0</v>
      </c>
      <c r="Y101" s="118">
        <f t="shared" si="207"/>
        <v>0</v>
      </c>
      <c r="Z101" s="118">
        <f t="shared" si="208"/>
        <v>0</v>
      </c>
    </row>
    <row r="102" spans="1:26" hidden="1">
      <c r="A102" s="32" t="s">
        <v>61</v>
      </c>
      <c r="B102" s="118">
        <f t="shared" ref="B102:L102" si="213">B69</f>
        <v>93237977.340000004</v>
      </c>
      <c r="C102" s="118">
        <f t="shared" si="196"/>
        <v>668928.53</v>
      </c>
      <c r="D102" s="118">
        <f t="shared" si="213"/>
        <v>-111691774.60222222</v>
      </c>
      <c r="E102" s="118">
        <f t="shared" si="213"/>
        <v>194730687.5</v>
      </c>
      <c r="F102" s="118">
        <f t="shared" si="213"/>
        <v>1855251.11</v>
      </c>
      <c r="G102" s="118"/>
      <c r="H102" s="118"/>
      <c r="I102" s="118"/>
      <c r="J102" s="118"/>
      <c r="K102" s="118">
        <f t="shared" si="213"/>
        <v>6833288.3600000003</v>
      </c>
      <c r="L102" s="118">
        <f t="shared" si="213"/>
        <v>-998864.9</v>
      </c>
      <c r="M102" s="118"/>
      <c r="N102" s="118">
        <f t="shared" si="201"/>
        <v>8141090.4500000011</v>
      </c>
      <c r="O102" s="152">
        <f t="shared" si="197"/>
        <v>99406.18</v>
      </c>
      <c r="P102" s="152" t="e">
        <f>#REF!</f>
        <v>#REF!</v>
      </c>
      <c r="Q102" s="118">
        <f t="shared" si="198"/>
        <v>3097.58</v>
      </c>
      <c r="R102" s="118">
        <f t="shared" si="202"/>
        <v>0</v>
      </c>
      <c r="S102" s="118">
        <f t="shared" si="203"/>
        <v>0</v>
      </c>
      <c r="T102" s="118" t="e">
        <f>#REF!</f>
        <v>#REF!</v>
      </c>
      <c r="U102" s="118">
        <f t="shared" si="204"/>
        <v>841222.22222222225</v>
      </c>
      <c r="V102" s="118">
        <f t="shared" si="210"/>
        <v>374.22</v>
      </c>
      <c r="W102" s="118">
        <f t="shared" si="205"/>
        <v>374.22</v>
      </c>
      <c r="X102" s="118">
        <f t="shared" si="206"/>
        <v>0</v>
      </c>
      <c r="Y102" s="118">
        <f t="shared" si="207"/>
        <v>0</v>
      </c>
      <c r="Z102" s="118">
        <f t="shared" si="208"/>
        <v>107.01</v>
      </c>
    </row>
    <row r="103" spans="1:26" hidden="1">
      <c r="A103" s="32" t="s">
        <v>32</v>
      </c>
      <c r="B103" s="118">
        <f t="shared" ref="B103:L103" si="214">B70</f>
        <v>-87301863.030000001</v>
      </c>
      <c r="C103" s="118">
        <f t="shared" si="196"/>
        <v>-2384402.2199999997</v>
      </c>
      <c r="D103" s="118">
        <f t="shared" si="214"/>
        <v>4164152.7814465379</v>
      </c>
      <c r="E103" s="118">
        <f t="shared" si="214"/>
        <v>170142.06</v>
      </c>
      <c r="F103" s="118">
        <f t="shared" si="214"/>
        <v>-88601944.683773607</v>
      </c>
      <c r="G103" s="118"/>
      <c r="H103" s="118"/>
      <c r="I103" s="118"/>
      <c r="J103" s="118"/>
      <c r="K103" s="118">
        <f t="shared" si="214"/>
        <v>-600411.13371069496</v>
      </c>
      <c r="L103" s="118">
        <f t="shared" si="214"/>
        <v>36207380.770000003</v>
      </c>
      <c r="M103" s="118"/>
      <c r="N103" s="118">
        <f t="shared" si="201"/>
        <v>-69212717.892264158</v>
      </c>
      <c r="O103" s="152">
        <f t="shared" si="197"/>
        <v>-1606094.76</v>
      </c>
      <c r="P103" s="152" t="e">
        <f>#REF!</f>
        <v>#REF!</v>
      </c>
      <c r="Q103" s="118">
        <f t="shared" si="198"/>
        <v>0</v>
      </c>
      <c r="R103" s="118">
        <f t="shared" si="202"/>
        <v>-49399.8339622641</v>
      </c>
      <c r="S103" s="118">
        <f t="shared" si="203"/>
        <v>-49399.8339622641</v>
      </c>
      <c r="T103" s="118" t="e">
        <f>#REF!</f>
        <v>#REF!</v>
      </c>
      <c r="U103" s="118">
        <f t="shared" si="204"/>
        <v>0</v>
      </c>
      <c r="V103" s="118">
        <f t="shared" si="210"/>
        <v>0</v>
      </c>
      <c r="W103" s="118">
        <f t="shared" si="205"/>
        <v>0</v>
      </c>
      <c r="X103" s="118">
        <f t="shared" si="206"/>
        <v>0</v>
      </c>
      <c r="Y103" s="118">
        <f t="shared" si="207"/>
        <v>0</v>
      </c>
      <c r="Z103" s="118">
        <f t="shared" si="208"/>
        <v>0</v>
      </c>
    </row>
    <row r="104" spans="1:26" hidden="1">
      <c r="A104" s="32" t="s">
        <v>62</v>
      </c>
      <c r="B104" s="118">
        <f t="shared" ref="B104:L104" si="215">B71</f>
        <v>0</v>
      </c>
      <c r="C104" s="118">
        <f t="shared" si="196"/>
        <v>0</v>
      </c>
      <c r="D104" s="118">
        <f t="shared" si="215"/>
        <v>0</v>
      </c>
      <c r="E104" s="118">
        <f t="shared" si="215"/>
        <v>0</v>
      </c>
      <c r="F104" s="118">
        <f t="shared" si="215"/>
        <v>0</v>
      </c>
      <c r="G104" s="118"/>
      <c r="H104" s="118"/>
      <c r="I104" s="118"/>
      <c r="J104" s="118"/>
      <c r="K104" s="118">
        <f t="shared" si="215"/>
        <v>0</v>
      </c>
      <c r="L104" s="118">
        <f t="shared" si="215"/>
        <v>0</v>
      </c>
      <c r="M104" s="118"/>
      <c r="N104" s="118">
        <f t="shared" si="201"/>
        <v>0</v>
      </c>
      <c r="O104" s="152">
        <f t="shared" si="197"/>
        <v>0</v>
      </c>
      <c r="P104" s="152" t="e">
        <f>#REF!</f>
        <v>#REF!</v>
      </c>
      <c r="Q104" s="118">
        <f t="shared" si="198"/>
        <v>0</v>
      </c>
      <c r="R104" s="118">
        <f t="shared" si="202"/>
        <v>0</v>
      </c>
      <c r="S104" s="118">
        <f t="shared" si="203"/>
        <v>0</v>
      </c>
      <c r="T104" s="118" t="e">
        <f>#REF!</f>
        <v>#REF!</v>
      </c>
      <c r="U104" s="118">
        <f t="shared" si="204"/>
        <v>0</v>
      </c>
      <c r="V104" s="118">
        <f t="shared" si="210"/>
        <v>0</v>
      </c>
      <c r="W104" s="118">
        <f t="shared" si="205"/>
        <v>0</v>
      </c>
      <c r="X104" s="118">
        <f t="shared" si="206"/>
        <v>0</v>
      </c>
      <c r="Y104" s="118">
        <f t="shared" si="207"/>
        <v>0</v>
      </c>
      <c r="Z104" s="118">
        <f t="shared" si="208"/>
        <v>0</v>
      </c>
    </row>
    <row r="105" spans="1:26" hidden="1">
      <c r="A105" s="32" t="s">
        <v>34</v>
      </c>
      <c r="B105" s="118">
        <f t="shared" ref="B105:L105" si="216">B72</f>
        <v>-229320068.69</v>
      </c>
      <c r="C105" s="118">
        <f t="shared" si="196"/>
        <v>8605113.2499999981</v>
      </c>
      <c r="D105" s="118">
        <f t="shared" si="216"/>
        <v>0</v>
      </c>
      <c r="E105" s="118">
        <f t="shared" si="216"/>
        <v>363664.4</v>
      </c>
      <c r="F105" s="118">
        <f t="shared" si="216"/>
        <v>-198396043.65000001</v>
      </c>
      <c r="G105" s="118"/>
      <c r="H105" s="118"/>
      <c r="I105" s="118"/>
      <c r="J105" s="118"/>
      <c r="K105" s="118">
        <f t="shared" si="216"/>
        <v>-39909907.798999995</v>
      </c>
      <c r="L105" s="118">
        <f t="shared" si="216"/>
        <v>-21963394.030000001</v>
      </c>
      <c r="M105" s="118"/>
      <c r="N105" s="118">
        <f t="shared" si="201"/>
        <v>5672269.4210000038</v>
      </c>
      <c r="O105" s="152">
        <f t="shared" si="197"/>
        <v>1024621.6799999999</v>
      </c>
      <c r="P105" s="152" t="e">
        <f>#REF!</f>
        <v>#REF!</v>
      </c>
      <c r="Q105" s="118">
        <f t="shared" si="198"/>
        <v>0</v>
      </c>
      <c r="R105" s="118">
        <f t="shared" si="202"/>
        <v>17105.109</v>
      </c>
      <c r="S105" s="118">
        <f t="shared" si="203"/>
        <v>17105.109</v>
      </c>
      <c r="T105" s="118" t="e">
        <f>#REF!</f>
        <v>#REF!</v>
      </c>
      <c r="U105" s="118">
        <f t="shared" si="204"/>
        <v>0</v>
      </c>
      <c r="V105" s="118">
        <f t="shared" si="210"/>
        <v>0</v>
      </c>
      <c r="W105" s="118">
        <f t="shared" si="205"/>
        <v>0</v>
      </c>
      <c r="X105" s="118">
        <f t="shared" si="206"/>
        <v>0</v>
      </c>
      <c r="Y105" s="118">
        <f t="shared" si="207"/>
        <v>0</v>
      </c>
      <c r="Z105" s="118">
        <f t="shared" si="208"/>
        <v>0</v>
      </c>
    </row>
    <row r="106" spans="1:26" hidden="1">
      <c r="A106" s="32" t="s">
        <v>63</v>
      </c>
      <c r="B106" s="118">
        <f t="shared" ref="B106:L106" si="217">B73</f>
        <v>-183319.67999999999</v>
      </c>
      <c r="C106" s="118">
        <f t="shared" si="196"/>
        <v>0</v>
      </c>
      <c r="D106" s="118">
        <f t="shared" si="217"/>
        <v>22442.03</v>
      </c>
      <c r="E106" s="118">
        <f t="shared" si="217"/>
        <v>-205761.71</v>
      </c>
      <c r="F106" s="118">
        <f t="shared" si="217"/>
        <v>0</v>
      </c>
      <c r="G106" s="118"/>
      <c r="H106" s="118"/>
      <c r="I106" s="118"/>
      <c r="J106" s="118"/>
      <c r="K106" s="118">
        <f t="shared" si="217"/>
        <v>0</v>
      </c>
      <c r="L106" s="118">
        <f t="shared" si="217"/>
        <v>0</v>
      </c>
      <c r="M106" s="118"/>
      <c r="N106" s="118">
        <f t="shared" si="201"/>
        <v>0</v>
      </c>
      <c r="O106" s="152">
        <f t="shared" si="197"/>
        <v>0</v>
      </c>
      <c r="P106" s="152" t="e">
        <f>#REF!</f>
        <v>#REF!</v>
      </c>
      <c r="Q106" s="118">
        <f t="shared" si="198"/>
        <v>0</v>
      </c>
      <c r="R106" s="118">
        <f t="shared" si="202"/>
        <v>0</v>
      </c>
      <c r="S106" s="118">
        <f t="shared" si="203"/>
        <v>0</v>
      </c>
      <c r="T106" s="118" t="e">
        <f>#REF!</f>
        <v>#REF!</v>
      </c>
      <c r="U106" s="118">
        <f t="shared" si="204"/>
        <v>0</v>
      </c>
      <c r="V106" s="118">
        <f t="shared" si="210"/>
        <v>0</v>
      </c>
      <c r="W106" s="118">
        <f t="shared" si="205"/>
        <v>0</v>
      </c>
      <c r="X106" s="118">
        <f t="shared" si="206"/>
        <v>0</v>
      </c>
      <c r="Y106" s="118">
        <f t="shared" si="207"/>
        <v>0</v>
      </c>
      <c r="Z106" s="118">
        <f t="shared" si="208"/>
        <v>0</v>
      </c>
    </row>
    <row r="107" spans="1:26" hidden="1">
      <c r="A107" s="32" t="s">
        <v>64</v>
      </c>
      <c r="B107" s="118">
        <f t="shared" ref="B107:L107" si="218">B74</f>
        <v>3831546.66</v>
      </c>
      <c r="C107" s="118">
        <f t="shared" si="196"/>
        <v>-441634.14000000019</v>
      </c>
      <c r="D107" s="118">
        <f t="shared" si="218"/>
        <v>0</v>
      </c>
      <c r="E107" s="118">
        <f t="shared" si="218"/>
        <v>4273180.8000000007</v>
      </c>
      <c r="F107" s="118">
        <f t="shared" si="218"/>
        <v>0</v>
      </c>
      <c r="G107" s="118"/>
      <c r="H107" s="118"/>
      <c r="I107" s="118"/>
      <c r="J107" s="118"/>
      <c r="K107" s="118">
        <f t="shared" si="218"/>
        <v>0</v>
      </c>
      <c r="L107" s="118">
        <f t="shared" si="218"/>
        <v>0</v>
      </c>
      <c r="M107" s="118"/>
      <c r="N107" s="118">
        <f t="shared" si="201"/>
        <v>0</v>
      </c>
      <c r="O107" s="152">
        <f t="shared" si="197"/>
        <v>0</v>
      </c>
      <c r="P107" s="152" t="e">
        <f>#REF!</f>
        <v>#REF!</v>
      </c>
      <c r="Q107" s="118">
        <f t="shared" si="198"/>
        <v>0</v>
      </c>
      <c r="R107" s="118">
        <f t="shared" si="202"/>
        <v>0</v>
      </c>
      <c r="S107" s="118">
        <f t="shared" si="203"/>
        <v>0</v>
      </c>
      <c r="T107" s="118" t="e">
        <f>#REF!</f>
        <v>#REF!</v>
      </c>
      <c r="U107" s="118">
        <f t="shared" si="204"/>
        <v>0</v>
      </c>
      <c r="V107" s="118">
        <f t="shared" si="210"/>
        <v>0</v>
      </c>
      <c r="W107" s="118">
        <f t="shared" si="205"/>
        <v>0</v>
      </c>
      <c r="X107" s="118">
        <f t="shared" si="206"/>
        <v>0</v>
      </c>
      <c r="Y107" s="118">
        <f t="shared" si="207"/>
        <v>0</v>
      </c>
      <c r="Z107" s="118">
        <f t="shared" si="208"/>
        <v>0</v>
      </c>
    </row>
    <row r="108" spans="1:26" hidden="1">
      <c r="A108" s="35" t="s">
        <v>37</v>
      </c>
      <c r="B108" s="118">
        <f t="shared" ref="B108:L108" si="219">B75</f>
        <v>284075086.52999997</v>
      </c>
      <c r="C108" s="118">
        <f t="shared" si="196"/>
        <v>5941408.5699999975</v>
      </c>
      <c r="D108" s="118">
        <f t="shared" si="219"/>
        <v>52772039.405047975</v>
      </c>
      <c r="E108" s="118">
        <f t="shared" si="219"/>
        <v>143301584.584952</v>
      </c>
      <c r="F108" s="118">
        <f t="shared" si="219"/>
        <v>7485420.0600000005</v>
      </c>
      <c r="G108" s="118"/>
      <c r="H108" s="118"/>
      <c r="I108" s="118"/>
      <c r="J108" s="118"/>
      <c r="K108" s="118">
        <f t="shared" si="219"/>
        <v>11479947.430000002</v>
      </c>
      <c r="L108" s="118">
        <f t="shared" si="219"/>
        <v>3240181.56</v>
      </c>
      <c r="M108" s="118"/>
      <c r="N108" s="118">
        <f t="shared" si="201"/>
        <v>2602667.87</v>
      </c>
      <c r="O108" s="152">
        <f t="shared" si="197"/>
        <v>1679131.7</v>
      </c>
      <c r="P108" s="152" t="e">
        <f>#REF!</f>
        <v>#REF!</v>
      </c>
      <c r="Q108" s="118">
        <f t="shared" si="198"/>
        <v>2307777.5099999998</v>
      </c>
      <c r="R108" s="118">
        <f t="shared" si="202"/>
        <v>5770880.3199999994</v>
      </c>
      <c r="S108" s="118">
        <f t="shared" si="203"/>
        <v>5770880.3199999994</v>
      </c>
      <c r="T108" s="118" t="e">
        <f>#REF!</f>
        <v>#REF!</v>
      </c>
      <c r="U108" s="118">
        <f t="shared" si="204"/>
        <v>2265213.12</v>
      </c>
      <c r="V108" s="118">
        <f t="shared" si="210"/>
        <v>2679327.9899999998</v>
      </c>
      <c r="W108" s="118">
        <f t="shared" si="205"/>
        <v>1999387.77</v>
      </c>
      <c r="X108" s="118">
        <f t="shared" si="206"/>
        <v>679940.22000000009</v>
      </c>
      <c r="Y108" s="118">
        <f t="shared" si="207"/>
        <v>6217964.3300000001</v>
      </c>
      <c r="Z108" s="118">
        <f t="shared" si="208"/>
        <v>810122.38</v>
      </c>
    </row>
    <row r="109" spans="1:26" hidden="1">
      <c r="A109" s="33" t="s">
        <v>65</v>
      </c>
      <c r="B109" s="118">
        <f t="shared" ref="B109:L109" si="220">B76</f>
        <v>3326894.14</v>
      </c>
      <c r="C109" s="118">
        <f t="shared" si="196"/>
        <v>8919.02</v>
      </c>
      <c r="D109" s="118">
        <f t="shared" si="220"/>
        <v>-686514.19495199993</v>
      </c>
      <c r="E109" s="118">
        <f t="shared" si="220"/>
        <v>2597397.8249520003</v>
      </c>
      <c r="F109" s="118">
        <f t="shared" si="220"/>
        <v>167572.96000000002</v>
      </c>
      <c r="G109" s="118"/>
      <c r="H109" s="118"/>
      <c r="I109" s="118"/>
      <c r="J109" s="118"/>
      <c r="K109" s="118">
        <f t="shared" si="220"/>
        <v>533712.44999999995</v>
      </c>
      <c r="L109" s="118">
        <f t="shared" si="220"/>
        <v>1045065.5399999999</v>
      </c>
      <c r="M109" s="118"/>
      <c r="N109" s="118">
        <f t="shared" si="201"/>
        <v>-531673.07999999996</v>
      </c>
      <c r="O109" s="152">
        <f t="shared" si="197"/>
        <v>-11607.84</v>
      </c>
      <c r="P109" s="152" t="e">
        <f>#REF!</f>
        <v>#REF!</v>
      </c>
      <c r="Q109" s="118">
        <f t="shared" si="198"/>
        <v>0</v>
      </c>
      <c r="R109" s="118">
        <f t="shared" si="202"/>
        <v>46001.53</v>
      </c>
      <c r="S109" s="118">
        <f t="shared" si="203"/>
        <v>46001.53</v>
      </c>
      <c r="T109" s="118" t="e">
        <f>#REF!</f>
        <v>#REF!</v>
      </c>
      <c r="U109" s="118">
        <f t="shared" si="204"/>
        <v>2119.5700000000002</v>
      </c>
      <c r="V109" s="118">
        <f t="shared" si="210"/>
        <v>2649.06</v>
      </c>
      <c r="W109" s="118">
        <f t="shared" si="205"/>
        <v>0</v>
      </c>
      <c r="X109" s="118">
        <f t="shared" si="206"/>
        <v>2649.06</v>
      </c>
      <c r="Y109" s="118">
        <f t="shared" si="207"/>
        <v>-1221.27</v>
      </c>
      <c r="Z109" s="118">
        <f t="shared" si="208"/>
        <v>0</v>
      </c>
    </row>
    <row r="110" spans="1:26" hidden="1">
      <c r="A110" s="33" t="s">
        <v>66</v>
      </c>
      <c r="B110" s="118">
        <f t="shared" ref="B110:L110" si="221">B77</f>
        <v>278906922.82999998</v>
      </c>
      <c r="C110" s="118">
        <f t="shared" si="196"/>
        <v>5932489.549999998</v>
      </c>
      <c r="D110" s="118">
        <f t="shared" si="221"/>
        <v>53458553.600000009</v>
      </c>
      <c r="E110" s="118">
        <f t="shared" si="221"/>
        <v>138862917.20000002</v>
      </c>
      <c r="F110" s="118">
        <f t="shared" si="221"/>
        <v>7317847.0999999996</v>
      </c>
      <c r="G110" s="118"/>
      <c r="H110" s="118"/>
      <c r="I110" s="118"/>
      <c r="J110" s="118"/>
      <c r="K110" s="118">
        <f t="shared" si="221"/>
        <v>10946234.979999999</v>
      </c>
      <c r="L110" s="118">
        <f t="shared" si="221"/>
        <v>2195116.02</v>
      </c>
      <c r="M110" s="118"/>
      <c r="N110" s="118">
        <f t="shared" si="201"/>
        <v>3134340.95</v>
      </c>
      <c r="O110" s="152">
        <f t="shared" si="197"/>
        <v>1690739.5399999998</v>
      </c>
      <c r="P110" s="152" t="e">
        <f>#REF!</f>
        <v>#REF!</v>
      </c>
      <c r="Q110" s="118">
        <f t="shared" si="198"/>
        <v>2307777.5099999998</v>
      </c>
      <c r="R110" s="118">
        <f t="shared" si="202"/>
        <v>5724878.79</v>
      </c>
      <c r="S110" s="118">
        <f t="shared" si="203"/>
        <v>5724878.79</v>
      </c>
      <c r="T110" s="118" t="e">
        <f>#REF!</f>
        <v>#REF!</v>
      </c>
      <c r="U110" s="118">
        <f t="shared" si="204"/>
        <v>2263093.5500000003</v>
      </c>
      <c r="V110" s="118">
        <f t="shared" si="210"/>
        <v>2676678.9299999997</v>
      </c>
      <c r="W110" s="118">
        <f t="shared" si="205"/>
        <v>1999387.77</v>
      </c>
      <c r="X110" s="118">
        <f t="shared" si="206"/>
        <v>677291.16</v>
      </c>
      <c r="Y110" s="118">
        <f t="shared" si="207"/>
        <v>6219185.5999999996</v>
      </c>
      <c r="Z110" s="118">
        <f t="shared" si="208"/>
        <v>810122.38</v>
      </c>
    </row>
    <row r="111" spans="1:26" hidden="1">
      <c r="A111" s="33" t="s">
        <v>67</v>
      </c>
      <c r="B111" s="118">
        <f t="shared" ref="B111:L111" si="222">B78</f>
        <v>0</v>
      </c>
      <c r="C111" s="118">
        <f t="shared" si="196"/>
        <v>0</v>
      </c>
      <c r="D111" s="118">
        <f t="shared" si="222"/>
        <v>0</v>
      </c>
      <c r="E111" s="118">
        <f t="shared" si="222"/>
        <v>0</v>
      </c>
      <c r="F111" s="118">
        <f t="shared" si="222"/>
        <v>0</v>
      </c>
      <c r="G111" s="118"/>
      <c r="H111" s="118"/>
      <c r="I111" s="118"/>
      <c r="J111" s="118"/>
      <c r="K111" s="118">
        <f t="shared" si="222"/>
        <v>0</v>
      </c>
      <c r="L111" s="118">
        <f t="shared" si="222"/>
        <v>0</v>
      </c>
      <c r="M111" s="118"/>
      <c r="N111" s="118">
        <f t="shared" si="201"/>
        <v>0</v>
      </c>
      <c r="O111" s="152">
        <f t="shared" si="197"/>
        <v>0</v>
      </c>
      <c r="P111" s="152" t="e">
        <f>#REF!</f>
        <v>#REF!</v>
      </c>
      <c r="Q111" s="118">
        <f t="shared" si="198"/>
        <v>0</v>
      </c>
      <c r="R111" s="118">
        <f t="shared" si="202"/>
        <v>0</v>
      </c>
      <c r="S111" s="118">
        <f t="shared" si="203"/>
        <v>0</v>
      </c>
      <c r="T111" s="118" t="e">
        <f>#REF!</f>
        <v>#REF!</v>
      </c>
      <c r="U111" s="118">
        <f t="shared" si="204"/>
        <v>0</v>
      </c>
      <c r="V111" s="118">
        <f t="shared" si="210"/>
        <v>0</v>
      </c>
      <c r="W111" s="118">
        <f t="shared" si="205"/>
        <v>0</v>
      </c>
      <c r="X111" s="118">
        <f t="shared" si="206"/>
        <v>0</v>
      </c>
      <c r="Y111" s="118">
        <f t="shared" si="207"/>
        <v>0</v>
      </c>
      <c r="Z111" s="118">
        <f t="shared" si="208"/>
        <v>0</v>
      </c>
    </row>
    <row r="112" spans="1:26" hidden="1">
      <c r="A112" s="33" t="s">
        <v>68</v>
      </c>
      <c r="B112" s="118">
        <f t="shared" ref="B112:L112" si="223">B79</f>
        <v>1841269.56</v>
      </c>
      <c r="C112" s="118">
        <f t="shared" si="196"/>
        <v>0</v>
      </c>
      <c r="D112" s="118">
        <f t="shared" si="223"/>
        <v>0</v>
      </c>
      <c r="E112" s="118">
        <f t="shared" si="223"/>
        <v>1841269.56</v>
      </c>
      <c r="F112" s="118">
        <f t="shared" si="223"/>
        <v>0</v>
      </c>
      <c r="G112" s="118"/>
      <c r="H112" s="118"/>
      <c r="I112" s="118"/>
      <c r="J112" s="118"/>
      <c r="K112" s="118">
        <f t="shared" si="223"/>
        <v>0</v>
      </c>
      <c r="L112" s="118">
        <f t="shared" si="223"/>
        <v>0</v>
      </c>
      <c r="M112" s="118"/>
      <c r="N112" s="118">
        <f t="shared" si="201"/>
        <v>0</v>
      </c>
      <c r="O112" s="152">
        <f t="shared" si="197"/>
        <v>0</v>
      </c>
      <c r="P112" s="152" t="e">
        <f>#REF!</f>
        <v>#REF!</v>
      </c>
      <c r="Q112" s="118">
        <f t="shared" si="198"/>
        <v>0</v>
      </c>
      <c r="R112" s="118">
        <f t="shared" si="202"/>
        <v>0</v>
      </c>
      <c r="S112" s="118">
        <f t="shared" si="203"/>
        <v>0</v>
      </c>
      <c r="T112" s="118" t="e">
        <f>#REF!</f>
        <v>#REF!</v>
      </c>
      <c r="U112" s="118">
        <f t="shared" si="204"/>
        <v>0</v>
      </c>
      <c r="V112" s="118">
        <f t="shared" si="210"/>
        <v>0</v>
      </c>
      <c r="W112" s="118">
        <f t="shared" si="205"/>
        <v>0</v>
      </c>
      <c r="X112" s="118">
        <f t="shared" si="206"/>
        <v>0</v>
      </c>
      <c r="Y112" s="118">
        <f t="shared" si="207"/>
        <v>0</v>
      </c>
      <c r="Z112" s="118">
        <f t="shared" si="208"/>
        <v>0</v>
      </c>
    </row>
    <row r="113" spans="1:26" hidden="1">
      <c r="A113" s="35" t="s">
        <v>42</v>
      </c>
      <c r="B113" s="118">
        <f t="shared" ref="B113:L113" si="224">B80</f>
        <v>-196060359.76999998</v>
      </c>
      <c r="C113" s="118">
        <f t="shared" si="196"/>
        <v>3832582.4080000008</v>
      </c>
      <c r="D113" s="118">
        <f t="shared" si="224"/>
        <v>-162184651.96582371</v>
      </c>
      <c r="E113" s="118">
        <f t="shared" si="224"/>
        <v>235084897.63704801</v>
      </c>
      <c r="F113" s="118">
        <f t="shared" si="224"/>
        <v>-265192596.27377361</v>
      </c>
      <c r="G113" s="118"/>
      <c r="H113" s="118"/>
      <c r="I113" s="118"/>
      <c r="J113" s="118"/>
      <c r="K113" s="118">
        <f t="shared" si="224"/>
        <v>-44661686.12271069</v>
      </c>
      <c r="L113" s="118">
        <f t="shared" si="224"/>
        <v>8997280.8099999949</v>
      </c>
      <c r="M113" s="118"/>
      <c r="N113" s="118">
        <f t="shared" si="201"/>
        <v>-57825355.381264165</v>
      </c>
      <c r="O113" s="152">
        <f t="shared" si="197"/>
        <v>-2173952.61</v>
      </c>
      <c r="P113" s="152" t="e">
        <f>#REF!</f>
        <v>#REF!</v>
      </c>
      <c r="Q113" s="118">
        <f t="shared" si="198"/>
        <v>-2306451.9300000002</v>
      </c>
      <c r="R113" s="118">
        <f t="shared" si="202"/>
        <v>769938.20503773587</v>
      </c>
      <c r="S113" s="118">
        <f t="shared" si="203"/>
        <v>769938.20503773587</v>
      </c>
      <c r="T113" s="118" t="e">
        <f>#REF!</f>
        <v>#REF!</v>
      </c>
      <c r="U113" s="118">
        <f t="shared" si="204"/>
        <v>-652670.15777777787</v>
      </c>
      <c r="V113" s="118">
        <f t="shared" si="210"/>
        <v>-2311672.2400000002</v>
      </c>
      <c r="W113" s="118">
        <f t="shared" si="205"/>
        <v>-1999656.55</v>
      </c>
      <c r="X113" s="118">
        <f t="shared" si="206"/>
        <v>-312015.69</v>
      </c>
      <c r="Y113" s="118">
        <f t="shared" si="207"/>
        <v>-6217964.3300000001</v>
      </c>
      <c r="Z113" s="118">
        <f t="shared" si="208"/>
        <v>-810015.37</v>
      </c>
    </row>
    <row r="114" spans="1:26" hidden="1">
      <c r="A114" s="33" t="s">
        <v>69</v>
      </c>
      <c r="B114" s="118">
        <f t="shared" ref="B114:L114" si="225">B81</f>
        <v>1330734.8400000001</v>
      </c>
      <c r="C114" s="118">
        <f t="shared" si="196"/>
        <v>0</v>
      </c>
      <c r="D114" s="118">
        <f t="shared" si="225"/>
        <v>994594.52</v>
      </c>
      <c r="E114" s="118">
        <f t="shared" si="225"/>
        <v>249668.94</v>
      </c>
      <c r="F114" s="118">
        <f t="shared" si="225"/>
        <v>0</v>
      </c>
      <c r="G114" s="118"/>
      <c r="H114" s="118"/>
      <c r="I114" s="118"/>
      <c r="J114" s="118"/>
      <c r="K114" s="118">
        <f t="shared" si="225"/>
        <v>0</v>
      </c>
      <c r="L114" s="118">
        <f t="shared" si="225"/>
        <v>0</v>
      </c>
      <c r="M114" s="118"/>
      <c r="N114" s="118">
        <f t="shared" si="201"/>
        <v>0</v>
      </c>
      <c r="O114" s="152">
        <f t="shared" si="197"/>
        <v>0</v>
      </c>
      <c r="P114" s="152" t="e">
        <f>#REF!</f>
        <v>#REF!</v>
      </c>
      <c r="Q114" s="118">
        <f t="shared" si="198"/>
        <v>0</v>
      </c>
      <c r="R114" s="118">
        <f t="shared" si="202"/>
        <v>0</v>
      </c>
      <c r="S114" s="118">
        <f t="shared" si="203"/>
        <v>0</v>
      </c>
      <c r="T114" s="118" t="e">
        <f>#REF!</f>
        <v>#REF!</v>
      </c>
      <c r="U114" s="118">
        <f t="shared" ref="U114:U123" si="226">W81</f>
        <v>0</v>
      </c>
      <c r="V114" s="118">
        <f t="shared" si="210"/>
        <v>86471.38</v>
      </c>
      <c r="W114" s="118">
        <f t="shared" si="205"/>
        <v>86471.38</v>
      </c>
      <c r="X114" s="118">
        <f t="shared" si="206"/>
        <v>0</v>
      </c>
      <c r="Y114" s="118">
        <f t="shared" si="207"/>
        <v>0</v>
      </c>
      <c r="Z114" s="118">
        <f t="shared" si="208"/>
        <v>0</v>
      </c>
    </row>
    <row r="115" spans="1:26" hidden="1">
      <c r="A115" s="33" t="s">
        <v>70</v>
      </c>
      <c r="B115" s="118">
        <f t="shared" ref="B115:L115" si="227">B82</f>
        <v>1201981.6100000001</v>
      </c>
      <c r="C115" s="118">
        <f t="shared" si="196"/>
        <v>0</v>
      </c>
      <c r="D115" s="118">
        <f t="shared" si="227"/>
        <v>1072534.0000000002</v>
      </c>
      <c r="E115" s="118">
        <f t="shared" si="227"/>
        <v>127831.64</v>
      </c>
      <c r="F115" s="118">
        <f t="shared" si="227"/>
        <v>0</v>
      </c>
      <c r="G115" s="118"/>
      <c r="H115" s="118"/>
      <c r="I115" s="118"/>
      <c r="J115" s="118"/>
      <c r="K115" s="118">
        <f t="shared" si="227"/>
        <v>0</v>
      </c>
      <c r="L115" s="118">
        <f t="shared" si="227"/>
        <v>0</v>
      </c>
      <c r="M115" s="118"/>
      <c r="N115" s="118">
        <f t="shared" si="201"/>
        <v>0</v>
      </c>
      <c r="O115" s="152">
        <f t="shared" si="197"/>
        <v>0</v>
      </c>
      <c r="P115" s="152" t="e">
        <f>#REF!</f>
        <v>#REF!</v>
      </c>
      <c r="Q115" s="118">
        <f t="shared" si="198"/>
        <v>0</v>
      </c>
      <c r="R115" s="118">
        <f t="shared" si="202"/>
        <v>0</v>
      </c>
      <c r="S115" s="118">
        <f t="shared" si="203"/>
        <v>0</v>
      </c>
      <c r="T115" s="118" t="e">
        <f>#REF!</f>
        <v>#REF!</v>
      </c>
      <c r="U115" s="118">
        <f t="shared" si="226"/>
        <v>0</v>
      </c>
      <c r="V115" s="118">
        <f t="shared" si="210"/>
        <v>717.74</v>
      </c>
      <c r="W115" s="118">
        <f t="shared" si="205"/>
        <v>717.74</v>
      </c>
      <c r="X115" s="118">
        <f t="shared" si="206"/>
        <v>0</v>
      </c>
      <c r="Y115" s="118">
        <f t="shared" si="207"/>
        <v>898.23</v>
      </c>
      <c r="Z115" s="118">
        <f t="shared" si="208"/>
        <v>0</v>
      </c>
    </row>
    <row r="116" spans="1:26" hidden="1">
      <c r="A116" s="35" t="s">
        <v>45</v>
      </c>
      <c r="B116" s="118">
        <f t="shared" ref="B116:L116" si="228">B83</f>
        <v>-195931606.53999999</v>
      </c>
      <c r="C116" s="118">
        <f t="shared" si="196"/>
        <v>3832582.4080000008</v>
      </c>
      <c r="D116" s="118">
        <f t="shared" si="228"/>
        <v>-162262591.4458237</v>
      </c>
      <c r="E116" s="118">
        <f t="shared" si="228"/>
        <v>235206734.93704802</v>
      </c>
      <c r="F116" s="118">
        <f t="shared" si="228"/>
        <v>-265192596.27377361</v>
      </c>
      <c r="G116" s="118"/>
      <c r="H116" s="118"/>
      <c r="I116" s="118"/>
      <c r="J116" s="118"/>
      <c r="K116" s="118">
        <f t="shared" si="228"/>
        <v>-44661686.12271069</v>
      </c>
      <c r="L116" s="118">
        <f t="shared" si="228"/>
        <v>8997280.8099999949</v>
      </c>
      <c r="M116" s="118"/>
      <c r="N116" s="118">
        <f t="shared" si="201"/>
        <v>-57825355.381264165</v>
      </c>
      <c r="O116" s="152">
        <f t="shared" si="197"/>
        <v>-2173952.61</v>
      </c>
      <c r="P116" s="152" t="e">
        <f>#REF!</f>
        <v>#REF!</v>
      </c>
      <c r="Q116" s="118">
        <f t="shared" si="198"/>
        <v>-2306451.9300000002</v>
      </c>
      <c r="R116" s="118">
        <f t="shared" si="202"/>
        <v>769938.20503773587</v>
      </c>
      <c r="S116" s="118">
        <f t="shared" si="203"/>
        <v>769938.20503773587</v>
      </c>
      <c r="T116" s="118" t="e">
        <f>#REF!</f>
        <v>#REF!</v>
      </c>
      <c r="U116" s="118">
        <f t="shared" si="226"/>
        <v>-652670.15777777787</v>
      </c>
      <c r="V116" s="118">
        <f t="shared" si="210"/>
        <v>-2225918.6</v>
      </c>
      <c r="W116" s="118">
        <f t="shared" si="205"/>
        <v>-1913902.91</v>
      </c>
      <c r="X116" s="118">
        <f t="shared" si="206"/>
        <v>-312015.69</v>
      </c>
      <c r="Y116" s="118">
        <f t="shared" si="207"/>
        <v>-6218862.5599999996</v>
      </c>
      <c r="Z116" s="118">
        <f t="shared" si="208"/>
        <v>-810015.37</v>
      </c>
    </row>
    <row r="117" spans="1:26" hidden="1">
      <c r="A117" s="33" t="s">
        <v>71</v>
      </c>
      <c r="B117" s="118">
        <f t="shared" ref="B117:L117" si="229">B84</f>
        <v>-52292188.642499998</v>
      </c>
      <c r="C117" s="118">
        <f t="shared" si="196"/>
        <v>0</v>
      </c>
      <c r="D117" s="118">
        <f t="shared" si="229"/>
        <v>-1564195.1</v>
      </c>
      <c r="E117" s="118">
        <f t="shared" si="229"/>
        <v>0</v>
      </c>
      <c r="F117" s="118">
        <f t="shared" si="229"/>
        <v>0</v>
      </c>
      <c r="G117" s="118"/>
      <c r="H117" s="118"/>
      <c r="I117" s="118"/>
      <c r="J117" s="118"/>
      <c r="K117" s="118">
        <f t="shared" si="229"/>
        <v>0</v>
      </c>
      <c r="L117" s="118">
        <f t="shared" si="229"/>
        <v>0</v>
      </c>
      <c r="M117" s="118"/>
      <c r="N117" s="118">
        <f t="shared" si="201"/>
        <v>0</v>
      </c>
      <c r="O117" s="152">
        <f t="shared" si="197"/>
        <v>0</v>
      </c>
      <c r="P117" s="152" t="e">
        <f>#REF!</f>
        <v>#REF!</v>
      </c>
      <c r="Q117" s="118">
        <f t="shared" si="198"/>
        <v>0</v>
      </c>
      <c r="R117" s="118">
        <f t="shared" si="202"/>
        <v>0</v>
      </c>
      <c r="S117" s="118">
        <f t="shared" si="203"/>
        <v>0</v>
      </c>
      <c r="T117" s="118" t="e">
        <f>#REF!</f>
        <v>#REF!</v>
      </c>
      <c r="U117" s="118">
        <f t="shared" si="226"/>
        <v>0</v>
      </c>
      <c r="V117" s="118">
        <f t="shared" si="210"/>
        <v>0</v>
      </c>
      <c r="W117" s="118">
        <f t="shared" si="205"/>
        <v>0</v>
      </c>
      <c r="X117" s="118">
        <f t="shared" si="206"/>
        <v>0</v>
      </c>
      <c r="Y117" s="118">
        <f t="shared" si="207"/>
        <v>0</v>
      </c>
      <c r="Z117" s="118">
        <f t="shared" si="208"/>
        <v>0</v>
      </c>
    </row>
    <row r="118" spans="1:26" hidden="1">
      <c r="A118" s="35" t="s">
        <v>47</v>
      </c>
      <c r="B118" s="118">
        <f t="shared" ref="B118:L118" si="230">B85</f>
        <v>-143639417.89750001</v>
      </c>
      <c r="C118" s="118">
        <f t="shared" si="196"/>
        <v>3832582.4080000008</v>
      </c>
      <c r="D118" s="118">
        <f t="shared" si="230"/>
        <v>-160698396.34582371</v>
      </c>
      <c r="E118" s="118">
        <f t="shared" si="230"/>
        <v>235206734.93704802</v>
      </c>
      <c r="F118" s="118">
        <f t="shared" si="230"/>
        <v>-265192596.27377361</v>
      </c>
      <c r="G118" s="118"/>
      <c r="H118" s="118"/>
      <c r="I118" s="118"/>
      <c r="J118" s="118"/>
      <c r="K118" s="118">
        <f t="shared" si="230"/>
        <v>-44661686.12271069</v>
      </c>
      <c r="L118" s="118">
        <f t="shared" si="230"/>
        <v>8997280.8099999949</v>
      </c>
      <c r="M118" s="118"/>
      <c r="N118" s="118">
        <f t="shared" si="201"/>
        <v>-57825355.381264165</v>
      </c>
      <c r="O118" s="152">
        <f t="shared" si="197"/>
        <v>-2173952.61</v>
      </c>
      <c r="P118" s="152" t="e">
        <f>#REF!</f>
        <v>#REF!</v>
      </c>
      <c r="Q118" s="118">
        <f t="shared" si="198"/>
        <v>-2306451.9300000002</v>
      </c>
      <c r="R118" s="118">
        <f t="shared" si="202"/>
        <v>769938.20503773587</v>
      </c>
      <c r="S118" s="118">
        <f t="shared" si="203"/>
        <v>769938.20503773587</v>
      </c>
      <c r="T118" s="118" t="e">
        <f>#REF!</f>
        <v>#REF!</v>
      </c>
      <c r="U118" s="118">
        <f t="shared" si="226"/>
        <v>-652670.15777777787</v>
      </c>
      <c r="V118" s="118">
        <f t="shared" si="210"/>
        <v>-2225918.6</v>
      </c>
      <c r="W118" s="118">
        <f t="shared" si="205"/>
        <v>-1913902.91</v>
      </c>
      <c r="X118" s="118">
        <f t="shared" si="206"/>
        <v>-312015.69</v>
      </c>
      <c r="Y118" s="118">
        <f t="shared" si="207"/>
        <v>-6218862.5599999996</v>
      </c>
      <c r="Z118" s="118">
        <f t="shared" si="208"/>
        <v>-810015.37</v>
      </c>
    </row>
    <row r="119" spans="1:26" hidden="1">
      <c r="A119" s="37" t="s">
        <v>48</v>
      </c>
      <c r="B119" s="118">
        <f t="shared" ref="B119:L119" si="231">B86</f>
        <v>0</v>
      </c>
      <c r="C119" s="118">
        <f t="shared" si="196"/>
        <v>0</v>
      </c>
      <c r="D119" s="118">
        <f t="shared" si="231"/>
        <v>0</v>
      </c>
      <c r="E119" s="118">
        <f t="shared" si="231"/>
        <v>0</v>
      </c>
      <c r="F119" s="118">
        <f t="shared" si="231"/>
        <v>0</v>
      </c>
      <c r="G119" s="118"/>
      <c r="H119" s="118"/>
      <c r="I119" s="118"/>
      <c r="J119" s="118"/>
      <c r="K119" s="118">
        <f t="shared" si="231"/>
        <v>0</v>
      </c>
      <c r="L119" s="118">
        <f t="shared" si="231"/>
        <v>0</v>
      </c>
      <c r="M119" s="118"/>
      <c r="N119" s="118">
        <f t="shared" si="201"/>
        <v>0</v>
      </c>
      <c r="O119" s="152">
        <f t="shared" si="197"/>
        <v>0</v>
      </c>
      <c r="P119" s="152" t="e">
        <f>#REF!</f>
        <v>#REF!</v>
      </c>
      <c r="Q119" s="118">
        <f t="shared" si="198"/>
        <v>0</v>
      </c>
      <c r="R119" s="118">
        <f t="shared" si="202"/>
        <v>0</v>
      </c>
      <c r="S119" s="118">
        <f t="shared" si="203"/>
        <v>0</v>
      </c>
      <c r="T119" s="118" t="e">
        <f>#REF!</f>
        <v>#REF!</v>
      </c>
      <c r="U119" s="118">
        <f t="shared" si="226"/>
        <v>0</v>
      </c>
      <c r="V119" s="118">
        <f t="shared" si="210"/>
        <v>0</v>
      </c>
      <c r="W119" s="118">
        <f t="shared" si="205"/>
        <v>0</v>
      </c>
      <c r="X119" s="118">
        <f t="shared" si="206"/>
        <v>0</v>
      </c>
      <c r="Y119" s="118">
        <f t="shared" si="207"/>
        <v>0</v>
      </c>
      <c r="Z119" s="118">
        <f t="shared" si="208"/>
        <v>0</v>
      </c>
    </row>
    <row r="120" spans="1:26" ht="14.25" hidden="1" thickBot="1">
      <c r="A120" s="39" t="s">
        <v>49</v>
      </c>
      <c r="B120" s="118">
        <f t="shared" ref="B120:L120" si="232">B87</f>
        <v>-143639417.89750001</v>
      </c>
      <c r="C120" s="118">
        <f t="shared" si="196"/>
        <v>3832582.4080000008</v>
      </c>
      <c r="D120" s="118">
        <f t="shared" si="232"/>
        <v>-160698396.34582368</v>
      </c>
      <c r="E120" s="118">
        <f t="shared" si="232"/>
        <v>235206734.93704802</v>
      </c>
      <c r="F120" s="118">
        <f t="shared" si="232"/>
        <v>-265192596.27377361</v>
      </c>
      <c r="G120" s="118"/>
      <c r="H120" s="118"/>
      <c r="I120" s="118"/>
      <c r="J120" s="118"/>
      <c r="K120" s="118">
        <f t="shared" si="232"/>
        <v>-44661686.12271069</v>
      </c>
      <c r="L120" s="118">
        <f t="shared" si="232"/>
        <v>8997280.8099999949</v>
      </c>
      <c r="M120" s="118"/>
      <c r="N120" s="118">
        <f t="shared" si="201"/>
        <v>-57825355.38126415</v>
      </c>
      <c r="O120" s="152">
        <f t="shared" si="197"/>
        <v>-2173952.61</v>
      </c>
      <c r="P120" s="152" t="e">
        <f>#REF!</f>
        <v>#REF!</v>
      </c>
      <c r="Q120" s="118">
        <f t="shared" si="198"/>
        <v>-2306451.9300000002</v>
      </c>
      <c r="R120" s="118">
        <f t="shared" si="202"/>
        <v>769938.20503773587</v>
      </c>
      <c r="S120" s="118">
        <f t="shared" si="203"/>
        <v>769938.20503773587</v>
      </c>
      <c r="T120" s="118" t="e">
        <f>#REF!</f>
        <v>#REF!</v>
      </c>
      <c r="U120" s="118">
        <f t="shared" si="226"/>
        <v>-652670.15777777787</v>
      </c>
      <c r="V120" s="118">
        <f t="shared" si="210"/>
        <v>-2225918.6</v>
      </c>
      <c r="W120" s="118">
        <f t="shared" si="205"/>
        <v>-1913902.91</v>
      </c>
      <c r="X120" s="118">
        <f t="shared" si="206"/>
        <v>-312015.69</v>
      </c>
      <c r="Y120" s="118">
        <f t="shared" si="207"/>
        <v>-6218862.5599999996</v>
      </c>
      <c r="Z120" s="118">
        <f t="shared" si="208"/>
        <v>-810015.37</v>
      </c>
    </row>
    <row r="121" spans="1:26" hidden="1">
      <c r="A121" s="118"/>
      <c r="B121" s="118">
        <f t="shared" ref="B121:L121" si="233">B88</f>
        <v>0</v>
      </c>
      <c r="C121" s="118">
        <f t="shared" si="196"/>
        <v>0</v>
      </c>
      <c r="D121" s="118">
        <f t="shared" si="233"/>
        <v>0</v>
      </c>
      <c r="E121" s="118">
        <f t="shared" si="233"/>
        <v>0</v>
      </c>
      <c r="F121" s="118">
        <f t="shared" si="233"/>
        <v>0</v>
      </c>
      <c r="G121" s="118"/>
      <c r="H121" s="118"/>
      <c r="I121" s="118"/>
      <c r="J121" s="118"/>
      <c r="K121" s="118">
        <f t="shared" si="233"/>
        <v>0</v>
      </c>
      <c r="L121" s="118">
        <f t="shared" si="233"/>
        <v>0</v>
      </c>
      <c r="M121" s="118"/>
      <c r="N121" s="118">
        <f t="shared" si="201"/>
        <v>0</v>
      </c>
      <c r="O121" s="152">
        <f t="shared" si="197"/>
        <v>0</v>
      </c>
      <c r="P121" s="152" t="e">
        <f>#REF!</f>
        <v>#REF!</v>
      </c>
      <c r="Q121" s="118">
        <f t="shared" si="198"/>
        <v>0</v>
      </c>
      <c r="R121" s="118">
        <f t="shared" si="202"/>
        <v>0</v>
      </c>
      <c r="S121" s="118">
        <f t="shared" si="203"/>
        <v>0</v>
      </c>
      <c r="T121" s="118" t="e">
        <f>#REF!</f>
        <v>#REF!</v>
      </c>
      <c r="U121" s="118">
        <f t="shared" si="226"/>
        <v>0</v>
      </c>
      <c r="V121" s="118">
        <f t="shared" si="210"/>
        <v>0</v>
      </c>
      <c r="W121" s="118">
        <f t="shared" si="205"/>
        <v>0</v>
      </c>
      <c r="X121" s="118">
        <f t="shared" si="206"/>
        <v>0</v>
      </c>
      <c r="Y121" s="118">
        <f t="shared" si="207"/>
        <v>0</v>
      </c>
      <c r="Z121" s="118">
        <f t="shared" si="208"/>
        <v>0</v>
      </c>
    </row>
    <row r="122" spans="1:26" hidden="1">
      <c r="A122" s="42" t="s">
        <v>52</v>
      </c>
      <c r="B122" s="118">
        <f t="shared" ref="B122:L123" si="234">B89</f>
        <v>101306370.39</v>
      </c>
      <c r="C122" s="118">
        <f t="shared" si="196"/>
        <v>0</v>
      </c>
      <c r="D122" s="118">
        <f t="shared" si="234"/>
        <v>0</v>
      </c>
      <c r="E122" s="118">
        <f t="shared" si="234"/>
        <v>101306370.39</v>
      </c>
      <c r="F122" s="118">
        <f t="shared" si="234"/>
        <v>0</v>
      </c>
      <c r="G122" s="118"/>
      <c r="H122" s="118"/>
      <c r="I122" s="118"/>
      <c r="J122" s="118"/>
      <c r="K122" s="118">
        <f t="shared" si="234"/>
        <v>0</v>
      </c>
      <c r="L122" s="118">
        <f t="shared" si="234"/>
        <v>0</v>
      </c>
      <c r="M122" s="118"/>
      <c r="N122" s="118">
        <f t="shared" si="201"/>
        <v>0</v>
      </c>
      <c r="O122" s="152">
        <f t="shared" si="197"/>
        <v>0</v>
      </c>
      <c r="P122" s="152" t="e">
        <f>#REF!</f>
        <v>#REF!</v>
      </c>
      <c r="Q122" s="118">
        <f t="shared" si="198"/>
        <v>0</v>
      </c>
      <c r="R122" s="118">
        <f t="shared" si="202"/>
        <v>0</v>
      </c>
      <c r="S122" s="118">
        <f t="shared" si="203"/>
        <v>0</v>
      </c>
      <c r="T122" s="118" t="e">
        <f>#REF!</f>
        <v>#REF!</v>
      </c>
      <c r="U122" s="118">
        <f t="shared" si="226"/>
        <v>0</v>
      </c>
      <c r="V122" s="118">
        <f t="shared" si="210"/>
        <v>0</v>
      </c>
      <c r="W122" s="118">
        <f t="shared" si="205"/>
        <v>0</v>
      </c>
      <c r="X122" s="118">
        <f t="shared" si="206"/>
        <v>0</v>
      </c>
      <c r="Y122" s="118">
        <f t="shared" si="207"/>
        <v>0</v>
      </c>
      <c r="Z122" s="118">
        <f t="shared" si="208"/>
        <v>0</v>
      </c>
    </row>
    <row r="123" spans="1:26" ht="14.25" hidden="1" thickBot="1">
      <c r="A123" s="44" t="s">
        <v>56</v>
      </c>
      <c r="B123" s="118">
        <f>B90</f>
        <v>-143639417.89750001</v>
      </c>
      <c r="C123" s="118">
        <f t="shared" si="196"/>
        <v>3832582.4080000008</v>
      </c>
      <c r="D123" s="118">
        <f t="shared" si="234"/>
        <v>-160698396.34582368</v>
      </c>
      <c r="E123" s="118">
        <f t="shared" si="234"/>
        <v>133900364.54704802</v>
      </c>
      <c r="F123" s="118">
        <f t="shared" si="234"/>
        <v>-265192596.27377361</v>
      </c>
      <c r="G123" s="118"/>
      <c r="H123" s="118"/>
      <c r="I123" s="118"/>
      <c r="J123" s="118"/>
      <c r="K123" s="118">
        <f t="shared" si="234"/>
        <v>-44661686.12271069</v>
      </c>
      <c r="L123" s="118">
        <f t="shared" si="234"/>
        <v>8997280.8099999949</v>
      </c>
      <c r="M123" s="118"/>
      <c r="N123" s="118">
        <f t="shared" si="201"/>
        <v>-57825355.38126415</v>
      </c>
      <c r="O123" s="152">
        <f t="shared" si="197"/>
        <v>-2173952.61</v>
      </c>
      <c r="P123" s="152" t="e">
        <f>#REF!</f>
        <v>#REF!</v>
      </c>
      <c r="Q123" s="118">
        <f t="shared" si="198"/>
        <v>-2306451.9300000002</v>
      </c>
      <c r="R123" s="118">
        <f t="shared" si="202"/>
        <v>769938.20503773587</v>
      </c>
      <c r="S123" s="118">
        <f t="shared" si="203"/>
        <v>769938.20503773587</v>
      </c>
      <c r="T123" s="118" t="e">
        <f>#REF!</f>
        <v>#REF!</v>
      </c>
      <c r="U123" s="118">
        <f t="shared" si="226"/>
        <v>-652670.15777777787</v>
      </c>
      <c r="V123" s="118">
        <f t="shared" si="210"/>
        <v>-2225918.6</v>
      </c>
      <c r="W123" s="118">
        <f t="shared" si="205"/>
        <v>-1913902.91</v>
      </c>
      <c r="X123" s="118">
        <f t="shared" si="206"/>
        <v>-312015.69</v>
      </c>
      <c r="Y123" s="118">
        <f t="shared" si="207"/>
        <v>-6218862.5599999996</v>
      </c>
      <c r="Z123" s="118">
        <f t="shared" si="208"/>
        <v>-810015.37</v>
      </c>
    </row>
    <row r="124" spans="1:26">
      <c r="L124" s="118"/>
    </row>
    <row r="125" spans="1:26">
      <c r="B125" s="118"/>
    </row>
    <row r="127" spans="1:26">
      <c r="L127" s="118"/>
    </row>
    <row r="128" spans="1:26">
      <c r="L128" s="118"/>
    </row>
  </sheetData>
  <mergeCells count="1">
    <mergeCell ref="A1:AA1"/>
  </mergeCells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workbookViewId="0">
      <pane xSplit="3" ySplit="4" topLeftCell="D132" activePane="bottomRight" state="frozen"/>
      <selection pane="topRight"/>
      <selection pane="bottomLeft"/>
      <selection pane="bottomRight" activeCell="C162" sqref="C162"/>
    </sheetView>
  </sheetViews>
  <sheetFormatPr defaultColWidth="9" defaultRowHeight="13.5"/>
  <cols>
    <col min="1" max="1" width="6" style="160" customWidth="1"/>
    <col min="2" max="2" width="17.375" style="160" customWidth="1"/>
    <col min="3" max="3" width="18" style="160" customWidth="1"/>
    <col min="4" max="4" width="16.375" style="160" customWidth="1"/>
    <col min="5" max="5" width="15.75" style="160" customWidth="1"/>
    <col min="6" max="6" width="18.375" style="160" bestFit="1" customWidth="1"/>
    <col min="7" max="11" width="14.625" style="160" customWidth="1"/>
    <col min="12" max="12" width="17.75" style="160" customWidth="1"/>
    <col min="13" max="14" width="16.75" style="160" customWidth="1"/>
    <col min="15" max="15" width="16.125" style="160" customWidth="1"/>
    <col min="16" max="16" width="15.5" style="160" customWidth="1"/>
    <col min="17" max="17" width="16.125" style="160" customWidth="1"/>
    <col min="18" max="18" width="17.5" style="160" customWidth="1"/>
    <col min="19" max="19" width="15.25" style="160" customWidth="1"/>
    <col min="20" max="20" width="17.25" style="168" customWidth="1"/>
    <col min="21" max="21" width="18.625" style="168" customWidth="1"/>
    <col min="22" max="23" width="17.25" style="168" customWidth="1"/>
    <col min="24" max="24" width="16.125" style="160" customWidth="1"/>
    <col min="25" max="25" width="18.375" style="160" customWidth="1"/>
    <col min="26" max="26" width="17" style="160" customWidth="1"/>
    <col min="27" max="27" width="13" style="160" customWidth="1"/>
    <col min="28" max="28" width="16.25" style="160" customWidth="1"/>
    <col min="29" max="29" width="12.75" style="160" customWidth="1"/>
    <col min="30" max="16384" width="9" style="160"/>
  </cols>
  <sheetData>
    <row r="1" spans="1:29" s="155" customFormat="1" ht="21" customHeight="1">
      <c r="A1" s="153" t="s">
        <v>72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</row>
    <row r="2" spans="1:29" ht="14.25" thickBot="1">
      <c r="A2" s="156"/>
      <c r="B2" s="157" t="s">
        <v>73</v>
      </c>
      <c r="C2" s="158" t="s">
        <v>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211"/>
      <c r="P2" s="211"/>
      <c r="Q2" s="211"/>
      <c r="R2" s="156"/>
      <c r="S2" s="156"/>
      <c r="T2" s="159"/>
      <c r="U2" s="159"/>
      <c r="V2" s="159"/>
      <c r="W2" s="159"/>
      <c r="X2" s="156"/>
      <c r="Y2" s="156"/>
      <c r="Z2" s="156"/>
      <c r="AA2" s="156"/>
      <c r="AB2" s="156"/>
    </row>
    <row r="3" spans="1:29">
      <c r="A3" s="17" t="s">
        <v>74</v>
      </c>
      <c r="B3" s="18" t="s">
        <v>75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238" t="str">
        <f>累计利润调整表!F3</f>
        <v>资管业务</v>
      </c>
      <c r="H3" s="239" t="str">
        <f>累计利润调整表!G3</f>
        <v>资产管理部</v>
      </c>
      <c r="I3" s="239" t="str">
        <f>累计利润调整表!H3</f>
        <v>权益产品投资部</v>
      </c>
      <c r="J3" s="239" t="str">
        <f>累计利润调整表!I3</f>
        <v>固收产品投资部</v>
      </c>
      <c r="K3" s="239" t="str">
        <f>累计利润调整表!J3</f>
        <v>量化产品投资部</v>
      </c>
      <c r="L3" s="238" t="str">
        <f>累计利润调整表!K3</f>
        <v>深分公司合计</v>
      </c>
      <c r="M3" s="239" t="str">
        <f>累计利润调整表!L3</f>
        <v>固定收益投资部</v>
      </c>
      <c r="N3" s="239" t="s">
        <v>502</v>
      </c>
      <c r="O3" s="239" t="s">
        <v>12</v>
      </c>
      <c r="P3" s="239" t="str">
        <f>累计利润调整表!O3</f>
        <v>证券投资部</v>
      </c>
      <c r="Q3" s="239" t="s">
        <v>10</v>
      </c>
      <c r="R3" s="239" t="str">
        <f>累计利润调整表!Q3</f>
        <v>金融衍生品投资部</v>
      </c>
      <c r="S3" s="239" t="str">
        <f>累计利润调整表!R3</f>
        <v>深圳管理部</v>
      </c>
      <c r="T3" s="238" t="str">
        <f>累计利润调整表!S3</f>
        <v>投资银行合计</v>
      </c>
      <c r="U3" s="239" t="str">
        <f>累计利润调整表!T3</f>
        <v>投资银行三部</v>
      </c>
      <c r="V3" s="239" t="str">
        <f>累计利润调整表!U3</f>
        <v>投资银行一部</v>
      </c>
      <c r="W3" s="239" t="str">
        <f>累计利润调整表!V3</f>
        <v>投资银行二部</v>
      </c>
      <c r="X3" s="239" t="str">
        <f>累计利润调整表!W3</f>
        <v>投资银行管理部</v>
      </c>
      <c r="Y3" s="238" t="str">
        <f>累计利润调整表!X3</f>
        <v>浙江分公司小计</v>
      </c>
      <c r="Z3" s="239" t="str">
        <f>累计利润调整表!Y3</f>
        <v>浙分总部</v>
      </c>
      <c r="AA3" s="239" t="str">
        <f>累计利润调整表!Z3</f>
        <v>综合业务部</v>
      </c>
      <c r="AB3" s="19" t="str">
        <f>累计利润调整表!AA3</f>
        <v>网络金融部</v>
      </c>
      <c r="AC3" s="19" t="s">
        <v>25</v>
      </c>
    </row>
    <row r="4" spans="1:29" ht="13.5" customHeight="1">
      <c r="A4" s="247" t="s">
        <v>76</v>
      </c>
      <c r="B4" s="47" t="s">
        <v>77</v>
      </c>
      <c r="C4" s="161">
        <v>97724370.210000008</v>
      </c>
      <c r="D4" s="161">
        <v>0</v>
      </c>
      <c r="E4" s="161">
        <v>23466516.569999997</v>
      </c>
      <c r="F4" s="161">
        <v>45042604.150000006</v>
      </c>
      <c r="G4" s="161">
        <v>4664862.129999999</v>
      </c>
      <c r="H4" s="161">
        <v>2802221.4499999997</v>
      </c>
      <c r="I4" s="161">
        <v>189123.29</v>
      </c>
      <c r="J4" s="161">
        <v>96851.51</v>
      </c>
      <c r="K4" s="161">
        <v>1576665.8800000001</v>
      </c>
      <c r="L4" s="161">
        <v>6400419.3799999999</v>
      </c>
      <c r="M4" s="161">
        <v>1353887.07</v>
      </c>
      <c r="N4" s="161">
        <v>123580.66</v>
      </c>
      <c r="O4" s="161">
        <v>950439.62000000011</v>
      </c>
      <c r="P4" s="161">
        <v>1670668.31</v>
      </c>
      <c r="Q4" s="161">
        <v>423586.60000000003</v>
      </c>
      <c r="R4" s="161">
        <v>956861.2</v>
      </c>
      <c r="S4" s="161">
        <v>921395.92</v>
      </c>
      <c r="T4" s="161">
        <v>12763201.759999998</v>
      </c>
      <c r="U4" s="161">
        <v>3119842.77</v>
      </c>
      <c r="V4" s="161">
        <v>3562625.37</v>
      </c>
      <c r="W4" s="161">
        <v>4793985.17</v>
      </c>
      <c r="X4" s="161">
        <v>1286748.45</v>
      </c>
      <c r="Y4" s="161">
        <v>1619880.19</v>
      </c>
      <c r="Z4" s="161">
        <v>1208277.6900000002</v>
      </c>
      <c r="AA4" s="161">
        <v>411602.5</v>
      </c>
      <c r="AB4" s="161">
        <v>3267159.16</v>
      </c>
      <c r="AC4" s="161">
        <v>499726.87</v>
      </c>
    </row>
    <row r="5" spans="1:29">
      <c r="A5" s="248"/>
      <c r="B5" s="47" t="s">
        <v>78</v>
      </c>
      <c r="C5" s="161">
        <v>1804123.39</v>
      </c>
      <c r="D5" s="161">
        <v>10880</v>
      </c>
      <c r="E5" s="161">
        <v>513610.82000000007</v>
      </c>
      <c r="F5" s="161">
        <v>838600.53</v>
      </c>
      <c r="G5" s="161">
        <v>75420</v>
      </c>
      <c r="H5" s="161">
        <v>41421.25</v>
      </c>
      <c r="I5" s="161">
        <v>26978.75</v>
      </c>
      <c r="J5" s="161">
        <v>2240</v>
      </c>
      <c r="K5" s="161">
        <v>4780</v>
      </c>
      <c r="L5" s="161">
        <v>36543</v>
      </c>
      <c r="M5" s="161">
        <v>5830</v>
      </c>
      <c r="N5" s="161">
        <v>3360</v>
      </c>
      <c r="O5" s="161">
        <v>8085</v>
      </c>
      <c r="P5" s="161">
        <v>12103</v>
      </c>
      <c r="Q5" s="161">
        <v>1595</v>
      </c>
      <c r="R5" s="161">
        <v>2210</v>
      </c>
      <c r="S5" s="161">
        <v>3360</v>
      </c>
      <c r="T5" s="161">
        <v>297841.49</v>
      </c>
      <c r="U5" s="161">
        <v>69565.84</v>
      </c>
      <c r="V5" s="161">
        <v>109895.99</v>
      </c>
      <c r="W5" s="161">
        <v>50200.28</v>
      </c>
      <c r="X5" s="161">
        <v>68179.38</v>
      </c>
      <c r="Y5" s="161">
        <v>13605</v>
      </c>
      <c r="Z5" s="161">
        <v>10080</v>
      </c>
      <c r="AA5" s="161">
        <v>3525</v>
      </c>
      <c r="AB5" s="161">
        <v>12180.949999999999</v>
      </c>
      <c r="AC5" s="161">
        <v>5441.6</v>
      </c>
    </row>
    <row r="6" spans="1:29">
      <c r="A6" s="248"/>
      <c r="B6" s="47" t="s">
        <v>79</v>
      </c>
      <c r="C6" s="161">
        <v>2675606.23</v>
      </c>
      <c r="D6" s="161">
        <v>0</v>
      </c>
      <c r="E6" s="161">
        <v>475660.51999999996</v>
      </c>
      <c r="F6" s="161">
        <v>1144843.6199999999</v>
      </c>
      <c r="G6" s="161">
        <v>105080.66000000002</v>
      </c>
      <c r="H6" s="161">
        <v>57012.829999999994</v>
      </c>
      <c r="I6" s="161">
        <v>3782.47</v>
      </c>
      <c r="J6" s="161">
        <v>1979.03</v>
      </c>
      <c r="K6" s="161">
        <v>42306.33</v>
      </c>
      <c r="L6" s="161">
        <v>118503.74</v>
      </c>
      <c r="M6" s="161">
        <v>27124.12</v>
      </c>
      <c r="N6" s="161">
        <v>2547.21</v>
      </c>
      <c r="O6" s="161">
        <v>19185.18</v>
      </c>
      <c r="P6" s="161">
        <v>23309.949999999997</v>
      </c>
      <c r="Q6" s="161">
        <v>8496.92</v>
      </c>
      <c r="R6" s="161">
        <v>19362.02</v>
      </c>
      <c r="S6" s="161">
        <v>18478.339999999997</v>
      </c>
      <c r="T6" s="161">
        <v>719418.77</v>
      </c>
      <c r="U6" s="161">
        <v>72828.27</v>
      </c>
      <c r="V6" s="161">
        <v>418332.52</v>
      </c>
      <c r="W6" s="161">
        <v>202523.01</v>
      </c>
      <c r="X6" s="161">
        <v>25734.97</v>
      </c>
      <c r="Y6" s="161">
        <v>33002.39</v>
      </c>
      <c r="Z6" s="161">
        <v>24509.94</v>
      </c>
      <c r="AA6" s="161">
        <v>8492.4499999999989</v>
      </c>
      <c r="AB6" s="161">
        <v>68943.58</v>
      </c>
      <c r="AC6" s="161">
        <v>10152.950000000001</v>
      </c>
    </row>
    <row r="7" spans="1:29">
      <c r="A7" s="248"/>
      <c r="B7" s="47" t="s">
        <v>80</v>
      </c>
      <c r="C7" s="161">
        <v>1863551.94</v>
      </c>
      <c r="D7" s="161">
        <v>190271.68</v>
      </c>
      <c r="E7" s="161">
        <v>0</v>
      </c>
      <c r="F7" s="161">
        <v>1060190.8600000001</v>
      </c>
      <c r="G7" s="161">
        <v>65651.680000000022</v>
      </c>
      <c r="H7" s="161">
        <v>42948.530000000006</v>
      </c>
      <c r="I7" s="161">
        <v>1419.81</v>
      </c>
      <c r="J7" s="161">
        <v>0</v>
      </c>
      <c r="K7" s="161">
        <v>21283.34</v>
      </c>
      <c r="L7" s="161">
        <v>85092.51999999999</v>
      </c>
      <c r="M7" s="161">
        <v>21163.5</v>
      </c>
      <c r="N7" s="161">
        <v>0</v>
      </c>
      <c r="O7" s="161">
        <v>12241.96</v>
      </c>
      <c r="P7" s="161">
        <v>20343.79</v>
      </c>
      <c r="Q7" s="161">
        <v>5915.35</v>
      </c>
      <c r="R7" s="161">
        <v>11915.82</v>
      </c>
      <c r="S7" s="161">
        <v>13512.1</v>
      </c>
      <c r="T7" s="161">
        <v>391925.44</v>
      </c>
      <c r="U7" s="161">
        <v>45564.68</v>
      </c>
      <c r="V7" s="161">
        <v>179863.48</v>
      </c>
      <c r="W7" s="161">
        <v>140621.93</v>
      </c>
      <c r="X7" s="161">
        <v>25875.350000000006</v>
      </c>
      <c r="Y7" s="161">
        <v>21044.02</v>
      </c>
      <c r="Z7" s="161">
        <v>15740.73</v>
      </c>
      <c r="AA7" s="161">
        <v>5303.29</v>
      </c>
      <c r="AB7" s="161">
        <v>45332.42</v>
      </c>
      <c r="AC7" s="161">
        <v>4043.32</v>
      </c>
    </row>
    <row r="8" spans="1:29">
      <c r="A8" s="248"/>
      <c r="B8" s="47" t="s">
        <v>81</v>
      </c>
      <c r="C8" s="161">
        <v>20353330.379999999</v>
      </c>
      <c r="D8" s="161">
        <v>-246440</v>
      </c>
      <c r="E8" s="161">
        <v>4014545.6700000004</v>
      </c>
      <c r="F8" s="161">
        <v>11067126.4</v>
      </c>
      <c r="G8" s="161">
        <v>939692.09000000032</v>
      </c>
      <c r="H8" s="161">
        <v>251316.42000000004</v>
      </c>
      <c r="I8" s="161">
        <v>196461.75</v>
      </c>
      <c r="J8" s="161">
        <v>203278.82</v>
      </c>
      <c r="K8" s="161">
        <v>288635.09999999998</v>
      </c>
      <c r="L8" s="161">
        <v>1032483.32</v>
      </c>
      <c r="M8" s="161">
        <v>8501.4100000000035</v>
      </c>
      <c r="N8" s="161">
        <v>166865.75</v>
      </c>
      <c r="O8" s="161">
        <v>144388.84999999998</v>
      </c>
      <c r="P8" s="161">
        <v>330832.09000000003</v>
      </c>
      <c r="Q8" s="161">
        <v>38011.22</v>
      </c>
      <c r="R8" s="161">
        <v>166764.19</v>
      </c>
      <c r="S8" s="161">
        <v>177119.81</v>
      </c>
      <c r="T8" s="161">
        <v>2340197.9899999998</v>
      </c>
      <c r="U8" s="161">
        <v>710295.29000000015</v>
      </c>
      <c r="V8" s="161">
        <v>765359.85</v>
      </c>
      <c r="W8" s="161">
        <v>611938.69999999995</v>
      </c>
      <c r="X8" s="161">
        <v>252604.15</v>
      </c>
      <c r="Y8" s="161">
        <v>273340.40999999997</v>
      </c>
      <c r="Z8" s="161">
        <v>159777.96</v>
      </c>
      <c r="AA8" s="161">
        <v>113562.45</v>
      </c>
      <c r="AB8" s="161">
        <v>821515.1</v>
      </c>
      <c r="AC8" s="161">
        <v>110869.4</v>
      </c>
    </row>
    <row r="9" spans="1:29">
      <c r="A9" s="248"/>
      <c r="B9" s="47" t="s">
        <v>82</v>
      </c>
      <c r="C9" s="161">
        <v>97749</v>
      </c>
      <c r="D9" s="161">
        <v>0</v>
      </c>
      <c r="E9" s="161">
        <v>0</v>
      </c>
      <c r="F9" s="161">
        <v>97749</v>
      </c>
      <c r="G9" s="161">
        <v>0</v>
      </c>
      <c r="H9" s="161">
        <v>0</v>
      </c>
      <c r="I9" s="161">
        <v>0</v>
      </c>
      <c r="J9" s="161">
        <v>0</v>
      </c>
      <c r="K9" s="161">
        <v>0</v>
      </c>
      <c r="L9" s="161">
        <v>0</v>
      </c>
      <c r="M9" s="161">
        <v>0</v>
      </c>
      <c r="N9" s="161">
        <v>0</v>
      </c>
      <c r="O9" s="161">
        <v>0</v>
      </c>
      <c r="P9" s="161">
        <v>0</v>
      </c>
      <c r="Q9" s="161">
        <v>0</v>
      </c>
      <c r="R9" s="161">
        <v>0</v>
      </c>
      <c r="S9" s="161">
        <v>0</v>
      </c>
      <c r="T9" s="161">
        <v>0</v>
      </c>
      <c r="U9" s="161">
        <v>0</v>
      </c>
      <c r="V9" s="161">
        <v>0</v>
      </c>
      <c r="W9" s="161">
        <v>0</v>
      </c>
      <c r="X9" s="161">
        <v>0</v>
      </c>
      <c r="Y9" s="161">
        <v>0</v>
      </c>
      <c r="Z9" s="161">
        <v>0</v>
      </c>
      <c r="AA9" s="161">
        <v>0</v>
      </c>
      <c r="AB9" s="161">
        <v>0</v>
      </c>
      <c r="AC9" s="161">
        <v>0</v>
      </c>
    </row>
    <row r="10" spans="1:29">
      <c r="A10" s="248"/>
      <c r="B10" s="47" t="s">
        <v>83</v>
      </c>
      <c r="C10" s="161">
        <v>1404660.3599999999</v>
      </c>
      <c r="D10" s="161">
        <v>1242759.69</v>
      </c>
      <c r="E10" s="161">
        <v>1352</v>
      </c>
      <c r="F10" s="161">
        <v>154498.66999999998</v>
      </c>
      <c r="G10" s="161">
        <v>6050</v>
      </c>
      <c r="H10" s="161">
        <v>6050</v>
      </c>
      <c r="I10" s="161">
        <v>0</v>
      </c>
      <c r="J10" s="161">
        <v>0</v>
      </c>
      <c r="K10" s="161">
        <v>0</v>
      </c>
      <c r="L10" s="161">
        <v>0</v>
      </c>
      <c r="M10" s="161">
        <v>0</v>
      </c>
      <c r="N10" s="161">
        <v>0</v>
      </c>
      <c r="O10" s="161">
        <v>0</v>
      </c>
      <c r="P10" s="161">
        <v>0</v>
      </c>
      <c r="Q10" s="161">
        <v>0</v>
      </c>
      <c r="R10" s="161">
        <v>0</v>
      </c>
      <c r="S10" s="161">
        <v>0</v>
      </c>
      <c r="T10" s="161">
        <v>0</v>
      </c>
      <c r="U10" s="161">
        <v>0</v>
      </c>
      <c r="V10" s="161">
        <v>0</v>
      </c>
      <c r="W10" s="161">
        <v>0</v>
      </c>
      <c r="X10" s="161">
        <v>0</v>
      </c>
      <c r="Y10" s="161">
        <v>0</v>
      </c>
      <c r="Z10" s="161">
        <v>0</v>
      </c>
      <c r="AA10" s="161">
        <v>0</v>
      </c>
      <c r="AB10" s="161">
        <v>0</v>
      </c>
      <c r="AC10" s="161">
        <v>0</v>
      </c>
    </row>
    <row r="11" spans="1:29">
      <c r="A11" s="248"/>
      <c r="B11" s="47" t="s">
        <v>84</v>
      </c>
      <c r="C11" s="161">
        <v>1247982.17</v>
      </c>
      <c r="D11" s="161">
        <v>0</v>
      </c>
      <c r="E11" s="161">
        <v>307960</v>
      </c>
      <c r="F11" s="161">
        <v>709252.17</v>
      </c>
      <c r="G11" s="161">
        <v>66480</v>
      </c>
      <c r="H11" s="161">
        <v>48420</v>
      </c>
      <c r="I11" s="161">
        <v>0</v>
      </c>
      <c r="J11" s="161">
        <v>2100</v>
      </c>
      <c r="K11" s="161">
        <v>15960</v>
      </c>
      <c r="L11" s="161">
        <v>44060</v>
      </c>
      <c r="M11" s="161">
        <v>2320</v>
      </c>
      <c r="N11" s="161">
        <v>3780</v>
      </c>
      <c r="O11" s="161">
        <v>8820</v>
      </c>
      <c r="P11" s="161">
        <v>17520</v>
      </c>
      <c r="Q11" s="161">
        <v>1260</v>
      </c>
      <c r="R11" s="161">
        <v>7840</v>
      </c>
      <c r="S11" s="161">
        <v>2520</v>
      </c>
      <c r="T11" s="161">
        <v>0</v>
      </c>
      <c r="U11" s="161">
        <v>0</v>
      </c>
      <c r="V11" s="161">
        <v>0</v>
      </c>
      <c r="W11" s="161">
        <v>0</v>
      </c>
      <c r="X11" s="161">
        <v>0</v>
      </c>
      <c r="Y11" s="161">
        <v>30240</v>
      </c>
      <c r="Z11" s="161">
        <v>17220</v>
      </c>
      <c r="AA11" s="161">
        <v>13020</v>
      </c>
      <c r="AB11" s="161">
        <v>82070</v>
      </c>
      <c r="AC11" s="161">
        <v>7920</v>
      </c>
    </row>
    <row r="12" spans="1:29">
      <c r="A12" s="248"/>
      <c r="B12" s="47" t="s">
        <v>85</v>
      </c>
      <c r="C12" s="161">
        <v>1944360.85</v>
      </c>
      <c r="D12" s="161">
        <v>0</v>
      </c>
      <c r="E12" s="161">
        <v>495409.6100000001</v>
      </c>
      <c r="F12" s="161">
        <v>1222777.5</v>
      </c>
      <c r="G12" s="161">
        <v>0</v>
      </c>
      <c r="H12" s="161">
        <v>0</v>
      </c>
      <c r="I12" s="161">
        <v>0</v>
      </c>
      <c r="J12" s="161">
        <v>0</v>
      </c>
      <c r="K12" s="161">
        <v>0</v>
      </c>
      <c r="L12" s="161">
        <v>172449.63999999998</v>
      </c>
      <c r="M12" s="161">
        <v>0</v>
      </c>
      <c r="N12" s="161">
        <v>0</v>
      </c>
      <c r="O12" s="161">
        <v>0</v>
      </c>
      <c r="P12" s="161">
        <v>0</v>
      </c>
      <c r="Q12" s="161">
        <v>0</v>
      </c>
      <c r="R12" s="161">
        <v>0</v>
      </c>
      <c r="S12" s="161">
        <v>172449.63999999998</v>
      </c>
      <c r="T12" s="161">
        <v>53724.1</v>
      </c>
      <c r="U12" s="161">
        <v>0</v>
      </c>
      <c r="V12" s="161">
        <v>0</v>
      </c>
      <c r="W12" s="161">
        <v>0</v>
      </c>
      <c r="X12" s="161">
        <v>53724.1</v>
      </c>
      <c r="Y12" s="161">
        <v>0</v>
      </c>
      <c r="Z12" s="161">
        <v>0</v>
      </c>
      <c r="AA12" s="161">
        <v>0</v>
      </c>
      <c r="AB12" s="161">
        <v>0</v>
      </c>
      <c r="AC12" s="161">
        <v>0</v>
      </c>
    </row>
    <row r="13" spans="1:29">
      <c r="A13" s="248"/>
      <c r="B13" s="47" t="s">
        <v>86</v>
      </c>
      <c r="C13" s="161">
        <v>0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  <c r="K13" s="161">
        <v>0</v>
      </c>
      <c r="L13" s="161">
        <v>0</v>
      </c>
      <c r="M13" s="161">
        <v>0</v>
      </c>
      <c r="N13" s="161">
        <v>0</v>
      </c>
      <c r="O13" s="161">
        <v>0</v>
      </c>
      <c r="P13" s="161">
        <v>0</v>
      </c>
      <c r="Q13" s="161">
        <v>0</v>
      </c>
      <c r="R13" s="161">
        <v>0</v>
      </c>
      <c r="S13" s="161">
        <v>0</v>
      </c>
      <c r="T13" s="161">
        <v>0</v>
      </c>
      <c r="U13" s="161">
        <v>0</v>
      </c>
      <c r="V13" s="161">
        <v>0</v>
      </c>
      <c r="W13" s="161">
        <v>0</v>
      </c>
      <c r="X13" s="161">
        <v>0</v>
      </c>
      <c r="Y13" s="161">
        <v>0</v>
      </c>
      <c r="Z13" s="161">
        <v>0</v>
      </c>
      <c r="AA13" s="161">
        <v>0</v>
      </c>
      <c r="AB13" s="161">
        <v>0</v>
      </c>
      <c r="AC13" s="161">
        <v>0</v>
      </c>
    </row>
    <row r="14" spans="1:29">
      <c r="A14" s="249"/>
      <c r="B14" s="57" t="s">
        <v>87</v>
      </c>
      <c r="C14" s="162">
        <v>129115734.53</v>
      </c>
      <c r="D14" s="162">
        <v>1197471.3700000001</v>
      </c>
      <c r="E14" s="162">
        <v>29275055.189999998</v>
      </c>
      <c r="F14" s="162">
        <v>61337642.900000006</v>
      </c>
      <c r="G14" s="162">
        <v>5923236.5600000005</v>
      </c>
      <c r="H14" s="162">
        <v>3249390.48</v>
      </c>
      <c r="I14" s="162">
        <v>417766.07</v>
      </c>
      <c r="J14" s="162">
        <v>306449.36</v>
      </c>
      <c r="K14" s="162">
        <v>1949630.6500000001</v>
      </c>
      <c r="L14" s="162">
        <v>7889551.5999999996</v>
      </c>
      <c r="M14" s="162">
        <v>1418826.1</v>
      </c>
      <c r="N14" s="162">
        <v>300133.62</v>
      </c>
      <c r="O14" s="162">
        <v>1143160.6099999999</v>
      </c>
      <c r="P14" s="162">
        <v>2074777.1400000001</v>
      </c>
      <c r="Q14" s="162">
        <v>478865.09</v>
      </c>
      <c r="R14" s="162">
        <v>1164953.23</v>
      </c>
      <c r="S14" s="162">
        <v>1308835.81</v>
      </c>
      <c r="T14" s="162">
        <v>16566309.550000001</v>
      </c>
      <c r="U14" s="162">
        <v>4018096.8499999996</v>
      </c>
      <c r="V14" s="162">
        <v>5036077.21</v>
      </c>
      <c r="W14" s="162">
        <v>5799269.0899999999</v>
      </c>
      <c r="X14" s="162">
        <v>1712866.4000000001</v>
      </c>
      <c r="Y14" s="162">
        <v>1991112.01</v>
      </c>
      <c r="Z14" s="162">
        <v>1435606.32</v>
      </c>
      <c r="AA14" s="162">
        <v>555505.68999999994</v>
      </c>
      <c r="AB14" s="162">
        <v>4297201.21</v>
      </c>
      <c r="AC14" s="162">
        <v>638154.14</v>
      </c>
    </row>
    <row r="15" spans="1:29" ht="13.5" customHeight="1">
      <c r="A15" s="244" t="s">
        <v>88</v>
      </c>
      <c r="B15" s="47" t="s">
        <v>89</v>
      </c>
      <c r="C15" s="161">
        <v>34015818.229999997</v>
      </c>
      <c r="D15" s="161">
        <v>0</v>
      </c>
      <c r="E15" s="161">
        <v>0</v>
      </c>
      <c r="F15" s="161">
        <v>10706732.9</v>
      </c>
      <c r="G15" s="161">
        <v>0</v>
      </c>
      <c r="H15" s="161">
        <v>0</v>
      </c>
      <c r="I15" s="161">
        <v>0</v>
      </c>
      <c r="J15" s="161">
        <v>0</v>
      </c>
      <c r="K15" s="161">
        <v>0</v>
      </c>
      <c r="L15" s="161">
        <v>3400</v>
      </c>
      <c r="M15" s="161">
        <v>0</v>
      </c>
      <c r="N15" s="161">
        <v>0</v>
      </c>
      <c r="O15" s="161">
        <v>0</v>
      </c>
      <c r="P15" s="161">
        <v>0</v>
      </c>
      <c r="Q15" s="161">
        <v>0</v>
      </c>
      <c r="R15" s="161">
        <v>3400</v>
      </c>
      <c r="S15" s="161">
        <v>0</v>
      </c>
      <c r="T15" s="161">
        <v>23207735.329999998</v>
      </c>
      <c r="U15" s="161">
        <v>521571</v>
      </c>
      <c r="V15" s="161">
        <v>17354000</v>
      </c>
      <c r="W15" s="161">
        <v>5332164.33</v>
      </c>
      <c r="X15" s="161">
        <v>0</v>
      </c>
      <c r="Y15" s="161">
        <v>0</v>
      </c>
      <c r="Z15" s="161">
        <v>0</v>
      </c>
      <c r="AA15" s="161">
        <v>0</v>
      </c>
      <c r="AB15" s="161">
        <v>97950</v>
      </c>
      <c r="AC15" s="161">
        <v>0</v>
      </c>
    </row>
    <row r="16" spans="1:29">
      <c r="A16" s="245"/>
      <c r="B16" s="47" t="s">
        <v>90</v>
      </c>
      <c r="C16" s="161">
        <v>41585587.119999997</v>
      </c>
      <c r="D16" s="161">
        <v>0</v>
      </c>
      <c r="E16" s="161">
        <v>0</v>
      </c>
      <c r="F16" s="161">
        <v>38483515.420000002</v>
      </c>
      <c r="G16" s="161">
        <v>0</v>
      </c>
      <c r="H16" s="161">
        <v>0</v>
      </c>
      <c r="I16" s="161">
        <v>0</v>
      </c>
      <c r="J16" s="161">
        <v>0</v>
      </c>
      <c r="K16" s="161">
        <v>0</v>
      </c>
      <c r="L16" s="161">
        <v>0</v>
      </c>
      <c r="M16" s="161">
        <v>0</v>
      </c>
      <c r="N16" s="161">
        <v>0</v>
      </c>
      <c r="O16" s="161">
        <v>0</v>
      </c>
      <c r="P16" s="161">
        <v>0</v>
      </c>
      <c r="Q16" s="161">
        <v>0</v>
      </c>
      <c r="R16" s="161">
        <v>0</v>
      </c>
      <c r="S16" s="161">
        <v>0</v>
      </c>
      <c r="T16" s="161">
        <v>3102071.7</v>
      </c>
      <c r="U16" s="161">
        <v>106627.23000000001</v>
      </c>
      <c r="V16" s="161">
        <v>263739.62</v>
      </c>
      <c r="W16" s="161">
        <v>2731704.85</v>
      </c>
      <c r="X16" s="161">
        <v>0</v>
      </c>
      <c r="Y16" s="161">
        <v>0</v>
      </c>
      <c r="Z16" s="161">
        <v>0</v>
      </c>
      <c r="AA16" s="161">
        <v>0</v>
      </c>
      <c r="AB16" s="161">
        <v>0</v>
      </c>
      <c r="AC16" s="161">
        <v>0</v>
      </c>
    </row>
    <row r="17" spans="1:29">
      <c r="A17" s="245"/>
      <c r="B17" s="47" t="s">
        <v>91</v>
      </c>
      <c r="C17" s="161">
        <v>4171698.5200000005</v>
      </c>
      <c r="D17" s="161">
        <v>-1484532.0799999998</v>
      </c>
      <c r="E17" s="161">
        <v>0</v>
      </c>
      <c r="F17" s="161">
        <v>5193703.46</v>
      </c>
      <c r="G17" s="161">
        <v>-720829.80999999994</v>
      </c>
      <c r="H17" s="161">
        <v>62043.930000000022</v>
      </c>
      <c r="I17" s="161">
        <v>-902850.27</v>
      </c>
      <c r="J17" s="161">
        <v>48905.09</v>
      </c>
      <c r="K17" s="161">
        <v>71071.44</v>
      </c>
      <c r="L17" s="161">
        <v>-251465.65000000002</v>
      </c>
      <c r="M17" s="161">
        <v>476783.25</v>
      </c>
      <c r="N17" s="161">
        <v>271487.12</v>
      </c>
      <c r="O17" s="161">
        <v>-126927.94</v>
      </c>
      <c r="P17" s="161">
        <v>-914323.67</v>
      </c>
      <c r="Q17" s="161">
        <v>43010.729999999996</v>
      </c>
      <c r="R17" s="161">
        <v>-1514.6000000000022</v>
      </c>
      <c r="S17" s="161">
        <v>19.46</v>
      </c>
      <c r="T17" s="161">
        <v>1434824.8800000001</v>
      </c>
      <c r="U17" s="161">
        <v>126524.12000000001</v>
      </c>
      <c r="V17" s="161">
        <v>938993.16999999993</v>
      </c>
      <c r="W17" s="161">
        <v>369307.59</v>
      </c>
      <c r="X17" s="161">
        <v>0</v>
      </c>
      <c r="Y17" s="161">
        <v>-3.8</v>
      </c>
      <c r="Z17" s="161">
        <v>-3.8</v>
      </c>
      <c r="AA17" s="161">
        <v>0</v>
      </c>
      <c r="AB17" s="161">
        <v>0</v>
      </c>
      <c r="AC17" s="161">
        <v>1.52</v>
      </c>
    </row>
    <row r="18" spans="1:29">
      <c r="A18" s="245"/>
      <c r="B18" s="47" t="s">
        <v>92</v>
      </c>
      <c r="C18" s="161">
        <v>159783.29999999999</v>
      </c>
      <c r="D18" s="161">
        <v>78000</v>
      </c>
      <c r="E18" s="161">
        <v>720</v>
      </c>
      <c r="F18" s="161">
        <v>67376.13</v>
      </c>
      <c r="G18" s="161">
        <v>0</v>
      </c>
      <c r="H18" s="161">
        <v>0</v>
      </c>
      <c r="I18" s="161">
        <v>0</v>
      </c>
      <c r="J18" s="161">
        <v>0</v>
      </c>
      <c r="K18" s="161">
        <v>0</v>
      </c>
      <c r="L18" s="161">
        <v>13687.17</v>
      </c>
      <c r="M18" s="161">
        <v>0</v>
      </c>
      <c r="N18" s="161">
        <v>0</v>
      </c>
      <c r="O18" s="161">
        <v>0</v>
      </c>
      <c r="P18" s="161">
        <v>0</v>
      </c>
      <c r="Q18" s="161">
        <v>0</v>
      </c>
      <c r="R18" s="161">
        <v>0</v>
      </c>
      <c r="S18" s="161">
        <v>13687.17</v>
      </c>
      <c r="T18" s="161">
        <v>0</v>
      </c>
      <c r="U18" s="161">
        <v>0</v>
      </c>
      <c r="V18" s="161">
        <v>0</v>
      </c>
      <c r="W18" s="161">
        <v>0</v>
      </c>
      <c r="X18" s="161">
        <v>0</v>
      </c>
      <c r="Y18" s="161">
        <v>0</v>
      </c>
      <c r="Z18" s="161">
        <v>0</v>
      </c>
      <c r="AA18" s="161">
        <v>0</v>
      </c>
      <c r="AB18" s="161">
        <v>0</v>
      </c>
      <c r="AC18" s="161">
        <v>0</v>
      </c>
    </row>
    <row r="19" spans="1:29">
      <c r="A19" s="245"/>
      <c r="B19" s="47" t="s">
        <v>93</v>
      </c>
      <c r="C19" s="161">
        <v>115000</v>
      </c>
      <c r="D19" s="161">
        <v>0</v>
      </c>
      <c r="E19" s="161">
        <v>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  <c r="K19" s="161">
        <v>0</v>
      </c>
      <c r="L19" s="161">
        <v>115000</v>
      </c>
      <c r="M19" s="161">
        <v>18333.339999999997</v>
      </c>
      <c r="N19" s="161">
        <v>78333.33</v>
      </c>
      <c r="O19" s="161">
        <v>0</v>
      </c>
      <c r="P19" s="161">
        <v>0</v>
      </c>
      <c r="Q19" s="161">
        <v>18333.330000000002</v>
      </c>
      <c r="R19" s="161">
        <v>0</v>
      </c>
      <c r="S19" s="161">
        <v>0</v>
      </c>
      <c r="T19" s="161">
        <v>0</v>
      </c>
      <c r="U19" s="161">
        <v>0</v>
      </c>
      <c r="V19" s="161">
        <v>0</v>
      </c>
      <c r="W19" s="161">
        <v>0</v>
      </c>
      <c r="X19" s="161">
        <v>0</v>
      </c>
      <c r="Y19" s="161">
        <v>0</v>
      </c>
      <c r="Z19" s="161">
        <v>0</v>
      </c>
      <c r="AA19" s="161">
        <v>0</v>
      </c>
      <c r="AB19" s="161">
        <v>0</v>
      </c>
      <c r="AC19" s="161">
        <v>0</v>
      </c>
    </row>
    <row r="20" spans="1:29">
      <c r="A20" s="246"/>
      <c r="B20" s="57" t="s">
        <v>87</v>
      </c>
      <c r="C20" s="162">
        <v>80047887.169999987</v>
      </c>
      <c r="D20" s="162">
        <v>-1406532.0799999998</v>
      </c>
      <c r="E20" s="162">
        <v>720</v>
      </c>
      <c r="F20" s="162">
        <v>54451327.909999996</v>
      </c>
      <c r="G20" s="162">
        <v>-720829.80999999982</v>
      </c>
      <c r="H20" s="162">
        <v>62043.930000000022</v>
      </c>
      <c r="I20" s="162">
        <v>-902850.27</v>
      </c>
      <c r="J20" s="162">
        <v>48905.09</v>
      </c>
      <c r="K20" s="162">
        <v>71071.44</v>
      </c>
      <c r="L20" s="162">
        <v>-119378.48000000013</v>
      </c>
      <c r="M20" s="162">
        <v>495116.58999999997</v>
      </c>
      <c r="N20" s="162">
        <v>349820.45</v>
      </c>
      <c r="O20" s="162">
        <v>-126927.94</v>
      </c>
      <c r="P20" s="162">
        <v>-914323.67</v>
      </c>
      <c r="Q20" s="162">
        <v>61344.05999999999</v>
      </c>
      <c r="R20" s="162">
        <v>1885.3999999999978</v>
      </c>
      <c r="S20" s="162">
        <v>13706.630000000003</v>
      </c>
      <c r="T20" s="162">
        <v>27744631.909999996</v>
      </c>
      <c r="U20" s="162">
        <v>754722.35000000009</v>
      </c>
      <c r="V20" s="162">
        <v>18556732.789999999</v>
      </c>
      <c r="W20" s="162">
        <v>8433176.7700000014</v>
      </c>
      <c r="X20" s="162">
        <v>0</v>
      </c>
      <c r="Y20" s="162">
        <v>-3.8</v>
      </c>
      <c r="Z20" s="162">
        <v>-3.8</v>
      </c>
      <c r="AA20" s="162">
        <v>0</v>
      </c>
      <c r="AB20" s="162">
        <v>97950</v>
      </c>
      <c r="AC20" s="162">
        <v>1.5199999999999996</v>
      </c>
    </row>
    <row r="21" spans="1:29" ht="13.5" customHeight="1">
      <c r="A21" s="241" t="s">
        <v>94</v>
      </c>
      <c r="B21" s="47" t="s">
        <v>95</v>
      </c>
      <c r="C21" s="161">
        <v>11681229.809999999</v>
      </c>
      <c r="D21" s="161">
        <v>196450</v>
      </c>
      <c r="E21" s="161">
        <v>1257481.8199999998</v>
      </c>
      <c r="F21" s="161">
        <v>5692888.8400000008</v>
      </c>
      <c r="G21" s="161">
        <v>379916.76000000013</v>
      </c>
      <c r="H21" s="161">
        <v>158098.06</v>
      </c>
      <c r="I21" s="161">
        <v>105815.9</v>
      </c>
      <c r="J21" s="161">
        <v>18465</v>
      </c>
      <c r="K21" s="161">
        <v>97537.8</v>
      </c>
      <c r="L21" s="161">
        <v>566809.36</v>
      </c>
      <c r="M21" s="161">
        <v>82482.899999999994</v>
      </c>
      <c r="N21" s="161">
        <v>63518</v>
      </c>
      <c r="O21" s="161">
        <v>82781.450000000012</v>
      </c>
      <c r="P21" s="161">
        <v>59096.58</v>
      </c>
      <c r="Q21" s="161">
        <v>62366.9</v>
      </c>
      <c r="R21" s="161">
        <v>131070.14</v>
      </c>
      <c r="S21" s="161">
        <v>85493.39</v>
      </c>
      <c r="T21" s="161">
        <v>3048824.3499999996</v>
      </c>
      <c r="U21" s="161">
        <v>327424.31</v>
      </c>
      <c r="V21" s="161">
        <v>1755582.5299999998</v>
      </c>
      <c r="W21" s="161">
        <v>823837.66</v>
      </c>
      <c r="X21" s="161">
        <v>141979.84999999998</v>
      </c>
      <c r="Y21" s="161">
        <v>219380.12000000002</v>
      </c>
      <c r="Z21" s="161">
        <v>201260.84</v>
      </c>
      <c r="AA21" s="161">
        <v>18119.28</v>
      </c>
      <c r="AB21" s="161">
        <v>274134.78999999998</v>
      </c>
      <c r="AC21" s="161">
        <v>45343.770000000004</v>
      </c>
    </row>
    <row r="22" spans="1:29">
      <c r="A22" s="242"/>
      <c r="B22" s="47" t="s">
        <v>96</v>
      </c>
      <c r="C22" s="161">
        <v>6264565.1099999994</v>
      </c>
      <c r="D22" s="161">
        <v>2070</v>
      </c>
      <c r="E22" s="161">
        <v>884019.47</v>
      </c>
      <c r="F22" s="161">
        <v>1243819.8899999999</v>
      </c>
      <c r="G22" s="161">
        <v>250742.80000000008</v>
      </c>
      <c r="H22" s="161">
        <v>69937.039999999994</v>
      </c>
      <c r="I22" s="161">
        <v>77156.37</v>
      </c>
      <c r="J22" s="161">
        <v>27925.439999999999</v>
      </c>
      <c r="K22" s="161">
        <v>75723.950000000012</v>
      </c>
      <c r="L22" s="161">
        <v>556026.79999999993</v>
      </c>
      <c r="M22" s="161">
        <v>64105.599999999991</v>
      </c>
      <c r="N22" s="161">
        <v>53580.160000000003</v>
      </c>
      <c r="O22" s="161">
        <v>98290.5</v>
      </c>
      <c r="P22" s="161">
        <v>59641.959999999992</v>
      </c>
      <c r="Q22" s="161">
        <v>58742.83</v>
      </c>
      <c r="R22" s="161">
        <v>113742.76000000001</v>
      </c>
      <c r="S22" s="161">
        <v>107922.98999999999</v>
      </c>
      <c r="T22" s="161">
        <v>3177343.47</v>
      </c>
      <c r="U22" s="161">
        <v>411232.77</v>
      </c>
      <c r="V22" s="161">
        <v>1861568.16</v>
      </c>
      <c r="W22" s="161">
        <v>731958.57</v>
      </c>
      <c r="X22" s="161">
        <v>172583.97</v>
      </c>
      <c r="Y22" s="161">
        <v>61794.23000000001</v>
      </c>
      <c r="Z22" s="161">
        <v>27045.22</v>
      </c>
      <c r="AA22" s="161">
        <v>34749.01</v>
      </c>
      <c r="AB22" s="161">
        <v>60356.509999999995</v>
      </c>
      <c r="AC22" s="161">
        <v>28391.940000000002</v>
      </c>
    </row>
    <row r="23" spans="1:29">
      <c r="A23" s="242"/>
      <c r="B23" s="47" t="s">
        <v>97</v>
      </c>
      <c r="C23" s="161">
        <v>3107391.29</v>
      </c>
      <c r="D23" s="161">
        <v>450111</v>
      </c>
      <c r="E23" s="161">
        <v>351363.75</v>
      </c>
      <c r="F23" s="161">
        <v>1031411.0299999999</v>
      </c>
      <c r="G23" s="161">
        <v>146311.29</v>
      </c>
      <c r="H23" s="161">
        <v>79425.760000000009</v>
      </c>
      <c r="I23" s="161">
        <v>58544.76</v>
      </c>
      <c r="J23" s="161">
        <v>5102.6000000000004</v>
      </c>
      <c r="K23" s="161">
        <v>3238.17</v>
      </c>
      <c r="L23" s="161">
        <v>46239.21</v>
      </c>
      <c r="M23" s="161">
        <v>3846.9800000000005</v>
      </c>
      <c r="N23" s="161">
        <v>5394.57</v>
      </c>
      <c r="O23" s="161">
        <v>6557.4800000000005</v>
      </c>
      <c r="P23" s="161">
        <v>8187.25</v>
      </c>
      <c r="Q23" s="161">
        <v>3163.97</v>
      </c>
      <c r="R23" s="161">
        <v>21963.829999999998</v>
      </c>
      <c r="S23" s="161">
        <v>-2874.8700000000008</v>
      </c>
      <c r="T23" s="161">
        <v>1037688.24</v>
      </c>
      <c r="U23" s="161">
        <v>135371.73000000001</v>
      </c>
      <c r="V23" s="161">
        <v>640878.88</v>
      </c>
      <c r="W23" s="161">
        <v>201108.82</v>
      </c>
      <c r="X23" s="161">
        <v>60328.81</v>
      </c>
      <c r="Y23" s="161">
        <v>21244.880000000001</v>
      </c>
      <c r="Z23" s="161">
        <v>21244.880000000001</v>
      </c>
      <c r="AA23" s="161">
        <v>0</v>
      </c>
      <c r="AB23" s="161">
        <v>17806.09</v>
      </c>
      <c r="AC23" s="161">
        <v>5215.7999999999993</v>
      </c>
    </row>
    <row r="24" spans="1:29">
      <c r="A24" s="242"/>
      <c r="B24" s="47" t="s">
        <v>98</v>
      </c>
      <c r="C24" s="161">
        <v>1236334.6099999999</v>
      </c>
      <c r="D24" s="161">
        <v>65129</v>
      </c>
      <c r="E24" s="161">
        <v>156779.10999999999</v>
      </c>
      <c r="F24" s="161">
        <v>455971.98</v>
      </c>
      <c r="G24" s="161">
        <v>57645.19</v>
      </c>
      <c r="H24" s="161">
        <v>42733.47</v>
      </c>
      <c r="I24" s="161">
        <v>9229.0400000000009</v>
      </c>
      <c r="J24" s="161">
        <v>5466.12</v>
      </c>
      <c r="K24" s="161">
        <v>216.56</v>
      </c>
      <c r="L24" s="161">
        <v>16607.72</v>
      </c>
      <c r="M24" s="161">
        <v>2355.4200000000005</v>
      </c>
      <c r="N24" s="161">
        <v>2355.4299999999998</v>
      </c>
      <c r="O24" s="161">
        <v>216.56</v>
      </c>
      <c r="P24" s="161">
        <v>216.56</v>
      </c>
      <c r="Q24" s="161">
        <v>2355.4299999999998</v>
      </c>
      <c r="R24" s="161">
        <v>3192.56</v>
      </c>
      <c r="S24" s="161">
        <v>5915.76</v>
      </c>
      <c r="T24" s="161">
        <v>464134.39</v>
      </c>
      <c r="U24" s="161">
        <v>31255.370000000003</v>
      </c>
      <c r="V24" s="161">
        <v>291694.41000000003</v>
      </c>
      <c r="W24" s="161">
        <v>114578.23</v>
      </c>
      <c r="X24" s="161">
        <v>26606.38</v>
      </c>
      <c r="Y24" s="161">
        <v>0</v>
      </c>
      <c r="Z24" s="161">
        <v>0</v>
      </c>
      <c r="AA24" s="161">
        <v>0</v>
      </c>
      <c r="AB24" s="161">
        <v>16350</v>
      </c>
      <c r="AC24" s="161">
        <v>3717.22</v>
      </c>
    </row>
    <row r="25" spans="1:29">
      <c r="A25" s="242"/>
      <c r="B25" s="47" t="s">
        <v>99</v>
      </c>
      <c r="C25" s="161">
        <v>1344909.51</v>
      </c>
      <c r="D25" s="161">
        <v>364000</v>
      </c>
      <c r="E25" s="161">
        <v>423780.81000000006</v>
      </c>
      <c r="F25" s="161">
        <v>329606.03999999998</v>
      </c>
      <c r="G25" s="161">
        <v>113.21</v>
      </c>
      <c r="H25" s="161">
        <v>113.21</v>
      </c>
      <c r="I25" s="161">
        <v>0</v>
      </c>
      <c r="J25" s="161">
        <v>0</v>
      </c>
      <c r="K25" s="161">
        <v>0</v>
      </c>
      <c r="L25" s="161">
        <v>1139.6300000000001</v>
      </c>
      <c r="M25" s="161">
        <v>0</v>
      </c>
      <c r="N25" s="161">
        <v>0</v>
      </c>
      <c r="O25" s="161">
        <v>0</v>
      </c>
      <c r="P25" s="161">
        <v>7.55</v>
      </c>
      <c r="Q25" s="161">
        <v>0</v>
      </c>
      <c r="R25" s="161">
        <v>0</v>
      </c>
      <c r="S25" s="161">
        <v>1132.08</v>
      </c>
      <c r="T25" s="161">
        <v>1124.5300000000002</v>
      </c>
      <c r="U25" s="161">
        <v>339.62</v>
      </c>
      <c r="V25" s="161">
        <v>384.91</v>
      </c>
      <c r="W25" s="161">
        <v>286.79000000000002</v>
      </c>
      <c r="X25" s="161">
        <v>113.21</v>
      </c>
      <c r="Y25" s="161">
        <v>226.42</v>
      </c>
      <c r="Z25" s="161">
        <v>226.42</v>
      </c>
      <c r="AA25" s="161">
        <v>0</v>
      </c>
      <c r="AB25" s="161">
        <v>222323.87</v>
      </c>
      <c r="AC25" s="161">
        <v>2595</v>
      </c>
    </row>
    <row r="26" spans="1:29">
      <c r="A26" s="242"/>
      <c r="B26" s="47" t="s">
        <v>100</v>
      </c>
      <c r="C26" s="161">
        <v>1455140.91</v>
      </c>
      <c r="D26" s="161">
        <v>0</v>
      </c>
      <c r="E26" s="161">
        <v>368114.66</v>
      </c>
      <c r="F26" s="161">
        <v>92723.4</v>
      </c>
      <c r="G26" s="161">
        <v>815533.98</v>
      </c>
      <c r="H26" s="161">
        <v>0</v>
      </c>
      <c r="I26" s="161">
        <v>0</v>
      </c>
      <c r="J26" s="161">
        <v>0</v>
      </c>
      <c r="K26" s="161">
        <v>815533.98</v>
      </c>
      <c r="L26" s="161">
        <v>56127.359999999986</v>
      </c>
      <c r="M26" s="161">
        <v>7287.73</v>
      </c>
      <c r="N26" s="161">
        <v>7287.74</v>
      </c>
      <c r="O26" s="161">
        <v>7396.23</v>
      </c>
      <c r="P26" s="161">
        <v>26867.919999999998</v>
      </c>
      <c r="Q26" s="161">
        <v>7287.74</v>
      </c>
      <c r="R26" s="161">
        <v>0</v>
      </c>
      <c r="S26" s="161">
        <v>0</v>
      </c>
      <c r="T26" s="161">
        <v>0</v>
      </c>
      <c r="U26" s="161">
        <v>0</v>
      </c>
      <c r="V26" s="161">
        <v>0</v>
      </c>
      <c r="W26" s="161">
        <v>0</v>
      </c>
      <c r="X26" s="161">
        <v>0</v>
      </c>
      <c r="Y26" s="161">
        <v>0</v>
      </c>
      <c r="Z26" s="161">
        <v>0</v>
      </c>
      <c r="AA26" s="161">
        <v>0</v>
      </c>
      <c r="AB26" s="161">
        <v>122641.51</v>
      </c>
      <c r="AC26" s="161">
        <v>0</v>
      </c>
    </row>
    <row r="27" spans="1:29">
      <c r="A27" s="242"/>
      <c r="B27" s="47" t="s">
        <v>101</v>
      </c>
      <c r="C27" s="161">
        <v>1750860.65</v>
      </c>
      <c r="D27" s="161">
        <v>0</v>
      </c>
      <c r="E27" s="161">
        <v>1024281.3099999999</v>
      </c>
      <c r="F27" s="161">
        <v>495059.30000000005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61">
        <v>9708.74</v>
      </c>
      <c r="M27" s="161">
        <v>9708.74</v>
      </c>
      <c r="N27" s="161">
        <v>0</v>
      </c>
      <c r="O27" s="161">
        <v>0</v>
      </c>
      <c r="P27" s="161">
        <v>0</v>
      </c>
      <c r="Q27" s="161">
        <v>0</v>
      </c>
      <c r="R27" s="161">
        <v>0</v>
      </c>
      <c r="S27" s="161">
        <v>0</v>
      </c>
      <c r="T27" s="161">
        <v>215452.13999999998</v>
      </c>
      <c r="U27" s="161">
        <v>31529.14</v>
      </c>
      <c r="V27" s="161">
        <v>138430.56</v>
      </c>
      <c r="W27" s="161">
        <v>45492.44</v>
      </c>
      <c r="X27" s="161">
        <v>0</v>
      </c>
      <c r="Y27" s="161">
        <v>6359.16</v>
      </c>
      <c r="Z27" s="161">
        <v>6359.16</v>
      </c>
      <c r="AA27" s="161">
        <v>0</v>
      </c>
      <c r="AB27" s="161">
        <v>0</v>
      </c>
      <c r="AC27" s="161">
        <v>0</v>
      </c>
    </row>
    <row r="28" spans="1:29">
      <c r="A28" s="242"/>
      <c r="B28" s="47" t="s">
        <v>102</v>
      </c>
      <c r="C28" s="161">
        <v>569040.84</v>
      </c>
      <c r="D28" s="161">
        <v>0</v>
      </c>
      <c r="E28" s="161">
        <v>98017.419999999984</v>
      </c>
      <c r="F28" s="161">
        <v>292768.81</v>
      </c>
      <c r="G28" s="161">
        <v>10066.359999999999</v>
      </c>
      <c r="H28" s="161">
        <v>7721.36</v>
      </c>
      <c r="I28" s="161">
        <v>0</v>
      </c>
      <c r="J28" s="161">
        <v>257</v>
      </c>
      <c r="K28" s="161">
        <v>2088</v>
      </c>
      <c r="L28" s="161">
        <v>15477.49</v>
      </c>
      <c r="M28" s="161">
        <v>1531.3400000000001</v>
      </c>
      <c r="N28" s="161">
        <v>1731.33</v>
      </c>
      <c r="O28" s="161">
        <v>1446</v>
      </c>
      <c r="P28" s="161">
        <v>1366.08</v>
      </c>
      <c r="Q28" s="161">
        <v>1431.33</v>
      </c>
      <c r="R28" s="161">
        <v>880</v>
      </c>
      <c r="S28" s="161">
        <v>7091.41</v>
      </c>
      <c r="T28" s="161">
        <v>145927.47</v>
      </c>
      <c r="U28" s="161">
        <v>9669.5400000000009</v>
      </c>
      <c r="V28" s="161">
        <v>84905.159999999989</v>
      </c>
      <c r="W28" s="161">
        <v>48267.33</v>
      </c>
      <c r="X28" s="161">
        <v>3085.44</v>
      </c>
      <c r="Y28" s="161">
        <v>2013.56</v>
      </c>
      <c r="Z28" s="161">
        <v>2013.56</v>
      </c>
      <c r="AA28" s="161">
        <v>0</v>
      </c>
      <c r="AB28" s="161">
        <v>3958.92</v>
      </c>
      <c r="AC28" s="161">
        <v>810.81</v>
      </c>
    </row>
    <row r="29" spans="1:29">
      <c r="A29" s="242"/>
      <c r="B29" s="47" t="s">
        <v>103</v>
      </c>
      <c r="C29" s="161">
        <v>116850.88000000002</v>
      </c>
      <c r="D29" s="161">
        <v>0</v>
      </c>
      <c r="E29" s="161">
        <v>28016.920000000002</v>
      </c>
      <c r="F29" s="161">
        <v>72992.58</v>
      </c>
      <c r="G29" s="161">
        <v>2994.3999999999996</v>
      </c>
      <c r="H29" s="161">
        <v>1705.25</v>
      </c>
      <c r="I29" s="161">
        <v>1166.75</v>
      </c>
      <c r="J29" s="161">
        <v>0</v>
      </c>
      <c r="K29" s="161">
        <v>122.4</v>
      </c>
      <c r="L29" s="161">
        <v>6358.9800000000005</v>
      </c>
      <c r="M29" s="161">
        <v>290.65999999999997</v>
      </c>
      <c r="N29" s="161">
        <v>290.67</v>
      </c>
      <c r="O29" s="161">
        <v>390.5</v>
      </c>
      <c r="P29" s="161">
        <v>1215.8</v>
      </c>
      <c r="Q29" s="161">
        <v>290.67</v>
      </c>
      <c r="R29" s="161">
        <v>0</v>
      </c>
      <c r="S29" s="161">
        <v>3880.68</v>
      </c>
      <c r="T29" s="161">
        <v>6488</v>
      </c>
      <c r="U29" s="161">
        <v>528</v>
      </c>
      <c r="V29" s="161">
        <v>3740</v>
      </c>
      <c r="W29" s="161">
        <v>1380</v>
      </c>
      <c r="X29" s="161">
        <v>840</v>
      </c>
      <c r="Y29" s="161">
        <v>0</v>
      </c>
      <c r="Z29" s="161">
        <v>0</v>
      </c>
      <c r="AA29" s="161">
        <v>0</v>
      </c>
      <c r="AB29" s="161">
        <v>0</v>
      </c>
      <c r="AC29" s="161">
        <v>0</v>
      </c>
    </row>
    <row r="30" spans="1:29">
      <c r="A30" s="242"/>
      <c r="B30" s="47" t="s">
        <v>104</v>
      </c>
      <c r="C30" s="161">
        <v>379948.55</v>
      </c>
      <c r="D30" s="161">
        <v>0</v>
      </c>
      <c r="E30" s="161">
        <v>78081.86</v>
      </c>
      <c r="F30" s="161">
        <v>144469.17000000001</v>
      </c>
      <c r="G30" s="161">
        <v>12981.910000000002</v>
      </c>
      <c r="H30" s="161">
        <v>1748.14</v>
      </c>
      <c r="I30" s="161">
        <v>1042.5899999999999</v>
      </c>
      <c r="J30" s="161">
        <v>681.4</v>
      </c>
      <c r="K30" s="161">
        <v>9509.7800000000007</v>
      </c>
      <c r="L30" s="161">
        <v>40716.129999999997</v>
      </c>
      <c r="M30" s="161">
        <v>1798.07</v>
      </c>
      <c r="N30" s="161">
        <v>1138.06</v>
      </c>
      <c r="O30" s="161">
        <v>1473.9</v>
      </c>
      <c r="P30" s="161">
        <v>3381.6099999999997</v>
      </c>
      <c r="Q30" s="161">
        <v>1912.86</v>
      </c>
      <c r="R30" s="161">
        <v>25875.259999999995</v>
      </c>
      <c r="S30" s="161">
        <v>5136.37</v>
      </c>
      <c r="T30" s="161">
        <v>74396.72</v>
      </c>
      <c r="U30" s="161">
        <v>33571.61</v>
      </c>
      <c r="V30" s="161">
        <v>21733.040000000001</v>
      </c>
      <c r="W30" s="161">
        <v>8764.4299999999985</v>
      </c>
      <c r="X30" s="161">
        <v>10327.64</v>
      </c>
      <c r="Y30" s="161">
        <v>6371.47</v>
      </c>
      <c r="Z30" s="161">
        <v>2482.06</v>
      </c>
      <c r="AA30" s="161">
        <v>3889.41</v>
      </c>
      <c r="AB30" s="161">
        <v>10714.109999999999</v>
      </c>
      <c r="AC30" s="161">
        <v>12217.18</v>
      </c>
    </row>
    <row r="31" spans="1:29">
      <c r="A31" s="242"/>
      <c r="B31" s="47" t="s">
        <v>105</v>
      </c>
      <c r="C31" s="161">
        <v>892364.29</v>
      </c>
      <c r="D31" s="161">
        <v>0</v>
      </c>
      <c r="E31" s="161">
        <v>400488.76</v>
      </c>
      <c r="F31" s="161">
        <v>318078.01</v>
      </c>
      <c r="G31" s="161">
        <v>7900</v>
      </c>
      <c r="H31" s="161">
        <v>900</v>
      </c>
      <c r="I31" s="161">
        <v>7000</v>
      </c>
      <c r="J31" s="161">
        <v>0</v>
      </c>
      <c r="K31" s="161">
        <v>0</v>
      </c>
      <c r="L31" s="161">
        <v>81980.19</v>
      </c>
      <c r="M31" s="161">
        <v>0</v>
      </c>
      <c r="N31" s="161">
        <v>10590</v>
      </c>
      <c r="O31" s="161">
        <v>0</v>
      </c>
      <c r="P31" s="161">
        <v>0</v>
      </c>
      <c r="Q31" s="161">
        <v>0</v>
      </c>
      <c r="R31" s="161">
        <v>0</v>
      </c>
      <c r="S31" s="161">
        <v>71390.19</v>
      </c>
      <c r="T31" s="161">
        <v>28336</v>
      </c>
      <c r="U31" s="161">
        <v>0</v>
      </c>
      <c r="V31" s="161">
        <v>1857</v>
      </c>
      <c r="W31" s="161">
        <v>3854</v>
      </c>
      <c r="X31" s="161">
        <v>22625</v>
      </c>
      <c r="Y31" s="161">
        <v>30349.239999999998</v>
      </c>
      <c r="Z31" s="161">
        <v>30349.239999999998</v>
      </c>
      <c r="AA31" s="161">
        <v>0</v>
      </c>
      <c r="AB31" s="161">
        <v>22532.89</v>
      </c>
      <c r="AC31" s="161">
        <v>2699.2</v>
      </c>
    </row>
    <row r="32" spans="1:29">
      <c r="A32" s="242"/>
      <c r="B32" s="47" t="s">
        <v>106</v>
      </c>
      <c r="C32" s="161">
        <v>1319516.9700000002</v>
      </c>
      <c r="D32" s="161">
        <v>0</v>
      </c>
      <c r="E32" s="161">
        <v>0</v>
      </c>
      <c r="F32" s="161">
        <v>1319516.9700000002</v>
      </c>
      <c r="G32" s="161">
        <v>0</v>
      </c>
      <c r="H32" s="161">
        <v>0</v>
      </c>
      <c r="I32" s="161">
        <v>0</v>
      </c>
      <c r="J32" s="161">
        <v>0</v>
      </c>
      <c r="K32" s="161">
        <v>0</v>
      </c>
      <c r="L32" s="161">
        <v>0</v>
      </c>
      <c r="M32" s="161">
        <v>0</v>
      </c>
      <c r="N32" s="161">
        <v>0</v>
      </c>
      <c r="O32" s="161">
        <v>0</v>
      </c>
      <c r="P32" s="161">
        <v>0</v>
      </c>
      <c r="Q32" s="161">
        <v>0</v>
      </c>
      <c r="R32" s="161">
        <v>0</v>
      </c>
      <c r="S32" s="161">
        <v>0</v>
      </c>
      <c r="T32" s="161">
        <v>0</v>
      </c>
      <c r="U32" s="161">
        <v>0</v>
      </c>
      <c r="V32" s="161">
        <v>0</v>
      </c>
      <c r="W32" s="161">
        <v>0</v>
      </c>
      <c r="X32" s="161">
        <v>0</v>
      </c>
      <c r="Y32" s="161">
        <v>0</v>
      </c>
      <c r="Z32" s="161">
        <v>0</v>
      </c>
      <c r="AA32" s="161">
        <v>0</v>
      </c>
      <c r="AB32" s="161">
        <v>0</v>
      </c>
      <c r="AC32" s="161">
        <v>0</v>
      </c>
    </row>
    <row r="33" spans="1:29">
      <c r="A33" s="242"/>
      <c r="B33" s="47" t="s">
        <v>107</v>
      </c>
      <c r="C33" s="161">
        <v>45305</v>
      </c>
      <c r="D33" s="161">
        <v>0</v>
      </c>
      <c r="E33" s="161">
        <v>0</v>
      </c>
      <c r="F33" s="161">
        <v>39364</v>
      </c>
      <c r="G33" s="161">
        <v>0</v>
      </c>
      <c r="H33" s="161">
        <v>0</v>
      </c>
      <c r="I33" s="161">
        <v>0</v>
      </c>
      <c r="J33" s="161">
        <v>0</v>
      </c>
      <c r="K33" s="161">
        <v>0</v>
      </c>
      <c r="L33" s="161">
        <v>0</v>
      </c>
      <c r="M33" s="161">
        <v>0</v>
      </c>
      <c r="N33" s="161">
        <v>0</v>
      </c>
      <c r="O33" s="161">
        <v>0</v>
      </c>
      <c r="P33" s="161">
        <v>0</v>
      </c>
      <c r="Q33" s="161">
        <v>0</v>
      </c>
      <c r="R33" s="161">
        <v>0</v>
      </c>
      <c r="S33" s="161">
        <v>0</v>
      </c>
      <c r="T33" s="161">
        <v>0</v>
      </c>
      <c r="U33" s="161">
        <v>0</v>
      </c>
      <c r="V33" s="161">
        <v>0</v>
      </c>
      <c r="W33" s="161">
        <v>0</v>
      </c>
      <c r="X33" s="161">
        <v>0</v>
      </c>
      <c r="Y33" s="161">
        <v>0</v>
      </c>
      <c r="Z33" s="161">
        <v>0</v>
      </c>
      <c r="AA33" s="161">
        <v>0</v>
      </c>
      <c r="AB33" s="161">
        <v>0</v>
      </c>
      <c r="AC33" s="161">
        <v>5941</v>
      </c>
    </row>
    <row r="34" spans="1:29">
      <c r="A34" s="243"/>
      <c r="B34" s="57" t="s">
        <v>87</v>
      </c>
      <c r="C34" s="162">
        <v>30163458.420000002</v>
      </c>
      <c r="D34" s="162">
        <v>1077760</v>
      </c>
      <c r="E34" s="162">
        <v>5070425.8900000006</v>
      </c>
      <c r="F34" s="162">
        <v>11528670.020000001</v>
      </c>
      <c r="G34" s="162">
        <v>1684205.9000000004</v>
      </c>
      <c r="H34" s="162">
        <v>362382.29000000004</v>
      </c>
      <c r="I34" s="162">
        <v>259955.41</v>
      </c>
      <c r="J34" s="162">
        <v>57897.56</v>
      </c>
      <c r="K34" s="162">
        <v>1003970.64</v>
      </c>
      <c r="L34" s="162">
        <v>1397191.6099999999</v>
      </c>
      <c r="M34" s="162">
        <v>173407.44000000003</v>
      </c>
      <c r="N34" s="162">
        <v>145885.96</v>
      </c>
      <c r="O34" s="162">
        <v>198552.62</v>
      </c>
      <c r="P34" s="162">
        <v>159981.31</v>
      </c>
      <c r="Q34" s="162">
        <v>137551.72999999998</v>
      </c>
      <c r="R34" s="162">
        <v>296724.55</v>
      </c>
      <c r="S34" s="162">
        <v>285088</v>
      </c>
      <c r="T34" s="162">
        <v>8199715.3100000005</v>
      </c>
      <c r="U34" s="162">
        <v>980922.09</v>
      </c>
      <c r="V34" s="162">
        <v>4800774.6499999994</v>
      </c>
      <c r="W34" s="162">
        <v>1979528.27</v>
      </c>
      <c r="X34" s="162">
        <v>438490.3</v>
      </c>
      <c r="Y34" s="162">
        <v>347739.08</v>
      </c>
      <c r="Z34" s="162">
        <v>290981.38</v>
      </c>
      <c r="AA34" s="162">
        <v>56757.7</v>
      </c>
      <c r="AB34" s="162">
        <v>750818.69</v>
      </c>
      <c r="AC34" s="162">
        <v>106931.91999999998</v>
      </c>
    </row>
    <row r="35" spans="1:29" ht="18.75" customHeight="1">
      <c r="A35" s="241" t="s">
        <v>108</v>
      </c>
      <c r="B35" s="47" t="s">
        <v>109</v>
      </c>
      <c r="C35" s="161">
        <v>1553297.88</v>
      </c>
      <c r="D35" s="161">
        <v>0</v>
      </c>
      <c r="E35" s="161">
        <v>452406.54</v>
      </c>
      <c r="F35" s="161">
        <v>973447.09</v>
      </c>
      <c r="G35" s="161">
        <v>12498.80999999999</v>
      </c>
      <c r="H35" s="161">
        <v>0</v>
      </c>
      <c r="I35" s="161">
        <v>0</v>
      </c>
      <c r="J35" s="161">
        <v>3102.52</v>
      </c>
      <c r="K35" s="161">
        <v>9396.2900000000009</v>
      </c>
      <c r="L35" s="161">
        <v>45051.409999999996</v>
      </c>
      <c r="M35" s="161">
        <v>4992.53</v>
      </c>
      <c r="N35" s="161">
        <v>4992.53</v>
      </c>
      <c r="O35" s="161">
        <v>4992.54</v>
      </c>
      <c r="P35" s="161">
        <v>8262.2900000000009</v>
      </c>
      <c r="Q35" s="161">
        <v>4992.53</v>
      </c>
      <c r="R35" s="161">
        <v>8262.2900000000009</v>
      </c>
      <c r="S35" s="161">
        <v>8556.7000000000007</v>
      </c>
      <c r="T35" s="161">
        <v>39245.360000000001</v>
      </c>
      <c r="U35" s="161">
        <v>0</v>
      </c>
      <c r="V35" s="161">
        <v>19622.689999999999</v>
      </c>
      <c r="W35" s="161">
        <v>11773.609999999999</v>
      </c>
      <c r="X35" s="161">
        <v>7849.06</v>
      </c>
      <c r="Y35" s="161">
        <v>15395.550000000001</v>
      </c>
      <c r="Z35" s="161">
        <v>15395.550000000001</v>
      </c>
      <c r="AA35" s="161">
        <v>0</v>
      </c>
      <c r="AB35" s="161">
        <v>15151.83</v>
      </c>
      <c r="AC35" s="161">
        <v>101.29</v>
      </c>
    </row>
    <row r="36" spans="1:29">
      <c r="A36" s="242"/>
      <c r="B36" s="47" t="s">
        <v>110</v>
      </c>
      <c r="C36" s="161">
        <v>1073817.3</v>
      </c>
      <c r="D36" s="161">
        <v>0</v>
      </c>
      <c r="E36" s="161">
        <v>202188.57</v>
      </c>
      <c r="F36" s="161">
        <v>621169.86</v>
      </c>
      <c r="G36" s="161">
        <v>39952.239999999991</v>
      </c>
      <c r="H36" s="161">
        <v>12965.369999999997</v>
      </c>
      <c r="I36" s="161">
        <v>6081.23</v>
      </c>
      <c r="J36" s="161">
        <v>1157.92</v>
      </c>
      <c r="K36" s="161">
        <v>19747.72</v>
      </c>
      <c r="L36" s="161">
        <v>122396.87000000001</v>
      </c>
      <c r="M36" s="161">
        <v>13203.320000000002</v>
      </c>
      <c r="N36" s="161">
        <v>10454.709999999999</v>
      </c>
      <c r="O36" s="161">
        <v>6757.2699999999995</v>
      </c>
      <c r="P36" s="161">
        <v>10281.290000000001</v>
      </c>
      <c r="Q36" s="161">
        <v>10200.91</v>
      </c>
      <c r="R36" s="161">
        <v>10395.59</v>
      </c>
      <c r="S36" s="161">
        <v>61103.78</v>
      </c>
      <c r="T36" s="161">
        <v>29890.909999999996</v>
      </c>
      <c r="U36" s="161">
        <v>11994.79</v>
      </c>
      <c r="V36" s="161">
        <v>7459.1500000000005</v>
      </c>
      <c r="W36" s="161">
        <v>5483.28</v>
      </c>
      <c r="X36" s="161">
        <v>4953.6899999999996</v>
      </c>
      <c r="Y36" s="161">
        <v>18311.98</v>
      </c>
      <c r="Z36" s="161">
        <v>17600.900000000001</v>
      </c>
      <c r="AA36" s="161">
        <v>711.07999999999993</v>
      </c>
      <c r="AB36" s="161">
        <v>38094.369999999995</v>
      </c>
      <c r="AC36" s="161">
        <v>1812.5</v>
      </c>
    </row>
    <row r="37" spans="1:29">
      <c r="A37" s="242"/>
      <c r="B37" s="47" t="s">
        <v>111</v>
      </c>
      <c r="C37" s="161">
        <v>865396.59000000008</v>
      </c>
      <c r="D37" s="161">
        <v>0</v>
      </c>
      <c r="E37" s="161">
        <v>629547.53</v>
      </c>
      <c r="F37" s="161">
        <v>0</v>
      </c>
      <c r="G37" s="161">
        <v>0</v>
      </c>
      <c r="H37" s="161">
        <v>0</v>
      </c>
      <c r="I37" s="161">
        <v>0</v>
      </c>
      <c r="J37" s="161">
        <v>0</v>
      </c>
      <c r="K37" s="161">
        <v>0</v>
      </c>
      <c r="L37" s="161">
        <v>0</v>
      </c>
      <c r="M37" s="161">
        <v>0</v>
      </c>
      <c r="N37" s="161">
        <v>0</v>
      </c>
      <c r="O37" s="161">
        <v>0</v>
      </c>
      <c r="P37" s="161">
        <v>0</v>
      </c>
      <c r="Q37" s="161">
        <v>0</v>
      </c>
      <c r="R37" s="161">
        <v>0</v>
      </c>
      <c r="S37" s="161">
        <v>0</v>
      </c>
      <c r="T37" s="161">
        <v>235849.06</v>
      </c>
      <c r="U37" s="161">
        <v>0</v>
      </c>
      <c r="V37" s="161">
        <v>235849.06</v>
      </c>
      <c r="W37" s="161">
        <v>0</v>
      </c>
      <c r="X37" s="161">
        <v>0</v>
      </c>
      <c r="Y37" s="161">
        <v>0</v>
      </c>
      <c r="Z37" s="161">
        <v>0</v>
      </c>
      <c r="AA37" s="161">
        <v>0</v>
      </c>
      <c r="AB37" s="161">
        <v>0</v>
      </c>
      <c r="AC37" s="161">
        <v>0</v>
      </c>
    </row>
    <row r="38" spans="1:29">
      <c r="A38" s="242"/>
      <c r="B38" s="47" t="s">
        <v>112</v>
      </c>
      <c r="C38" s="161">
        <v>1039671.5199999999</v>
      </c>
      <c r="D38" s="161">
        <v>0</v>
      </c>
      <c r="E38" s="161">
        <v>138314.74</v>
      </c>
      <c r="F38" s="161">
        <v>840206.32</v>
      </c>
      <c r="G38" s="161">
        <v>10031.369999999999</v>
      </c>
      <c r="H38" s="161">
        <v>0</v>
      </c>
      <c r="I38" s="161">
        <v>0</v>
      </c>
      <c r="J38" s="161">
        <v>2527.59</v>
      </c>
      <c r="K38" s="161">
        <v>7503.7800000000007</v>
      </c>
      <c r="L38" s="161">
        <v>39730.519999999997</v>
      </c>
      <c r="M38" s="161">
        <v>4304.8099999999986</v>
      </c>
      <c r="N38" s="161">
        <v>4304.8</v>
      </c>
      <c r="O38" s="161">
        <v>4304.8100000000004</v>
      </c>
      <c r="P38" s="161">
        <v>7503.7800000000007</v>
      </c>
      <c r="Q38" s="161">
        <v>4304.8</v>
      </c>
      <c r="R38" s="161">
        <v>7503.7800000000007</v>
      </c>
      <c r="S38" s="161">
        <v>7503.74</v>
      </c>
      <c r="T38" s="161">
        <v>0</v>
      </c>
      <c r="U38" s="161">
        <v>0</v>
      </c>
      <c r="V38" s="161">
        <v>0</v>
      </c>
      <c r="W38" s="161">
        <v>0</v>
      </c>
      <c r="X38" s="161">
        <v>0</v>
      </c>
      <c r="Y38" s="161">
        <v>5554.63</v>
      </c>
      <c r="Z38" s="161">
        <v>5554.63</v>
      </c>
      <c r="AA38" s="161">
        <v>0</v>
      </c>
      <c r="AB38" s="161">
        <v>5554.62</v>
      </c>
      <c r="AC38" s="161">
        <v>279.32</v>
      </c>
    </row>
    <row r="39" spans="1:29">
      <c r="A39" s="242"/>
      <c r="B39" s="47" t="s">
        <v>113</v>
      </c>
      <c r="C39" s="161">
        <v>116521.67</v>
      </c>
      <c r="D39" s="161">
        <v>0</v>
      </c>
      <c r="E39" s="161">
        <v>116521.67</v>
      </c>
      <c r="F39" s="161">
        <v>0</v>
      </c>
      <c r="G39" s="161">
        <v>0</v>
      </c>
      <c r="H39" s="161">
        <v>0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1">
        <v>0</v>
      </c>
      <c r="P39" s="161">
        <v>0</v>
      </c>
      <c r="Q39" s="161">
        <v>0</v>
      </c>
      <c r="R39" s="161">
        <v>0</v>
      </c>
      <c r="S39" s="161">
        <v>0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0</v>
      </c>
      <c r="Z39" s="161">
        <v>0</v>
      </c>
      <c r="AA39" s="161">
        <v>0</v>
      </c>
      <c r="AB39" s="161">
        <v>0</v>
      </c>
      <c r="AC39" s="161">
        <v>0</v>
      </c>
    </row>
    <row r="40" spans="1:29">
      <c r="A40" s="242"/>
      <c r="B40" s="47" t="s">
        <v>114</v>
      </c>
      <c r="C40" s="161">
        <v>306567.54000000004</v>
      </c>
      <c r="D40" s="161">
        <v>0</v>
      </c>
      <c r="E40" s="161">
        <v>202811.23</v>
      </c>
      <c r="F40" s="161">
        <v>96035.82</v>
      </c>
      <c r="G40" s="161">
        <v>0</v>
      </c>
      <c r="H40" s="161">
        <v>0</v>
      </c>
      <c r="I40" s="161">
        <v>0</v>
      </c>
      <c r="J40" s="161">
        <v>0</v>
      </c>
      <c r="K40" s="161">
        <v>0</v>
      </c>
      <c r="L40" s="161">
        <v>5620.49</v>
      </c>
      <c r="M40" s="161">
        <v>0</v>
      </c>
      <c r="N40" s="161">
        <v>0</v>
      </c>
      <c r="O40" s="161">
        <v>0</v>
      </c>
      <c r="P40" s="161">
        <v>5620.49</v>
      </c>
      <c r="Q40" s="161">
        <v>0</v>
      </c>
      <c r="R40" s="161">
        <v>0</v>
      </c>
      <c r="S40" s="161">
        <v>0</v>
      </c>
      <c r="T40" s="161">
        <v>2100</v>
      </c>
      <c r="U40" s="161">
        <v>0</v>
      </c>
      <c r="V40" s="161">
        <v>0</v>
      </c>
      <c r="W40" s="161">
        <v>0</v>
      </c>
      <c r="X40" s="161">
        <v>2100</v>
      </c>
      <c r="Y40" s="161">
        <v>0</v>
      </c>
      <c r="Z40" s="161">
        <v>0</v>
      </c>
      <c r="AA40" s="161">
        <v>0</v>
      </c>
      <c r="AB40" s="161">
        <v>0</v>
      </c>
      <c r="AC40" s="161">
        <v>0</v>
      </c>
    </row>
    <row r="41" spans="1:29">
      <c r="A41" s="242"/>
      <c r="B41" s="47" t="s">
        <v>115</v>
      </c>
      <c r="C41" s="161">
        <v>514630</v>
      </c>
      <c r="D41" s="161">
        <v>50000</v>
      </c>
      <c r="E41" s="161">
        <v>50000</v>
      </c>
      <c r="F41" s="161">
        <v>394630</v>
      </c>
      <c r="G41" s="161">
        <v>0</v>
      </c>
      <c r="H41" s="161">
        <v>0</v>
      </c>
      <c r="I41" s="161">
        <v>0</v>
      </c>
      <c r="J41" s="161">
        <v>0</v>
      </c>
      <c r="K41" s="161">
        <v>0</v>
      </c>
      <c r="L41" s="161">
        <v>8000</v>
      </c>
      <c r="M41" s="161">
        <v>0</v>
      </c>
      <c r="N41" s="161">
        <v>0</v>
      </c>
      <c r="O41" s="161">
        <v>0</v>
      </c>
      <c r="P41" s="161">
        <v>0</v>
      </c>
      <c r="Q41" s="161">
        <v>0</v>
      </c>
      <c r="R41" s="161">
        <v>0</v>
      </c>
      <c r="S41" s="161">
        <v>8000</v>
      </c>
      <c r="T41" s="161">
        <v>0</v>
      </c>
      <c r="U41" s="161">
        <v>0</v>
      </c>
      <c r="V41" s="161">
        <v>0</v>
      </c>
      <c r="W41" s="161">
        <v>0</v>
      </c>
      <c r="X41" s="161">
        <v>0</v>
      </c>
      <c r="Y41" s="161">
        <v>12000</v>
      </c>
      <c r="Z41" s="161">
        <v>12000</v>
      </c>
      <c r="AA41" s="161">
        <v>0</v>
      </c>
      <c r="AB41" s="161">
        <v>0</v>
      </c>
      <c r="AC41" s="161">
        <v>0</v>
      </c>
    </row>
    <row r="42" spans="1:29">
      <c r="A42" s="242"/>
      <c r="B42" s="47" t="s">
        <v>116</v>
      </c>
      <c r="C42" s="161">
        <v>203966.31</v>
      </c>
      <c r="D42" s="161">
        <v>0</v>
      </c>
      <c r="E42" s="161">
        <v>141509.43</v>
      </c>
      <c r="F42" s="161">
        <v>4754</v>
      </c>
      <c r="G42" s="161">
        <v>0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1">
        <v>0</v>
      </c>
      <c r="Q42" s="161">
        <v>0</v>
      </c>
      <c r="R42" s="161">
        <v>0</v>
      </c>
      <c r="S42" s="161">
        <v>0</v>
      </c>
      <c r="T42" s="161">
        <v>57702.880000000005</v>
      </c>
      <c r="U42" s="161">
        <v>0</v>
      </c>
      <c r="V42" s="161">
        <v>28851.440000000002</v>
      </c>
      <c r="W42" s="161">
        <v>28851.440000000002</v>
      </c>
      <c r="X42" s="161">
        <v>0</v>
      </c>
      <c r="Y42" s="161">
        <v>0</v>
      </c>
      <c r="Z42" s="161">
        <v>0</v>
      </c>
      <c r="AA42" s="161">
        <v>0</v>
      </c>
      <c r="AB42" s="161">
        <v>0</v>
      </c>
      <c r="AC42" s="161">
        <v>0</v>
      </c>
    </row>
    <row r="43" spans="1:29">
      <c r="A43" s="242"/>
      <c r="B43" s="47" t="s">
        <v>117</v>
      </c>
      <c r="C43" s="161">
        <v>0</v>
      </c>
      <c r="D43" s="161">
        <v>0</v>
      </c>
      <c r="E43" s="161">
        <v>0</v>
      </c>
      <c r="F43" s="161">
        <v>0</v>
      </c>
      <c r="G43" s="161">
        <v>0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>
        <v>0</v>
      </c>
      <c r="N43" s="161">
        <v>0</v>
      </c>
      <c r="O43" s="161">
        <v>0</v>
      </c>
      <c r="P43" s="161">
        <v>0</v>
      </c>
      <c r="Q43" s="161">
        <v>0</v>
      </c>
      <c r="R43" s="161">
        <v>0</v>
      </c>
      <c r="S43" s="161">
        <v>0</v>
      </c>
      <c r="T43" s="161">
        <v>0</v>
      </c>
      <c r="U43" s="161">
        <v>0</v>
      </c>
      <c r="V43" s="161">
        <v>0</v>
      </c>
      <c r="W43" s="161">
        <v>0</v>
      </c>
      <c r="X43" s="161">
        <v>0</v>
      </c>
      <c r="Y43" s="161">
        <v>0</v>
      </c>
      <c r="Z43" s="161">
        <v>0</v>
      </c>
      <c r="AA43" s="161">
        <v>0</v>
      </c>
      <c r="AB43" s="161">
        <v>0</v>
      </c>
      <c r="AC43" s="161">
        <v>0</v>
      </c>
    </row>
    <row r="44" spans="1:29">
      <c r="A44" s="242"/>
      <c r="B44" s="47" t="s">
        <v>118</v>
      </c>
      <c r="C44" s="161">
        <v>4512149.72</v>
      </c>
      <c r="D44" s="161">
        <v>47681.64</v>
      </c>
      <c r="E44" s="161">
        <v>1821519.3199999998</v>
      </c>
      <c r="F44" s="161">
        <v>2329283.5099999998</v>
      </c>
      <c r="G44" s="161">
        <v>96827.779999999984</v>
      </c>
      <c r="H44" s="161">
        <v>0</v>
      </c>
      <c r="I44" s="161">
        <v>13181.72</v>
      </c>
      <c r="J44" s="161">
        <v>13181.72</v>
      </c>
      <c r="K44" s="161">
        <v>70464.34</v>
      </c>
      <c r="L44" s="161">
        <v>95966.900000000009</v>
      </c>
      <c r="M44" s="161">
        <v>24870.07</v>
      </c>
      <c r="N44" s="161">
        <v>7346.91</v>
      </c>
      <c r="O44" s="161">
        <v>0</v>
      </c>
      <c r="P44" s="161">
        <v>26363.439999999999</v>
      </c>
      <c r="Q44" s="161">
        <v>6146.91</v>
      </c>
      <c r="R44" s="161">
        <v>26363.439999999999</v>
      </c>
      <c r="S44" s="161">
        <v>4876.13</v>
      </c>
      <c r="T44" s="161">
        <v>0</v>
      </c>
      <c r="U44" s="161">
        <v>0</v>
      </c>
      <c r="V44" s="161">
        <v>0</v>
      </c>
      <c r="W44" s="161">
        <v>0</v>
      </c>
      <c r="X44" s="161">
        <v>0</v>
      </c>
      <c r="Y44" s="161">
        <v>0</v>
      </c>
      <c r="Z44" s="161">
        <v>0</v>
      </c>
      <c r="AA44" s="161">
        <v>0</v>
      </c>
      <c r="AB44" s="161">
        <v>120870.57</v>
      </c>
      <c r="AC44" s="161">
        <v>0</v>
      </c>
    </row>
    <row r="45" spans="1:29">
      <c r="A45" s="242"/>
      <c r="B45" s="47" t="s">
        <v>119</v>
      </c>
      <c r="C45" s="163">
        <v>2071953.73</v>
      </c>
      <c r="D45" s="163">
        <v>0</v>
      </c>
      <c r="E45" s="163">
        <v>423527.28</v>
      </c>
      <c r="F45" s="163">
        <v>1007885.6699999999</v>
      </c>
      <c r="G45" s="163">
        <v>172617.11</v>
      </c>
      <c r="H45" s="163">
        <v>0</v>
      </c>
      <c r="I45" s="163">
        <v>22872.400000000001</v>
      </c>
      <c r="J45" s="163">
        <v>22872.41</v>
      </c>
      <c r="K45" s="163">
        <v>126872.3</v>
      </c>
      <c r="L45" s="163">
        <v>44663.290000000008</v>
      </c>
      <c r="M45" s="163">
        <v>1883.4900000000002</v>
      </c>
      <c r="N45" s="163">
        <v>1883.49</v>
      </c>
      <c r="O45" s="163">
        <v>11367.45</v>
      </c>
      <c r="P45" s="163">
        <v>10367.450000000001</v>
      </c>
      <c r="Q45" s="163">
        <v>7533.96</v>
      </c>
      <c r="R45" s="163">
        <v>10367.450000000001</v>
      </c>
      <c r="S45" s="163">
        <v>1260</v>
      </c>
      <c r="T45" s="163">
        <v>3543.4</v>
      </c>
      <c r="U45" s="163">
        <v>2000</v>
      </c>
      <c r="V45" s="163">
        <v>600</v>
      </c>
      <c r="W45" s="163">
        <v>0</v>
      </c>
      <c r="X45" s="163">
        <v>943.4</v>
      </c>
      <c r="Y45" s="163">
        <v>0</v>
      </c>
      <c r="Z45" s="163">
        <v>0</v>
      </c>
      <c r="AA45" s="163">
        <v>0</v>
      </c>
      <c r="AB45" s="163">
        <v>419716.98</v>
      </c>
      <c r="AC45" s="163">
        <v>0</v>
      </c>
    </row>
    <row r="46" spans="1:29" ht="13.5" customHeight="1">
      <c r="A46" s="242"/>
      <c r="B46" s="47" t="s">
        <v>120</v>
      </c>
      <c r="C46" s="161">
        <v>13703016.190000001</v>
      </c>
      <c r="D46" s="161">
        <v>0</v>
      </c>
      <c r="E46" s="161">
        <v>920427.15</v>
      </c>
      <c r="F46" s="161">
        <v>10875329.439999999</v>
      </c>
      <c r="G46" s="161">
        <v>194445.71999999991</v>
      </c>
      <c r="H46" s="161">
        <v>1895</v>
      </c>
      <c r="I46" s="161">
        <v>0</v>
      </c>
      <c r="J46" s="161">
        <v>46052.34</v>
      </c>
      <c r="K46" s="161">
        <v>146498.38</v>
      </c>
      <c r="L46" s="161">
        <v>1051881.27</v>
      </c>
      <c r="M46" s="161">
        <v>96889.069999999992</v>
      </c>
      <c r="N46" s="161">
        <v>97859.94</v>
      </c>
      <c r="O46" s="161">
        <v>96565.440000000002</v>
      </c>
      <c r="P46" s="161">
        <v>151352.76999999999</v>
      </c>
      <c r="Q46" s="161">
        <v>96889.07</v>
      </c>
      <c r="R46" s="161">
        <v>146498.38</v>
      </c>
      <c r="S46" s="161">
        <v>365826.6</v>
      </c>
      <c r="T46" s="161">
        <v>351713</v>
      </c>
      <c r="U46" s="161">
        <v>0</v>
      </c>
      <c r="V46" s="161">
        <v>175006.53999999998</v>
      </c>
      <c r="W46" s="161">
        <v>105003.9</v>
      </c>
      <c r="X46" s="161">
        <v>71702.560000000012</v>
      </c>
      <c r="Y46" s="161">
        <v>135540.49</v>
      </c>
      <c r="Z46" s="161">
        <v>135540.49</v>
      </c>
      <c r="AA46" s="161">
        <v>0</v>
      </c>
      <c r="AB46" s="161">
        <v>131371.85</v>
      </c>
      <c r="AC46" s="161">
        <v>42307.27</v>
      </c>
    </row>
    <row r="47" spans="1:29">
      <c r="A47" s="242"/>
      <c r="B47" s="47" t="s">
        <v>121</v>
      </c>
      <c r="C47" s="161">
        <v>6960959.9499999993</v>
      </c>
      <c r="D47" s="161">
        <v>5343367.8899999997</v>
      </c>
      <c r="E47" s="161">
        <v>-110.5</v>
      </c>
      <c r="F47" s="161">
        <v>1225817.99</v>
      </c>
      <c r="G47" s="161">
        <v>955.7</v>
      </c>
      <c r="H47" s="161">
        <v>0</v>
      </c>
      <c r="I47" s="161">
        <v>0</v>
      </c>
      <c r="J47" s="161">
        <v>955.7</v>
      </c>
      <c r="K47" s="161">
        <v>0</v>
      </c>
      <c r="L47" s="161">
        <v>258928.83</v>
      </c>
      <c r="M47" s="161">
        <v>8542.2300000000014</v>
      </c>
      <c r="N47" s="161">
        <v>8542.24</v>
      </c>
      <c r="O47" s="161">
        <v>0</v>
      </c>
      <c r="P47" s="161">
        <v>0</v>
      </c>
      <c r="Q47" s="161">
        <v>8542.24</v>
      </c>
      <c r="R47" s="161">
        <v>2031.24</v>
      </c>
      <c r="S47" s="161">
        <v>231270.88</v>
      </c>
      <c r="T47" s="161">
        <v>0</v>
      </c>
      <c r="U47" s="161">
        <v>0</v>
      </c>
      <c r="V47" s="161">
        <v>0</v>
      </c>
      <c r="W47" s="161">
        <v>0</v>
      </c>
      <c r="X47" s="161">
        <v>0</v>
      </c>
      <c r="Y47" s="161">
        <v>65168.229999999996</v>
      </c>
      <c r="Z47" s="161">
        <v>61364.409999999996</v>
      </c>
      <c r="AA47" s="161">
        <v>3803.8200000000006</v>
      </c>
      <c r="AB47" s="161">
        <v>61941.579999999994</v>
      </c>
      <c r="AC47" s="161">
        <v>4890.2300000000005</v>
      </c>
    </row>
    <row r="48" spans="1:29">
      <c r="A48" s="242"/>
      <c r="B48" s="47" t="s">
        <v>122</v>
      </c>
      <c r="C48" s="161">
        <v>3335915.66</v>
      </c>
      <c r="D48" s="161">
        <v>3031572.06</v>
      </c>
      <c r="E48" s="161">
        <v>0</v>
      </c>
      <c r="F48" s="161">
        <v>40278.1</v>
      </c>
      <c r="G48" s="161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40186</v>
      </c>
      <c r="M48" s="161">
        <v>18753.46</v>
      </c>
      <c r="N48" s="161">
        <v>10716.27</v>
      </c>
      <c r="O48" s="161">
        <v>0</v>
      </c>
      <c r="P48" s="161">
        <v>0</v>
      </c>
      <c r="Q48" s="161">
        <v>10716.27</v>
      </c>
      <c r="R48" s="161">
        <v>0</v>
      </c>
      <c r="S48" s="161">
        <v>0</v>
      </c>
      <c r="T48" s="161">
        <v>0</v>
      </c>
      <c r="U48" s="161">
        <v>0</v>
      </c>
      <c r="V48" s="161">
        <v>0</v>
      </c>
      <c r="W48" s="161">
        <v>0</v>
      </c>
      <c r="X48" s="161">
        <v>0</v>
      </c>
      <c r="Y48" s="161">
        <v>0</v>
      </c>
      <c r="Z48" s="161">
        <v>0</v>
      </c>
      <c r="AA48" s="161">
        <v>0</v>
      </c>
      <c r="AB48" s="161">
        <v>223879.5</v>
      </c>
      <c r="AC48" s="161">
        <v>0</v>
      </c>
    </row>
    <row r="49" spans="1:29">
      <c r="A49" s="242"/>
      <c r="B49" s="47" t="s">
        <v>123</v>
      </c>
      <c r="C49" s="161">
        <v>3091040.31</v>
      </c>
      <c r="D49" s="161">
        <v>897532</v>
      </c>
      <c r="E49" s="161">
        <v>0</v>
      </c>
      <c r="F49" s="161">
        <v>1898664.1500000001</v>
      </c>
      <c r="G49" s="161">
        <v>57068.58</v>
      </c>
      <c r="H49" s="161">
        <v>3468.99</v>
      </c>
      <c r="I49" s="161">
        <v>1670.26</v>
      </c>
      <c r="J49" s="161">
        <v>14155.11</v>
      </c>
      <c r="K49" s="161">
        <v>37774.22</v>
      </c>
      <c r="L49" s="161">
        <v>126802.89</v>
      </c>
      <c r="M49" s="161">
        <v>14183.379999999997</v>
      </c>
      <c r="N49" s="161">
        <v>14072.72</v>
      </c>
      <c r="O49" s="161">
        <v>7966.5599999999995</v>
      </c>
      <c r="P49" s="161">
        <v>43187.240000000005</v>
      </c>
      <c r="Q49" s="161">
        <v>14072.72</v>
      </c>
      <c r="R49" s="161">
        <v>21571.03</v>
      </c>
      <c r="S49" s="161">
        <v>11749.240000000002</v>
      </c>
      <c r="T49" s="161">
        <v>7841</v>
      </c>
      <c r="U49" s="161">
        <v>0</v>
      </c>
      <c r="V49" s="161">
        <v>783.34999999999991</v>
      </c>
      <c r="W49" s="161">
        <v>7057.65</v>
      </c>
      <c r="X49" s="161">
        <v>0</v>
      </c>
      <c r="Y49" s="161">
        <v>41796.5</v>
      </c>
      <c r="Z49" s="161">
        <v>41796.5</v>
      </c>
      <c r="AA49" s="161">
        <v>0</v>
      </c>
      <c r="AB49" s="161">
        <v>45691</v>
      </c>
      <c r="AC49" s="161">
        <v>15644.189999999999</v>
      </c>
    </row>
    <row r="50" spans="1:29">
      <c r="A50" s="242"/>
      <c r="B50" s="47" t="s">
        <v>124</v>
      </c>
      <c r="C50" s="161">
        <v>230938.34</v>
      </c>
      <c r="D50" s="161">
        <v>0</v>
      </c>
      <c r="E50" s="161">
        <v>68113.210000000006</v>
      </c>
      <c r="F50" s="161">
        <v>125939.02</v>
      </c>
      <c r="G50" s="161">
        <v>14999.31</v>
      </c>
      <c r="H50" s="161">
        <v>13899.31</v>
      </c>
      <c r="I50" s="161">
        <v>1100</v>
      </c>
      <c r="J50" s="161">
        <v>0</v>
      </c>
      <c r="K50" s="161">
        <v>0</v>
      </c>
      <c r="L50" s="161">
        <v>0</v>
      </c>
      <c r="M50" s="161">
        <v>0</v>
      </c>
      <c r="N50" s="161">
        <v>0</v>
      </c>
      <c r="O50" s="161">
        <v>0</v>
      </c>
      <c r="P50" s="161">
        <v>0</v>
      </c>
      <c r="Q50" s="161">
        <v>0</v>
      </c>
      <c r="R50" s="161">
        <v>0</v>
      </c>
      <c r="S50" s="161">
        <v>0</v>
      </c>
      <c r="T50" s="161">
        <v>0</v>
      </c>
      <c r="U50" s="161">
        <v>0</v>
      </c>
      <c r="V50" s="161">
        <v>0</v>
      </c>
      <c r="W50" s="161">
        <v>0</v>
      </c>
      <c r="X50" s="161">
        <v>0</v>
      </c>
      <c r="Y50" s="161">
        <v>10943.4</v>
      </c>
      <c r="Z50" s="161">
        <v>10943.4</v>
      </c>
      <c r="AA50" s="161">
        <v>0</v>
      </c>
      <c r="AB50" s="161">
        <v>10943.4</v>
      </c>
      <c r="AC50" s="161">
        <v>0</v>
      </c>
    </row>
    <row r="51" spans="1:29">
      <c r="A51" s="243"/>
      <c r="B51" s="57" t="s">
        <v>87</v>
      </c>
      <c r="C51" s="164">
        <v>39579842.710000001</v>
      </c>
      <c r="D51" s="164">
        <v>9370153.5899999999</v>
      </c>
      <c r="E51" s="164">
        <v>5166776.1700000009</v>
      </c>
      <c r="F51" s="164">
        <v>20433440.969999999</v>
      </c>
      <c r="G51" s="164">
        <v>599396.61999999988</v>
      </c>
      <c r="H51" s="164">
        <v>32228.67</v>
      </c>
      <c r="I51" s="164">
        <v>44905.61</v>
      </c>
      <c r="J51" s="164">
        <v>104005.31</v>
      </c>
      <c r="K51" s="164">
        <v>418257.03</v>
      </c>
      <c r="L51" s="164">
        <v>1839228.47</v>
      </c>
      <c r="M51" s="164">
        <v>187622.36</v>
      </c>
      <c r="N51" s="164">
        <v>160173.60999999999</v>
      </c>
      <c r="O51" s="164">
        <v>131954.07</v>
      </c>
      <c r="P51" s="164">
        <v>262938.75</v>
      </c>
      <c r="Q51" s="164">
        <v>163399.41</v>
      </c>
      <c r="R51" s="164">
        <v>232993.19999999998</v>
      </c>
      <c r="S51" s="164">
        <v>700147.07000000007</v>
      </c>
      <c r="T51" s="164">
        <v>727885.61</v>
      </c>
      <c r="U51" s="164">
        <v>13994.79</v>
      </c>
      <c r="V51" s="164">
        <v>468172.23</v>
      </c>
      <c r="W51" s="164">
        <v>158169.88</v>
      </c>
      <c r="X51" s="164">
        <v>87548.709999999992</v>
      </c>
      <c r="Y51" s="164">
        <v>304710.78000000003</v>
      </c>
      <c r="Z51" s="164">
        <v>300195.88</v>
      </c>
      <c r="AA51" s="164">
        <v>4514.8999999999996</v>
      </c>
      <c r="AB51" s="164">
        <v>1073215.7</v>
      </c>
      <c r="AC51" s="164">
        <v>65034.8</v>
      </c>
    </row>
    <row r="52" spans="1:29" ht="14.25" thickBot="1">
      <c r="A52" s="165"/>
      <c r="B52" s="59" t="s">
        <v>3</v>
      </c>
      <c r="C52" s="166">
        <v>278906922.82999998</v>
      </c>
      <c r="D52" s="166">
        <v>10238852.880000001</v>
      </c>
      <c r="E52" s="166">
        <v>39512977.250000007</v>
      </c>
      <c r="F52" s="166">
        <v>147751081.80000001</v>
      </c>
      <c r="G52" s="166">
        <v>7486009.2700000014</v>
      </c>
      <c r="H52" s="166">
        <v>3706045.3699999996</v>
      </c>
      <c r="I52" s="166">
        <v>-180223.18</v>
      </c>
      <c r="J52" s="166">
        <v>517257.32</v>
      </c>
      <c r="K52" s="166">
        <v>3442929.7600000002</v>
      </c>
      <c r="L52" s="166">
        <v>11006593.199999999</v>
      </c>
      <c r="M52" s="166">
        <v>2274972.4900000002</v>
      </c>
      <c r="N52" s="166">
        <v>956013.64000000013</v>
      </c>
      <c r="O52" s="166">
        <v>1346739.36</v>
      </c>
      <c r="P52" s="166">
        <v>1583373.53</v>
      </c>
      <c r="Q52" s="166">
        <v>841160.29</v>
      </c>
      <c r="R52" s="166">
        <v>1696556.38</v>
      </c>
      <c r="S52" s="166">
        <v>2307777.5099999998</v>
      </c>
      <c r="T52" s="166">
        <v>53238542.380000003</v>
      </c>
      <c r="U52" s="166">
        <v>5767736.0800000001</v>
      </c>
      <c r="V52" s="166">
        <v>28861756.879999995</v>
      </c>
      <c r="W52" s="166">
        <v>16370144.009999998</v>
      </c>
      <c r="X52" s="166">
        <v>2238905.41</v>
      </c>
      <c r="Y52" s="166">
        <v>2643558.0699999994</v>
      </c>
      <c r="Z52" s="166">
        <v>2026779.78</v>
      </c>
      <c r="AA52" s="166">
        <v>616778.29</v>
      </c>
      <c r="AB52" s="166">
        <v>6219185.6000000006</v>
      </c>
      <c r="AC52" s="166">
        <v>810122.38</v>
      </c>
    </row>
    <row r="53" spans="1:29">
      <c r="A53" s="1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19"/>
      <c r="Z53" s="24"/>
      <c r="AA53" s="24"/>
      <c r="AB53" s="19"/>
      <c r="AC53" s="19"/>
    </row>
    <row r="54" spans="1:29" ht="14.25" thickBot="1">
      <c r="B54" s="167" t="s">
        <v>125</v>
      </c>
    </row>
    <row r="55" spans="1:29">
      <c r="A55" s="17" t="s">
        <v>74</v>
      </c>
      <c r="B55" s="18" t="s">
        <v>75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资管业务</v>
      </c>
      <c r="H55" s="24" t="str">
        <f>累计利润调整表!G3</f>
        <v>资产管理部</v>
      </c>
      <c r="I55" s="24" t="str">
        <f>累计利润调整表!H3</f>
        <v>权益产品投资部</v>
      </c>
      <c r="J55" s="24" t="str">
        <f>累计利润调整表!I3</f>
        <v>固收产品投资部</v>
      </c>
      <c r="K55" s="24" t="str">
        <f>累计利润调整表!J3</f>
        <v>量化产品投资部</v>
      </c>
      <c r="L55" s="19" t="str">
        <f>累计利润调整表!K3</f>
        <v>深分公司合计</v>
      </c>
      <c r="M55" s="24" t="str">
        <f>累计利润调整表!L3</f>
        <v>固定收益投资部</v>
      </c>
      <c r="N55" s="24" t="str">
        <f>N3</f>
        <v>固定收益市场部</v>
      </c>
      <c r="O55" s="24" t="str">
        <f>O3</f>
        <v>做市业务部</v>
      </c>
      <c r="P55" s="24" t="str">
        <f>累计利润调整表!O3</f>
        <v>证券投资部</v>
      </c>
      <c r="Q55" s="24" t="str">
        <f>Q3</f>
        <v>投顾业务部</v>
      </c>
      <c r="R55" s="24" t="str">
        <f>累计利润调整表!Q3</f>
        <v>金融衍生品投资部</v>
      </c>
      <c r="S55" s="24" t="str">
        <f>累计利润调整表!R3</f>
        <v>深圳管理部</v>
      </c>
      <c r="T55" s="19" t="str">
        <f>累计利润调整表!S3</f>
        <v>投资银行合计</v>
      </c>
      <c r="U55" s="24" t="str">
        <f>累计利润调整表!T3</f>
        <v>投资银行三部</v>
      </c>
      <c r="V55" s="24" t="str">
        <f>累计利润调整表!U3</f>
        <v>投资银行一部</v>
      </c>
      <c r="W55" s="24" t="str">
        <f>累计利润调整表!V3</f>
        <v>投资银行二部</v>
      </c>
      <c r="X55" s="24" t="str">
        <f>累计利润调整表!W3</f>
        <v>投资银行管理部</v>
      </c>
      <c r="Y55" s="19" t="str">
        <f>累计利润调整表!X3</f>
        <v>浙江分公司小计</v>
      </c>
      <c r="Z55" s="24" t="str">
        <f>累计利润调整表!Y3</f>
        <v>浙分总部</v>
      </c>
      <c r="AA55" s="24" t="str">
        <f>累计利润调整表!Z3</f>
        <v>综合业务部</v>
      </c>
      <c r="AB55" s="19" t="str">
        <f>累计利润调整表!AA3</f>
        <v>网络金融部</v>
      </c>
      <c r="AC55" s="19" t="str">
        <f>AC3</f>
        <v>广东分公司</v>
      </c>
    </row>
    <row r="56" spans="1:29" ht="13.5" customHeight="1">
      <c r="A56" s="247" t="s">
        <v>76</v>
      </c>
      <c r="B56" s="47" t="s">
        <v>77</v>
      </c>
      <c r="C56" s="104">
        <f>SUM(D56:G56)+L56+T56+Y56+AB56+AC56</f>
        <v>0</v>
      </c>
      <c r="D56" s="104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104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3417478.41</v>
      </c>
      <c r="F56" s="104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-3417478.41</v>
      </c>
      <c r="G56" s="104">
        <f>SUM(H56:K56)</f>
        <v>0</v>
      </c>
      <c r="H56" s="104">
        <f>SUMIFS(考核调整事项表!$C:$C,考核调整事项表!$G:$G,累计考核费用!$B56,考核调整事项表!$D:$D,累计考核费用!H$3)+SUMIFS(考核调整事项表!$E:$E,考核调整事项表!$G:$G,累计考核费用!$B56,考核调整事项表!$F:$F,累计考核费用!H$3)</f>
        <v>0</v>
      </c>
      <c r="I56" s="104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104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104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104">
        <f t="shared" ref="L56:L62" si="0">SUM(M56:S56)</f>
        <v>0</v>
      </c>
      <c r="M56" s="104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104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104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104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104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104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104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69">
        <f>SUM(U56:X56)</f>
        <v>0</v>
      </c>
      <c r="U56" s="104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0</v>
      </c>
      <c r="V56" s="104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104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104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104">
        <f>SUM(Z56:AA56)</f>
        <v>0</v>
      </c>
      <c r="Z56" s="104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104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  <c r="AB56" s="104">
        <f>SUMIFS(考核调整事项表!$C:$C,考核调整事项表!$G:$G,累计考核费用!$B56,考核调整事项表!$D:$D,累计考核费用!AB$3)+SUMIFS(考核调整事项表!$E:$E,考核调整事项表!$G:$G,累计考核费用!$B56,考核调整事项表!$F:$F,累计考核费用!AB$3)</f>
        <v>0</v>
      </c>
      <c r="AC56" s="104">
        <f>SUMIFS(考核调整事项表!$C:$C,考核调整事项表!$G:$G,累计考核费用!$B56,考核调整事项表!$D:$D,累计考核费用!AC$3)+SUMIFS(考核调整事项表!$E:$E,考核调整事项表!$G:$G,累计考核费用!$B56,考核调整事项表!$F:$F,累计考核费用!AC$3)</f>
        <v>0</v>
      </c>
    </row>
    <row r="57" spans="1:29">
      <c r="A57" s="248"/>
      <c r="B57" s="47" t="s">
        <v>78</v>
      </c>
      <c r="C57" s="104">
        <f t="shared" ref="C57:C104" si="1">SUM(D57:G57)+L57+T57+Y57+AB57+AC57</f>
        <v>0</v>
      </c>
      <c r="D57" s="104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104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104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104">
        <f t="shared" ref="G57:G102" si="2">SUM(H57:K57)</f>
        <v>0</v>
      </c>
      <c r="H57" s="104">
        <f>SUMIFS(考核调整事项表!$C:$C,考核调整事项表!$G:$G,累计考核费用!$B57,考核调整事项表!$D:$D,累计考核费用!H$3)+SUMIFS(考核调整事项表!$E:$E,考核调整事项表!$G:$G,累计考核费用!$B57,考核调整事项表!$F:$F,累计考核费用!H$3)</f>
        <v>0</v>
      </c>
      <c r="I57" s="104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104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104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104">
        <f t="shared" si="0"/>
        <v>0</v>
      </c>
      <c r="M57" s="104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104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104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104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104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104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104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69">
        <f t="shared" ref="T57:T102" si="3">SUM(U57:X57)</f>
        <v>0</v>
      </c>
      <c r="U57" s="104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104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104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104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104">
        <f t="shared" ref="Y57:Y65" si="4">SUM(Z57:AA57)</f>
        <v>0</v>
      </c>
      <c r="Z57" s="104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104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  <c r="AB57" s="104">
        <f>SUMIFS(考核调整事项表!$C:$C,考核调整事项表!$G:$G,累计考核费用!$B57,考核调整事项表!$D:$D,累计考核费用!AB$3)+SUMIFS(考核调整事项表!$E:$E,考核调整事项表!$G:$G,累计考核费用!$B57,考核调整事项表!$F:$F,累计考核费用!AB$3)</f>
        <v>0</v>
      </c>
      <c r="AC57" s="104">
        <f>SUMIFS(考核调整事项表!$C:$C,考核调整事项表!$G:$G,累计考核费用!$B57,考核调整事项表!$D:$D,累计考核费用!AC$3)+SUMIFS(考核调整事项表!$E:$E,考核调整事项表!$G:$G,累计考核费用!$B57,考核调整事项表!$F:$F,累计考核费用!AC$3)</f>
        <v>0</v>
      </c>
    </row>
    <row r="58" spans="1:29">
      <c r="A58" s="248"/>
      <c r="B58" s="47" t="s">
        <v>79</v>
      </c>
      <c r="C58" s="104">
        <f t="shared" si="1"/>
        <v>0</v>
      </c>
      <c r="D58" s="104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104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104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104">
        <f t="shared" si="2"/>
        <v>0</v>
      </c>
      <c r="H58" s="104">
        <f>SUMIFS(考核调整事项表!$C:$C,考核调整事项表!$G:$G,累计考核费用!$B58,考核调整事项表!$D:$D,累计考核费用!H$3)+SUMIFS(考核调整事项表!$E:$E,考核调整事项表!$G:$G,累计考核费用!$B58,考核调整事项表!$F:$F,累计考核费用!H$3)</f>
        <v>0</v>
      </c>
      <c r="I58" s="104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104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104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104">
        <f t="shared" si="0"/>
        <v>0</v>
      </c>
      <c r="M58" s="104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104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104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104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104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104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104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69">
        <f t="shared" si="3"/>
        <v>0</v>
      </c>
      <c r="U58" s="104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104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104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104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104">
        <f t="shared" si="4"/>
        <v>0</v>
      </c>
      <c r="Z58" s="104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104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  <c r="AB58" s="104">
        <f>SUMIFS(考核调整事项表!$C:$C,考核调整事项表!$G:$G,累计考核费用!$B58,考核调整事项表!$D:$D,累计考核费用!AB$3)+SUMIFS(考核调整事项表!$E:$E,考核调整事项表!$G:$G,累计考核费用!$B58,考核调整事项表!$F:$F,累计考核费用!AB$3)</f>
        <v>0</v>
      </c>
      <c r="AC58" s="104">
        <f>SUMIFS(考核调整事项表!$C:$C,考核调整事项表!$G:$G,累计考核费用!$B58,考核调整事项表!$D:$D,累计考核费用!AC$3)+SUMIFS(考核调整事项表!$E:$E,考核调整事项表!$G:$G,累计考核费用!$B58,考核调整事项表!$F:$F,累计考核费用!AC$3)</f>
        <v>0</v>
      </c>
    </row>
    <row r="59" spans="1:29">
      <c r="A59" s="248"/>
      <c r="B59" s="47" t="s">
        <v>80</v>
      </c>
      <c r="C59" s="104">
        <f t="shared" si="1"/>
        <v>0</v>
      </c>
      <c r="D59" s="104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104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104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104">
        <f t="shared" si="2"/>
        <v>0</v>
      </c>
      <c r="H59" s="104">
        <f>SUMIFS(考核调整事项表!$C:$C,考核调整事项表!$G:$G,累计考核费用!$B59,考核调整事项表!$D:$D,累计考核费用!H$3)+SUMIFS(考核调整事项表!$E:$E,考核调整事项表!$G:$G,累计考核费用!$B59,考核调整事项表!$F:$F,累计考核费用!H$3)</f>
        <v>0</v>
      </c>
      <c r="I59" s="104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104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104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104">
        <f t="shared" si="0"/>
        <v>0</v>
      </c>
      <c r="M59" s="104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104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104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104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104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104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104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69">
        <f t="shared" si="3"/>
        <v>0</v>
      </c>
      <c r="U59" s="104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104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104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104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104">
        <f t="shared" si="4"/>
        <v>0</v>
      </c>
      <c r="Z59" s="104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104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  <c r="AB59" s="104">
        <f>SUMIFS(考核调整事项表!$C:$C,考核调整事项表!$G:$G,累计考核费用!$B59,考核调整事项表!$D:$D,累计考核费用!AB$3)+SUMIFS(考核调整事项表!$E:$E,考核调整事项表!$G:$G,累计考核费用!$B59,考核调整事项表!$F:$F,累计考核费用!AB$3)</f>
        <v>0</v>
      </c>
      <c r="AC59" s="104">
        <f>SUMIFS(考核调整事项表!$C:$C,考核调整事项表!$G:$G,累计考核费用!$B59,考核调整事项表!$D:$D,累计考核费用!AC$3)+SUMIFS(考核调整事项表!$E:$E,考核调整事项表!$G:$G,累计考核费用!$B59,考核调整事项表!$F:$F,累计考核费用!AC$3)</f>
        <v>0</v>
      </c>
    </row>
    <row r="60" spans="1:29">
      <c r="A60" s="248"/>
      <c r="B60" s="47" t="s">
        <v>81</v>
      </c>
      <c r="C60" s="104">
        <f t="shared" si="1"/>
        <v>0</v>
      </c>
      <c r="D60" s="104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104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104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104">
        <f t="shared" si="2"/>
        <v>0</v>
      </c>
      <c r="H60" s="104">
        <f>SUMIFS(考核调整事项表!$C:$C,考核调整事项表!$G:$G,累计考核费用!$B60,考核调整事项表!$D:$D,累计考核费用!H$3)+SUMIFS(考核调整事项表!$E:$E,考核调整事项表!$G:$G,累计考核费用!$B60,考核调整事项表!$F:$F,累计考核费用!H$3)</f>
        <v>0</v>
      </c>
      <c r="I60" s="104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104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104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104">
        <f t="shared" si="0"/>
        <v>0</v>
      </c>
      <c r="M60" s="104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104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104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104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104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104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104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69">
        <f t="shared" si="3"/>
        <v>0</v>
      </c>
      <c r="U60" s="104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104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104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104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104">
        <f t="shared" si="4"/>
        <v>0</v>
      </c>
      <c r="Z60" s="104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104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  <c r="AB60" s="104">
        <f>SUMIFS(考核调整事项表!$C:$C,考核调整事项表!$G:$G,累计考核费用!$B60,考核调整事项表!$D:$D,累计考核费用!AB$3)+SUMIFS(考核调整事项表!$E:$E,考核调整事项表!$G:$G,累计考核费用!$B60,考核调整事项表!$F:$F,累计考核费用!AB$3)</f>
        <v>0</v>
      </c>
      <c r="AC60" s="104">
        <f>SUMIFS(考核调整事项表!$C:$C,考核调整事项表!$G:$G,累计考核费用!$B60,考核调整事项表!$D:$D,累计考核费用!AC$3)+SUMIFS(考核调整事项表!$E:$E,考核调整事项表!$G:$G,累计考核费用!$B60,考核调整事项表!$F:$F,累计考核费用!AC$3)</f>
        <v>0</v>
      </c>
    </row>
    <row r="61" spans="1:29">
      <c r="A61" s="248"/>
      <c r="B61" s="47" t="s">
        <v>82</v>
      </c>
      <c r="C61" s="104">
        <f t="shared" si="1"/>
        <v>0</v>
      </c>
      <c r="D61" s="104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104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104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104">
        <f t="shared" si="2"/>
        <v>0</v>
      </c>
      <c r="H61" s="104">
        <f>SUMIFS(考核调整事项表!$C:$C,考核调整事项表!$G:$G,累计考核费用!$B61,考核调整事项表!$D:$D,累计考核费用!H$3)+SUMIFS(考核调整事项表!$E:$E,考核调整事项表!$G:$G,累计考核费用!$B61,考核调整事项表!$F:$F,累计考核费用!H$3)</f>
        <v>0</v>
      </c>
      <c r="I61" s="104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104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104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104">
        <f t="shared" si="0"/>
        <v>0</v>
      </c>
      <c r="M61" s="104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104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104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104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104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104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104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69">
        <f t="shared" si="3"/>
        <v>0</v>
      </c>
      <c r="U61" s="104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104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104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104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104">
        <f t="shared" si="4"/>
        <v>0</v>
      </c>
      <c r="Z61" s="104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104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  <c r="AB61" s="104">
        <f>SUMIFS(考核调整事项表!$C:$C,考核调整事项表!$G:$G,累计考核费用!$B61,考核调整事项表!$D:$D,累计考核费用!AB$3)+SUMIFS(考核调整事项表!$E:$E,考核调整事项表!$G:$G,累计考核费用!$B61,考核调整事项表!$F:$F,累计考核费用!AB$3)</f>
        <v>0</v>
      </c>
      <c r="AC61" s="104">
        <f>SUMIFS(考核调整事项表!$C:$C,考核调整事项表!$G:$G,累计考核费用!$B61,考核调整事项表!$D:$D,累计考核费用!AC$3)+SUMIFS(考核调整事项表!$E:$E,考核调整事项表!$G:$G,累计考核费用!$B61,考核调整事项表!$F:$F,累计考核费用!AC$3)</f>
        <v>0</v>
      </c>
    </row>
    <row r="62" spans="1:29">
      <c r="A62" s="248"/>
      <c r="B62" s="47" t="s">
        <v>83</v>
      </c>
      <c r="C62" s="104">
        <f t="shared" si="1"/>
        <v>0</v>
      </c>
      <c r="D62" s="104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104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104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104">
        <f t="shared" si="2"/>
        <v>0</v>
      </c>
      <c r="H62" s="104">
        <f>SUMIFS(考核调整事项表!$C:$C,考核调整事项表!$G:$G,累计考核费用!$B62,考核调整事项表!$D:$D,累计考核费用!H$3)+SUMIFS(考核调整事项表!$E:$E,考核调整事项表!$G:$G,累计考核费用!$B62,考核调整事项表!$F:$F,累计考核费用!H$3)</f>
        <v>0</v>
      </c>
      <c r="I62" s="104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104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104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104">
        <f t="shared" si="0"/>
        <v>0</v>
      </c>
      <c r="M62" s="104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104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104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104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104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104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104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69">
        <f t="shared" si="3"/>
        <v>0</v>
      </c>
      <c r="U62" s="104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104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104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104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104">
        <f t="shared" si="4"/>
        <v>0</v>
      </c>
      <c r="Z62" s="104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104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  <c r="AB62" s="104">
        <f>SUMIFS(考核调整事项表!$C:$C,考核调整事项表!$G:$G,累计考核费用!$B62,考核调整事项表!$D:$D,累计考核费用!AB$3)+SUMIFS(考核调整事项表!$E:$E,考核调整事项表!$G:$G,累计考核费用!$B62,考核调整事项表!$F:$F,累计考核费用!AB$3)</f>
        <v>0</v>
      </c>
      <c r="AC62" s="104">
        <f>SUMIFS(考核调整事项表!$C:$C,考核调整事项表!$G:$G,累计考核费用!$B62,考核调整事项表!$D:$D,累计考核费用!AC$3)+SUMIFS(考核调整事项表!$E:$E,考核调整事项表!$G:$G,累计考核费用!$B62,考核调整事项表!$F:$F,累计考核费用!AC$3)</f>
        <v>0</v>
      </c>
    </row>
    <row r="63" spans="1:29">
      <c r="A63" s="248"/>
      <c r="B63" s="47" t="s">
        <v>84</v>
      </c>
      <c r="C63" s="104">
        <f t="shared" si="1"/>
        <v>0</v>
      </c>
      <c r="D63" s="104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104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104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104">
        <f t="shared" si="2"/>
        <v>0</v>
      </c>
      <c r="H63" s="104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104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104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104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104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104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104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104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104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104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104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104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69">
        <f t="shared" si="3"/>
        <v>0</v>
      </c>
      <c r="U63" s="104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104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104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104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104">
        <f t="shared" si="4"/>
        <v>0</v>
      </c>
      <c r="Z63" s="104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104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  <c r="AB63" s="104">
        <f>SUMIFS(考核调整事项表!$C:$C,考核调整事项表!$G:$G,累计考核费用!$B63,考核调整事项表!$D:$D,累计考核费用!AB$3)+SUMIFS(考核调整事项表!$E:$E,考核调整事项表!$G:$G,累计考核费用!$B63,考核调整事项表!$F:$F,累计考核费用!AB$3)</f>
        <v>0</v>
      </c>
      <c r="AC63" s="104">
        <f>SUMIFS(考核调整事项表!$C:$C,考核调整事项表!$G:$G,累计考核费用!$B63,考核调整事项表!$D:$D,累计考核费用!AC$3)+SUMIFS(考核调整事项表!$E:$E,考核调整事项表!$G:$G,累计考核费用!$B63,考核调整事项表!$F:$F,累计考核费用!AC$3)</f>
        <v>0</v>
      </c>
    </row>
    <row r="64" spans="1:29">
      <c r="A64" s="248"/>
      <c r="B64" s="47" t="s">
        <v>85</v>
      </c>
      <c r="C64" s="104">
        <f t="shared" si="1"/>
        <v>0</v>
      </c>
      <c r="D64" s="104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104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104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104">
        <f t="shared" si="2"/>
        <v>0</v>
      </c>
      <c r="H64" s="104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104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104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104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104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104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104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104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104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104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104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104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69">
        <f t="shared" si="3"/>
        <v>0</v>
      </c>
      <c r="U64" s="104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104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104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104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104">
        <f t="shared" si="4"/>
        <v>0</v>
      </c>
      <c r="Z64" s="104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104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  <c r="AB64" s="104">
        <f>SUMIFS(考核调整事项表!$C:$C,考核调整事项表!$G:$G,累计考核费用!$B64,考核调整事项表!$D:$D,累计考核费用!AB$3)+SUMIFS(考核调整事项表!$E:$E,考核调整事项表!$G:$G,累计考核费用!$B64,考核调整事项表!$F:$F,累计考核费用!AB$3)</f>
        <v>0</v>
      </c>
      <c r="AC64" s="104">
        <f>SUMIFS(考核调整事项表!$C:$C,考核调整事项表!$G:$G,累计考核费用!$B64,考核调整事项表!$D:$D,累计考核费用!AC$3)+SUMIFS(考核调整事项表!$E:$E,考核调整事项表!$G:$G,累计考核费用!$B64,考核调整事项表!$F:$F,累计考核费用!AC$3)</f>
        <v>0</v>
      </c>
    </row>
    <row r="65" spans="1:29">
      <c r="A65" s="248"/>
      <c r="B65" s="47" t="s">
        <v>86</v>
      </c>
      <c r="C65" s="104">
        <f t="shared" si="1"/>
        <v>0</v>
      </c>
      <c r="D65" s="104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104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104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104">
        <f t="shared" si="2"/>
        <v>0</v>
      </c>
      <c r="H65" s="104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104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104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104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104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104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104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104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104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104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104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104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69">
        <f t="shared" si="3"/>
        <v>0</v>
      </c>
      <c r="U65" s="104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104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104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104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104">
        <f t="shared" si="4"/>
        <v>0</v>
      </c>
      <c r="Z65" s="104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104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  <c r="AB65" s="104">
        <f>SUMIFS(考核调整事项表!$C:$C,考核调整事项表!$G:$G,累计考核费用!$B65,考核调整事项表!$D:$D,累计考核费用!AB$3)+SUMIFS(考核调整事项表!$E:$E,考核调整事项表!$G:$G,累计考核费用!$B65,考核调整事项表!$F:$F,累计考核费用!AB$3)</f>
        <v>0</v>
      </c>
      <c r="AC65" s="104">
        <f>SUMIFS(考核调整事项表!$C:$C,考核调整事项表!$G:$G,累计考核费用!$B65,考核调整事项表!$D:$D,累计考核费用!AC$3)+SUMIFS(考核调整事项表!$E:$E,考核调整事项表!$G:$G,累计考核费用!$B65,考核调整事项表!$F:$F,累计考核费用!AC$3)</f>
        <v>0</v>
      </c>
    </row>
    <row r="66" spans="1:29" ht="13.5" customHeight="1">
      <c r="A66" s="249"/>
      <c r="B66" s="57" t="s">
        <v>87</v>
      </c>
      <c r="C66" s="57">
        <f t="shared" si="1"/>
        <v>0</v>
      </c>
      <c r="D66" s="57">
        <f>SUM(D56:D65)</f>
        <v>0</v>
      </c>
      <c r="E66" s="57">
        <f t="shared" ref="E66:S66" si="5">SUM(E56:E65)</f>
        <v>3417478.41</v>
      </c>
      <c r="F66" s="57">
        <f t="shared" si="5"/>
        <v>-3417478.41</v>
      </c>
      <c r="G66" s="57">
        <f t="shared" si="2"/>
        <v>0</v>
      </c>
      <c r="H66" s="57">
        <f>SUM(H56:H65)</f>
        <v>0</v>
      </c>
      <c r="I66" s="57">
        <f t="shared" ref="I66:K66" si="6">SUM(I56:I65)</f>
        <v>0</v>
      </c>
      <c r="J66" s="57">
        <f t="shared" si="6"/>
        <v>0</v>
      </c>
      <c r="K66" s="57">
        <f t="shared" si="6"/>
        <v>0</v>
      </c>
      <c r="L66" s="57">
        <f t="shared" si="5"/>
        <v>0</v>
      </c>
      <c r="M66" s="57">
        <f t="shared" si="5"/>
        <v>0</v>
      </c>
      <c r="N66" s="57">
        <f t="shared" ref="N66" si="7">SUM(N56:N65)</f>
        <v>0</v>
      </c>
      <c r="O66" s="57">
        <f t="shared" si="5"/>
        <v>0</v>
      </c>
      <c r="P66" s="57">
        <f t="shared" si="5"/>
        <v>0</v>
      </c>
      <c r="Q66" s="57">
        <f t="shared" si="5"/>
        <v>0</v>
      </c>
      <c r="R66" s="57">
        <f t="shared" si="5"/>
        <v>0</v>
      </c>
      <c r="S66" s="57">
        <f t="shared" si="5"/>
        <v>0</v>
      </c>
      <c r="T66" s="57">
        <f>SUM(T56:T65)</f>
        <v>0</v>
      </c>
      <c r="U66" s="57">
        <f>SUM(U56:U65)</f>
        <v>0</v>
      </c>
      <c r="V66" s="57">
        <f t="shared" ref="V66:AC66" si="8">SUM(V56:V65)</f>
        <v>0</v>
      </c>
      <c r="W66" s="57">
        <f t="shared" si="8"/>
        <v>0</v>
      </c>
      <c r="X66" s="57">
        <f t="shared" si="8"/>
        <v>0</v>
      </c>
      <c r="Y66" s="57">
        <f t="shared" si="8"/>
        <v>0</v>
      </c>
      <c r="Z66" s="57">
        <f t="shared" si="8"/>
        <v>0</v>
      </c>
      <c r="AA66" s="57">
        <f t="shared" si="8"/>
        <v>0</v>
      </c>
      <c r="AB66" s="57">
        <f t="shared" si="8"/>
        <v>0</v>
      </c>
      <c r="AC66" s="57">
        <f t="shared" si="8"/>
        <v>0</v>
      </c>
    </row>
    <row r="67" spans="1:29" ht="13.5" customHeight="1">
      <c r="A67" s="244" t="s">
        <v>88</v>
      </c>
      <c r="B67" s="47" t="s">
        <v>89</v>
      </c>
      <c r="C67" s="104">
        <f t="shared" si="1"/>
        <v>0</v>
      </c>
      <c r="D67" s="104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104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104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104">
        <f t="shared" si="2"/>
        <v>0</v>
      </c>
      <c r="H67" s="104">
        <f>SUMIFS(考核调整事项表!$C:$C,考核调整事项表!$G:$G,累计考核费用!$B67,考核调整事项表!$D:$D,累计考核费用!H$3)+SUMIFS(考核调整事项表!$E:$E,考核调整事项表!$G:$G,累计考核费用!$B67,考核调整事项表!$F:$F,累计考核费用!H$3)</f>
        <v>0</v>
      </c>
      <c r="I67" s="104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104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104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104">
        <f>SUM(M67:S67)</f>
        <v>0</v>
      </c>
      <c r="M67" s="104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104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104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104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104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104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104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69">
        <f t="shared" si="3"/>
        <v>0</v>
      </c>
      <c r="U67" s="104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104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104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104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104">
        <f t="shared" ref="Y67:Y102" si="9">SUM(Z67:AA67)</f>
        <v>0</v>
      </c>
      <c r="Z67" s="104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104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  <c r="AB67" s="104">
        <f>SUMIFS(考核调整事项表!$C:$C,考核调整事项表!$G:$G,累计考核费用!$B67,考核调整事项表!$D:$D,累计考核费用!AB$3)+SUMIFS(考核调整事项表!$E:$E,考核调整事项表!$G:$G,累计考核费用!$B67,考核调整事项表!$F:$F,累计考核费用!AB$3)</f>
        <v>0</v>
      </c>
      <c r="AC67" s="104">
        <f>SUMIFS(考核调整事项表!$C:$C,考核调整事项表!$G:$G,累计考核费用!$B67,考核调整事项表!$D:$D,累计考核费用!AC$3)+SUMIFS(考核调整事项表!$E:$E,考核调整事项表!$G:$G,累计考核费用!$B67,考核调整事项表!$F:$F,累计考核费用!AC$3)</f>
        <v>0</v>
      </c>
    </row>
    <row r="68" spans="1:29">
      <c r="A68" s="245"/>
      <c r="B68" s="47" t="s">
        <v>90</v>
      </c>
      <c r="C68" s="104">
        <f t="shared" si="1"/>
        <v>0</v>
      </c>
      <c r="D68" s="104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104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104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104">
        <f t="shared" si="2"/>
        <v>0</v>
      </c>
      <c r="H68" s="104">
        <f>SUMIFS(考核调整事项表!$C:$C,考核调整事项表!$G:$G,累计考核费用!$B68,考核调整事项表!$D:$D,累计考核费用!H$3)+SUMIFS(考核调整事项表!$E:$E,考核调整事项表!$G:$G,累计考核费用!$B68,考核调整事项表!$F:$F,累计考核费用!H$3)</f>
        <v>0</v>
      </c>
      <c r="I68" s="104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104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104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104">
        <f>SUM(M68:S68)</f>
        <v>0</v>
      </c>
      <c r="M68" s="104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104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104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104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0</v>
      </c>
      <c r="Q68" s="104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104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104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69">
        <f t="shared" si="3"/>
        <v>-54994</v>
      </c>
      <c r="U68" s="104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-54994</v>
      </c>
      <c r="V68" s="104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104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104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104">
        <f t="shared" si="9"/>
        <v>54994</v>
      </c>
      <c r="Z68" s="104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104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54994</v>
      </c>
      <c r="AB68" s="104">
        <f>SUMIFS(考核调整事项表!$C:$C,考核调整事项表!$G:$G,累计考核费用!$B68,考核调整事项表!$D:$D,累计考核费用!AB$3)+SUMIFS(考核调整事项表!$E:$E,考核调整事项表!$G:$G,累计考核费用!$B68,考核调整事项表!$F:$F,累计考核费用!AB$3)</f>
        <v>0</v>
      </c>
      <c r="AC68" s="104">
        <f>SUMIFS(考核调整事项表!$C:$C,考核调整事项表!$G:$G,累计考核费用!$B68,考核调整事项表!$D:$D,累计考核费用!AC$3)+SUMIFS(考核调整事项表!$E:$E,考核调整事项表!$G:$G,累计考核费用!$B68,考核调整事项表!$F:$F,累计考核费用!AC$3)</f>
        <v>0</v>
      </c>
    </row>
    <row r="69" spans="1:29">
      <c r="A69" s="245"/>
      <c r="B69" s="47" t="s">
        <v>91</v>
      </c>
      <c r="C69" s="104">
        <f t="shared" si="1"/>
        <v>1.1823431123048067E-11</v>
      </c>
      <c r="D69" s="104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147658</v>
      </c>
      <c r="E69" s="104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-57555.38</v>
      </c>
      <c r="F69" s="104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156991.41</v>
      </c>
      <c r="G69" s="104">
        <f>SUM(H69:K69)</f>
        <v>-168162.16999999995</v>
      </c>
      <c r="H69" s="104">
        <f>SUMIFS(考核调整事项表!$C:$C,考核调整事项表!$G:$G,累计考核费用!$B69,考核调整事项表!$D:$D,累计考核费用!H$3)+SUMIFS(考核调整事项表!$E:$E,考核调整事项表!$G:$G,累计考核费用!$B69,考核调整事项表!$F:$F,累计考核费用!H$3)</f>
        <v>-8136.6899999999987</v>
      </c>
      <c r="I69" s="104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104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-8338.31</v>
      </c>
      <c r="K69" s="104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-151687.16999999995</v>
      </c>
      <c r="L69" s="104">
        <f>SUM(M69:S69)</f>
        <v>-60358.22000000003</v>
      </c>
      <c r="M69" s="104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-79856.47</v>
      </c>
      <c r="N69" s="104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-159699.31</v>
      </c>
      <c r="O69" s="104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484.42</v>
      </c>
      <c r="P69" s="104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203743.63999999996</v>
      </c>
      <c r="Q69" s="104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-19213.66</v>
      </c>
      <c r="R69" s="104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-5816.84</v>
      </c>
      <c r="S69" s="104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169">
        <f>SUM(U69:X69)</f>
        <v>-24092.510000000002</v>
      </c>
      <c r="U69" s="104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-36003.29</v>
      </c>
      <c r="V69" s="104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-11320.75</v>
      </c>
      <c r="W69" s="104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-956.6099999999999</v>
      </c>
      <c r="X69" s="104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24188.14</v>
      </c>
      <c r="Y69" s="104">
        <f>SUM(Z69:AA69)</f>
        <v>5518.87</v>
      </c>
      <c r="Z69" s="104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104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5518.87</v>
      </c>
      <c r="AB69" s="104">
        <f>SUMIFS(考核调整事项表!$C:$C,考核调整事项表!$G:$G,累计考核费用!$B69,考核调整事项表!$D:$D,累计考核费用!AB$3)+SUMIFS(考核调整事项表!$E:$E,考核调整事项表!$G:$G,累计考核费用!$B69,考核调整事项表!$F:$F,累计考核费用!AB$3)</f>
        <v>0</v>
      </c>
      <c r="AC69" s="104">
        <f>SUMIFS(考核调整事项表!$C:$C,考核调整事项表!$G:$G,累计考核费用!$B69,考核调整事项表!$D:$D,累计考核费用!AC$3)+SUMIFS(考核调整事项表!$E:$E,考核调整事项表!$G:$G,累计考核费用!$B69,考核调整事项表!$F:$F,累计考核费用!AC$3)</f>
        <v>0</v>
      </c>
    </row>
    <row r="70" spans="1:29">
      <c r="A70" s="245"/>
      <c r="B70" s="47" t="s">
        <v>92</v>
      </c>
      <c r="C70" s="104">
        <f t="shared" si="1"/>
        <v>0</v>
      </c>
      <c r="D70" s="104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104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104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104">
        <f t="shared" si="2"/>
        <v>0</v>
      </c>
      <c r="H70" s="104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104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104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104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104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104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104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104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104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104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104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104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69">
        <f t="shared" si="3"/>
        <v>0</v>
      </c>
      <c r="U70" s="104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104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104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104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104">
        <f t="shared" si="9"/>
        <v>0</v>
      </c>
      <c r="Z70" s="104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104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  <c r="AB70" s="104">
        <f>SUMIFS(考核调整事项表!$C:$C,考核调整事项表!$G:$G,累计考核费用!$B70,考核调整事项表!$D:$D,累计考核费用!AB$3)+SUMIFS(考核调整事项表!$E:$E,考核调整事项表!$G:$G,累计考核费用!$B70,考核调整事项表!$F:$F,累计考核费用!AB$3)</f>
        <v>0</v>
      </c>
      <c r="AC70" s="104">
        <f>SUMIFS(考核调整事项表!$C:$C,考核调整事项表!$G:$G,累计考核费用!$B70,考核调整事项表!$D:$D,累计考核费用!AC$3)+SUMIFS(考核调整事项表!$E:$E,考核调整事项表!$G:$G,累计考核费用!$B70,考核调整事项表!$F:$F,累计考核费用!AC$3)</f>
        <v>0</v>
      </c>
    </row>
    <row r="71" spans="1:29" ht="13.5" customHeight="1">
      <c r="A71" s="245"/>
      <c r="B71" s="47" t="s">
        <v>93</v>
      </c>
      <c r="C71" s="104">
        <f t="shared" si="1"/>
        <v>0</v>
      </c>
      <c r="D71" s="104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104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104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104">
        <f t="shared" si="2"/>
        <v>0</v>
      </c>
      <c r="H71" s="104">
        <f>SUMIFS(考核调整事项表!$C:$C,考核调整事项表!$G:$G,累计考核费用!$B71,考核调整事项表!$D:$D,累计考核费用!H$3)+SUMIFS(考核调整事项表!$E:$E,考核调整事项表!$G:$G,累计考核费用!$B71,考核调整事项表!$F:$F,累计考核费用!H$3)</f>
        <v>0</v>
      </c>
      <c r="I71" s="104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104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104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104">
        <f>SUM(M71:S71)</f>
        <v>0</v>
      </c>
      <c r="M71" s="104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104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104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104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104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104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104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69">
        <f t="shared" si="3"/>
        <v>0</v>
      </c>
      <c r="U71" s="104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104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104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104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104">
        <f t="shared" si="9"/>
        <v>0</v>
      </c>
      <c r="Z71" s="104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104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  <c r="AB71" s="104">
        <f>SUMIFS(考核调整事项表!$C:$C,考核调整事项表!$G:$G,累计考核费用!$B71,考核调整事项表!$D:$D,累计考核费用!AB$3)+SUMIFS(考核调整事项表!$E:$E,考核调整事项表!$G:$G,累计考核费用!$B71,考核调整事项表!$F:$F,累计考核费用!AB$3)</f>
        <v>0</v>
      </c>
      <c r="AC71" s="104">
        <f>SUMIFS(考核调整事项表!$C:$C,考核调整事项表!$G:$G,累计考核费用!$B71,考核调整事项表!$D:$D,累计考核费用!AC$3)+SUMIFS(考核调整事项表!$E:$E,考核调整事项表!$G:$G,累计考核费用!$B71,考核调整事项表!$F:$F,累计考核费用!AC$3)</f>
        <v>0</v>
      </c>
    </row>
    <row r="72" spans="1:29">
      <c r="A72" s="246"/>
      <c r="B72" s="57" t="s">
        <v>87</v>
      </c>
      <c r="C72" s="57">
        <f t="shared" si="1"/>
        <v>7.2759576141834259E-12</v>
      </c>
      <c r="D72" s="57">
        <f t="shared" ref="D72:U72" si="10">SUM(D67:D71)</f>
        <v>147658</v>
      </c>
      <c r="E72" s="57">
        <f t="shared" si="10"/>
        <v>-57555.38</v>
      </c>
      <c r="F72" s="57">
        <f t="shared" si="10"/>
        <v>156991.41</v>
      </c>
      <c r="G72" s="57">
        <f t="shared" si="2"/>
        <v>-168162.16999999995</v>
      </c>
      <c r="H72" s="57">
        <f>SUM(H67:H71)</f>
        <v>-8136.6899999999987</v>
      </c>
      <c r="I72" s="57">
        <f>SUM(I67:I71)</f>
        <v>0</v>
      </c>
      <c r="J72" s="57">
        <f>SUM(J67:J71)</f>
        <v>-8338.31</v>
      </c>
      <c r="K72" s="57">
        <f t="shared" ref="K72" si="11">SUM(K67:K71)</f>
        <v>-151687.16999999995</v>
      </c>
      <c r="L72" s="57">
        <f t="shared" si="10"/>
        <v>-60358.22000000003</v>
      </c>
      <c r="M72" s="57">
        <f t="shared" si="10"/>
        <v>-79856.47</v>
      </c>
      <c r="N72" s="57">
        <f t="shared" ref="N72" si="12">SUM(N67:N71)</f>
        <v>-159699.31</v>
      </c>
      <c r="O72" s="57">
        <f t="shared" si="10"/>
        <v>484.42</v>
      </c>
      <c r="P72" s="57">
        <f t="shared" si="10"/>
        <v>203743.63999999996</v>
      </c>
      <c r="Q72" s="57">
        <f t="shared" si="10"/>
        <v>-19213.66</v>
      </c>
      <c r="R72" s="57">
        <f t="shared" si="10"/>
        <v>-5816.84</v>
      </c>
      <c r="S72" s="57">
        <f t="shared" si="10"/>
        <v>0</v>
      </c>
      <c r="T72" s="57">
        <f t="shared" si="10"/>
        <v>-79086.510000000009</v>
      </c>
      <c r="U72" s="57">
        <f t="shared" si="10"/>
        <v>-90997.290000000008</v>
      </c>
      <c r="V72" s="57">
        <f t="shared" ref="V72:AC72" si="13">SUM(V67:V71)</f>
        <v>-11320.75</v>
      </c>
      <c r="W72" s="57">
        <f t="shared" si="13"/>
        <v>-956.6099999999999</v>
      </c>
      <c r="X72" s="57">
        <f t="shared" si="13"/>
        <v>24188.14</v>
      </c>
      <c r="Y72" s="57">
        <f>SUM(Y67:Y71)</f>
        <v>60512.87</v>
      </c>
      <c r="Z72" s="57">
        <f t="shared" si="13"/>
        <v>0</v>
      </c>
      <c r="AA72" s="57">
        <f t="shared" si="13"/>
        <v>60512.87</v>
      </c>
      <c r="AB72" s="57">
        <f t="shared" si="13"/>
        <v>0</v>
      </c>
      <c r="AC72" s="57">
        <f t="shared" si="13"/>
        <v>0</v>
      </c>
    </row>
    <row r="73" spans="1:29" ht="13.5" customHeight="1">
      <c r="A73" s="241" t="s">
        <v>94</v>
      </c>
      <c r="B73" s="47" t="s">
        <v>95</v>
      </c>
      <c r="C73" s="104">
        <f t="shared" si="1"/>
        <v>0</v>
      </c>
      <c r="D73" s="104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104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689822.52</v>
      </c>
      <c r="F73" s="104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-654822.52</v>
      </c>
      <c r="G73" s="104">
        <f>SUM(H73:K73)</f>
        <v>0</v>
      </c>
      <c r="H73" s="104">
        <f>SUMIFS(考核调整事项表!$C:$C,考核调整事项表!$G:$G,累计考核费用!$B73,考核调整事项表!$D:$D,累计考核费用!H$3)+SUMIFS(考核调整事项表!$E:$E,考核调整事项表!$G:$G,累计考核费用!$B73,考核调整事项表!$F:$F,累计考核费用!H$3)</f>
        <v>0</v>
      </c>
      <c r="I73" s="104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104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104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104">
        <f t="shared" ref="L73:L85" si="14">SUM(M73:S73)</f>
        <v>0</v>
      </c>
      <c r="M73" s="104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104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104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104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0</v>
      </c>
      <c r="Q73" s="104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104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104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69">
        <f t="shared" si="3"/>
        <v>0</v>
      </c>
      <c r="U73" s="104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0</v>
      </c>
      <c r="V73" s="104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104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104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104">
        <f t="shared" si="9"/>
        <v>-35000</v>
      </c>
      <c r="Z73" s="104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-35000</v>
      </c>
      <c r="AA73" s="104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  <c r="AB73" s="104">
        <f>SUMIFS(考核调整事项表!$C:$C,考核调整事项表!$G:$G,累计考核费用!$B73,考核调整事项表!$D:$D,累计考核费用!AB$3)+SUMIFS(考核调整事项表!$E:$E,考核调整事项表!$G:$G,累计考核费用!$B73,考核调整事项表!$F:$F,累计考核费用!AB$3)</f>
        <v>0</v>
      </c>
      <c r="AC73" s="104">
        <f>SUMIFS(考核调整事项表!$C:$C,考核调整事项表!$G:$G,累计考核费用!$B73,考核调整事项表!$D:$D,累计考核费用!AC$3)+SUMIFS(考核调整事项表!$E:$E,考核调整事项表!$G:$G,累计考核费用!$B73,考核调整事项表!$F:$F,累计考核费用!AC$3)</f>
        <v>0</v>
      </c>
    </row>
    <row r="74" spans="1:29">
      <c r="A74" s="242"/>
      <c r="B74" s="47" t="s">
        <v>96</v>
      </c>
      <c r="C74" s="104">
        <f t="shared" si="1"/>
        <v>0</v>
      </c>
      <c r="D74" s="104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104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104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104">
        <f t="shared" si="2"/>
        <v>0</v>
      </c>
      <c r="H74" s="104">
        <f>SUMIFS(考核调整事项表!$C:$C,考核调整事项表!$G:$G,累计考核费用!$B74,考核调整事项表!$D:$D,累计考核费用!H$3)+SUMIFS(考核调整事项表!$E:$E,考核调整事项表!$G:$G,累计考核费用!$B74,考核调整事项表!$F:$F,累计考核费用!H$3)</f>
        <v>0</v>
      </c>
      <c r="I74" s="104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104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104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104">
        <f t="shared" si="14"/>
        <v>0</v>
      </c>
      <c r="M74" s="104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104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104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104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104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104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104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69">
        <f t="shared" si="3"/>
        <v>0</v>
      </c>
      <c r="U74" s="104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104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104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104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104">
        <f t="shared" si="9"/>
        <v>0</v>
      </c>
      <c r="Z74" s="104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104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  <c r="AB74" s="104">
        <f>SUMIFS(考核调整事项表!$C:$C,考核调整事项表!$G:$G,累计考核费用!$B74,考核调整事项表!$D:$D,累计考核费用!AB$3)+SUMIFS(考核调整事项表!$E:$E,考核调整事项表!$G:$G,累计考核费用!$B74,考核调整事项表!$F:$F,累计考核费用!AB$3)</f>
        <v>0</v>
      </c>
      <c r="AC74" s="104">
        <f>SUMIFS(考核调整事项表!$C:$C,考核调整事项表!$G:$G,累计考核费用!$B74,考核调整事项表!$D:$D,累计考核费用!AC$3)+SUMIFS(考核调整事项表!$E:$E,考核调整事项表!$G:$G,累计考核费用!$B74,考核调整事项表!$F:$F,累计考核费用!AC$3)</f>
        <v>0</v>
      </c>
    </row>
    <row r="75" spans="1:29">
      <c r="A75" s="242"/>
      <c r="B75" s="47" t="s">
        <v>97</v>
      </c>
      <c r="C75" s="104">
        <f t="shared" si="1"/>
        <v>0</v>
      </c>
      <c r="D75" s="104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104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104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104">
        <f t="shared" si="2"/>
        <v>0</v>
      </c>
      <c r="H75" s="104">
        <f>SUMIFS(考核调整事项表!$C:$C,考核调整事项表!$G:$G,累计考核费用!$B75,考核调整事项表!$D:$D,累计考核费用!H$3)+SUMIFS(考核调整事项表!$E:$E,考核调整事项表!$G:$G,累计考核费用!$B75,考核调整事项表!$F:$F,累计考核费用!H$3)</f>
        <v>0</v>
      </c>
      <c r="I75" s="104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104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104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104">
        <f t="shared" si="14"/>
        <v>0</v>
      </c>
      <c r="M75" s="104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104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104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104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104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104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104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69">
        <f t="shared" si="3"/>
        <v>0</v>
      </c>
      <c r="U75" s="104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104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104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104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104">
        <f t="shared" si="9"/>
        <v>0</v>
      </c>
      <c r="Z75" s="104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104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  <c r="AB75" s="104">
        <f>SUMIFS(考核调整事项表!$C:$C,考核调整事项表!$G:$G,累计考核费用!$B75,考核调整事项表!$D:$D,累计考核费用!AB$3)+SUMIFS(考核调整事项表!$E:$E,考核调整事项表!$G:$G,累计考核费用!$B75,考核调整事项表!$F:$F,累计考核费用!AB$3)</f>
        <v>0</v>
      </c>
      <c r="AC75" s="104">
        <f>SUMIFS(考核调整事项表!$C:$C,考核调整事项表!$G:$G,累计考核费用!$B75,考核调整事项表!$D:$D,累计考核费用!AC$3)+SUMIFS(考核调整事项表!$E:$E,考核调整事项表!$G:$G,累计考核费用!$B75,考核调整事项表!$F:$F,累计考核费用!AC$3)</f>
        <v>0</v>
      </c>
    </row>
    <row r="76" spans="1:29">
      <c r="A76" s="242"/>
      <c r="B76" s="47" t="s">
        <v>98</v>
      </c>
      <c r="C76" s="104">
        <f t="shared" si="1"/>
        <v>0</v>
      </c>
      <c r="D76" s="104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104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104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104">
        <f t="shared" si="2"/>
        <v>0</v>
      </c>
      <c r="H76" s="104">
        <f>SUMIFS(考核调整事项表!$C:$C,考核调整事项表!$G:$G,累计考核费用!$B76,考核调整事项表!$D:$D,累计考核费用!H$3)+SUMIFS(考核调整事项表!$E:$E,考核调整事项表!$G:$G,累计考核费用!$B76,考核调整事项表!$F:$F,累计考核费用!H$3)</f>
        <v>0</v>
      </c>
      <c r="I76" s="104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104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104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104">
        <f t="shared" si="14"/>
        <v>0</v>
      </c>
      <c r="M76" s="104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104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104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104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104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104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104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69">
        <f t="shared" si="3"/>
        <v>0</v>
      </c>
      <c r="U76" s="104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104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104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104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104">
        <f t="shared" si="9"/>
        <v>0</v>
      </c>
      <c r="Z76" s="104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104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  <c r="AB76" s="104">
        <f>SUMIFS(考核调整事项表!$C:$C,考核调整事项表!$G:$G,累计考核费用!$B76,考核调整事项表!$D:$D,累计考核费用!AB$3)+SUMIFS(考核调整事项表!$E:$E,考核调整事项表!$G:$G,累计考核费用!$B76,考核调整事项表!$F:$F,累计考核费用!AB$3)</f>
        <v>0</v>
      </c>
      <c r="AC76" s="104">
        <f>SUMIFS(考核调整事项表!$C:$C,考核调整事项表!$G:$G,累计考核费用!$B76,考核调整事项表!$D:$D,累计考核费用!AC$3)+SUMIFS(考核调整事项表!$E:$E,考核调整事项表!$G:$G,累计考核费用!$B76,考核调整事项表!$F:$F,累计考核费用!AC$3)</f>
        <v>0</v>
      </c>
    </row>
    <row r="77" spans="1:29">
      <c r="A77" s="242"/>
      <c r="B77" s="47" t="s">
        <v>99</v>
      </c>
      <c r="C77" s="104">
        <f t="shared" si="1"/>
        <v>0</v>
      </c>
      <c r="D77" s="104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8789056.6199999973</v>
      </c>
      <c r="E77" s="104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104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-8789056.6199999973</v>
      </c>
      <c r="G77" s="104">
        <f t="shared" si="2"/>
        <v>0</v>
      </c>
      <c r="H77" s="104">
        <f>SUMIFS(考核调整事项表!$C:$C,考核调整事项表!$G:$G,累计考核费用!$B77,考核调整事项表!$D:$D,累计考核费用!H$3)+SUMIFS(考核调整事项表!$E:$E,考核调整事项表!$G:$G,累计考核费用!$B77,考核调整事项表!$F:$F,累计考核费用!H$3)</f>
        <v>0</v>
      </c>
      <c r="I77" s="104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104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104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104">
        <f t="shared" si="14"/>
        <v>0</v>
      </c>
      <c r="M77" s="104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104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104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104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104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104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104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69">
        <f t="shared" si="3"/>
        <v>0</v>
      </c>
      <c r="U77" s="104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104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104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104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104">
        <f t="shared" si="9"/>
        <v>0</v>
      </c>
      <c r="Z77" s="104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104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  <c r="AB77" s="104">
        <f>SUMIFS(考核调整事项表!$C:$C,考核调整事项表!$G:$G,累计考核费用!$B77,考核调整事项表!$D:$D,累计考核费用!AB$3)+SUMIFS(考核调整事项表!$E:$E,考核调整事项表!$G:$G,累计考核费用!$B77,考核调整事项表!$F:$F,累计考核费用!AB$3)</f>
        <v>0</v>
      </c>
      <c r="AC77" s="104">
        <f>SUMIFS(考核调整事项表!$C:$C,考核调整事项表!$G:$G,累计考核费用!$B77,考核调整事项表!$D:$D,累计考核费用!AC$3)+SUMIFS(考核调整事项表!$E:$E,考核调整事项表!$G:$G,累计考核费用!$B77,考核调整事项表!$F:$F,累计考核费用!AC$3)</f>
        <v>0</v>
      </c>
    </row>
    <row r="78" spans="1:29">
      <c r="A78" s="242"/>
      <c r="B78" s="47" t="s">
        <v>100</v>
      </c>
      <c r="C78" s="104">
        <f t="shared" si="1"/>
        <v>0</v>
      </c>
      <c r="D78" s="104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104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104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104">
        <f t="shared" si="2"/>
        <v>0</v>
      </c>
      <c r="H78" s="104">
        <f>SUMIFS(考核调整事项表!$C:$C,考核调整事项表!$G:$G,累计考核费用!$B78,考核调整事项表!$D:$D,累计考核费用!H$3)+SUMIFS(考核调整事项表!$E:$E,考核调整事项表!$G:$G,累计考核费用!$B78,考核调整事项表!$F:$F,累计考核费用!H$3)</f>
        <v>0</v>
      </c>
      <c r="I78" s="104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104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104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104">
        <f t="shared" si="14"/>
        <v>0</v>
      </c>
      <c r="M78" s="104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104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104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104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104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104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104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69">
        <f t="shared" si="3"/>
        <v>0</v>
      </c>
      <c r="U78" s="104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0</v>
      </c>
      <c r="V78" s="104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104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104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104">
        <f t="shared" si="9"/>
        <v>0</v>
      </c>
      <c r="Z78" s="104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104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  <c r="AB78" s="104">
        <f>SUMIFS(考核调整事项表!$C:$C,考核调整事项表!$G:$G,累计考核费用!$B78,考核调整事项表!$D:$D,累计考核费用!AB$3)+SUMIFS(考核调整事项表!$E:$E,考核调整事项表!$G:$G,累计考核费用!$B78,考核调整事项表!$F:$F,累计考核费用!AB$3)</f>
        <v>0</v>
      </c>
      <c r="AC78" s="104">
        <f>SUMIFS(考核调整事项表!$C:$C,考核调整事项表!$G:$G,累计考核费用!$B78,考核调整事项表!$D:$D,累计考核费用!AC$3)+SUMIFS(考核调整事项表!$E:$E,考核调整事项表!$G:$G,累计考核费用!$B78,考核调整事项表!$F:$F,累计考核费用!AC$3)</f>
        <v>0</v>
      </c>
    </row>
    <row r="79" spans="1:29">
      <c r="A79" s="242"/>
      <c r="B79" s="47" t="s">
        <v>101</v>
      </c>
      <c r="C79" s="104">
        <f t="shared" si="1"/>
        <v>0</v>
      </c>
      <c r="D79" s="104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104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104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104">
        <f t="shared" si="2"/>
        <v>0</v>
      </c>
      <c r="H79" s="104">
        <f>SUMIFS(考核调整事项表!$C:$C,考核调整事项表!$G:$G,累计考核费用!$B79,考核调整事项表!$D:$D,累计考核费用!H$3)+SUMIFS(考核调整事项表!$E:$E,考核调整事项表!$G:$G,累计考核费用!$B79,考核调整事项表!$F:$F,累计考核费用!H$3)</f>
        <v>0</v>
      </c>
      <c r="I79" s="104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104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104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104">
        <f t="shared" si="14"/>
        <v>0</v>
      </c>
      <c r="M79" s="104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104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104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104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104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104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104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69">
        <f t="shared" si="3"/>
        <v>0</v>
      </c>
      <c r="U79" s="104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104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104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104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104">
        <f t="shared" si="9"/>
        <v>0</v>
      </c>
      <c r="Z79" s="104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104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  <c r="AB79" s="104">
        <f>SUMIFS(考核调整事项表!$C:$C,考核调整事项表!$G:$G,累计考核费用!$B79,考核调整事项表!$D:$D,累计考核费用!AB$3)+SUMIFS(考核调整事项表!$E:$E,考核调整事项表!$G:$G,累计考核费用!$B79,考核调整事项表!$F:$F,累计考核费用!AB$3)</f>
        <v>0</v>
      </c>
      <c r="AC79" s="104">
        <f>SUMIFS(考核调整事项表!$C:$C,考核调整事项表!$G:$G,累计考核费用!$B79,考核调整事项表!$D:$D,累计考核费用!AC$3)+SUMIFS(考核调整事项表!$E:$E,考核调整事项表!$G:$G,累计考核费用!$B79,考核调整事项表!$F:$F,累计考核费用!AC$3)</f>
        <v>0</v>
      </c>
    </row>
    <row r="80" spans="1:29">
      <c r="A80" s="242"/>
      <c r="B80" s="47" t="s">
        <v>102</v>
      </c>
      <c r="C80" s="104">
        <f t="shared" si="1"/>
        <v>0</v>
      </c>
      <c r="D80" s="104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104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104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104">
        <f t="shared" si="2"/>
        <v>0</v>
      </c>
      <c r="H80" s="104">
        <f>SUMIFS(考核调整事项表!$C:$C,考核调整事项表!$G:$G,累计考核费用!$B80,考核调整事项表!$D:$D,累计考核费用!H$3)+SUMIFS(考核调整事项表!$E:$E,考核调整事项表!$G:$G,累计考核费用!$B80,考核调整事项表!$F:$F,累计考核费用!H$3)</f>
        <v>0</v>
      </c>
      <c r="I80" s="104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104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104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104">
        <f t="shared" si="14"/>
        <v>0</v>
      </c>
      <c r="M80" s="104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104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104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104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104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104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104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69">
        <f t="shared" si="3"/>
        <v>0</v>
      </c>
      <c r="U80" s="104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104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104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104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104">
        <f t="shared" si="9"/>
        <v>0</v>
      </c>
      <c r="Z80" s="104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104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  <c r="AB80" s="104">
        <f>SUMIFS(考核调整事项表!$C:$C,考核调整事项表!$G:$G,累计考核费用!$B80,考核调整事项表!$D:$D,累计考核费用!AB$3)+SUMIFS(考核调整事项表!$E:$E,考核调整事项表!$G:$G,累计考核费用!$B80,考核调整事项表!$F:$F,累计考核费用!AB$3)</f>
        <v>0</v>
      </c>
      <c r="AC80" s="104">
        <f>SUMIFS(考核调整事项表!$C:$C,考核调整事项表!$G:$G,累计考核费用!$B80,考核调整事项表!$D:$D,累计考核费用!AC$3)+SUMIFS(考核调整事项表!$E:$E,考核调整事项表!$G:$G,累计考核费用!$B80,考核调整事项表!$F:$F,累计考核费用!AC$3)</f>
        <v>0</v>
      </c>
    </row>
    <row r="81" spans="1:29">
      <c r="A81" s="242"/>
      <c r="B81" s="47" t="s">
        <v>103</v>
      </c>
      <c r="C81" s="104">
        <f t="shared" si="1"/>
        <v>0</v>
      </c>
      <c r="D81" s="104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104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104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104">
        <f t="shared" si="2"/>
        <v>0</v>
      </c>
      <c r="H81" s="104">
        <f>SUMIFS(考核调整事项表!$C:$C,考核调整事项表!$G:$G,累计考核费用!$B81,考核调整事项表!$D:$D,累计考核费用!H$3)+SUMIFS(考核调整事项表!$E:$E,考核调整事项表!$G:$G,累计考核费用!$B81,考核调整事项表!$F:$F,累计考核费用!H$3)</f>
        <v>0</v>
      </c>
      <c r="I81" s="104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104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104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104">
        <f t="shared" si="14"/>
        <v>0</v>
      </c>
      <c r="M81" s="104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104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104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104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104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104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104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69">
        <f t="shared" si="3"/>
        <v>0</v>
      </c>
      <c r="U81" s="104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104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104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104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104">
        <f t="shared" si="9"/>
        <v>0</v>
      </c>
      <c r="Z81" s="104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104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  <c r="AB81" s="104">
        <f>SUMIFS(考核调整事项表!$C:$C,考核调整事项表!$G:$G,累计考核费用!$B81,考核调整事项表!$D:$D,累计考核费用!AB$3)+SUMIFS(考核调整事项表!$E:$E,考核调整事项表!$G:$G,累计考核费用!$B81,考核调整事项表!$F:$F,累计考核费用!AB$3)</f>
        <v>0</v>
      </c>
      <c r="AC81" s="104">
        <f>SUMIFS(考核调整事项表!$C:$C,考核调整事项表!$G:$G,累计考核费用!$B81,考核调整事项表!$D:$D,累计考核费用!AC$3)+SUMIFS(考核调整事项表!$E:$E,考核调整事项表!$G:$G,累计考核费用!$B81,考核调整事项表!$F:$F,累计考核费用!AC$3)</f>
        <v>0</v>
      </c>
    </row>
    <row r="82" spans="1:29">
      <c r="A82" s="242"/>
      <c r="B82" s="47" t="s">
        <v>104</v>
      </c>
      <c r="C82" s="104">
        <f t="shared" si="1"/>
        <v>0</v>
      </c>
      <c r="D82" s="104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104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104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104">
        <f t="shared" si="2"/>
        <v>0</v>
      </c>
      <c r="H82" s="104">
        <f>SUMIFS(考核调整事项表!$C:$C,考核调整事项表!$G:$G,累计考核费用!$B82,考核调整事项表!$D:$D,累计考核费用!H$3)+SUMIFS(考核调整事项表!$E:$E,考核调整事项表!$G:$G,累计考核费用!$B82,考核调整事项表!$F:$F,累计考核费用!H$3)</f>
        <v>0</v>
      </c>
      <c r="I82" s="104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104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104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104">
        <f t="shared" si="14"/>
        <v>0</v>
      </c>
      <c r="M82" s="104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104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104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104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104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104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104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69">
        <f t="shared" si="3"/>
        <v>0</v>
      </c>
      <c r="U82" s="104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104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104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104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104">
        <f t="shared" si="9"/>
        <v>0</v>
      </c>
      <c r="Z82" s="104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104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  <c r="AB82" s="104">
        <f>SUMIFS(考核调整事项表!$C:$C,考核调整事项表!$G:$G,累计考核费用!$B82,考核调整事项表!$D:$D,累计考核费用!AB$3)+SUMIFS(考核调整事项表!$E:$E,考核调整事项表!$G:$G,累计考核费用!$B82,考核调整事项表!$F:$F,累计考核费用!AB$3)</f>
        <v>0</v>
      </c>
      <c r="AC82" s="104">
        <f>SUMIFS(考核调整事项表!$C:$C,考核调整事项表!$G:$G,累计考核费用!$B82,考核调整事项表!$D:$D,累计考核费用!AC$3)+SUMIFS(考核调整事项表!$E:$E,考核调整事项表!$G:$G,累计考核费用!$B82,考核调整事项表!$F:$F,累计考核费用!AC$3)</f>
        <v>0</v>
      </c>
    </row>
    <row r="83" spans="1:29">
      <c r="A83" s="242"/>
      <c r="B83" s="47" t="s">
        <v>105</v>
      </c>
      <c r="C83" s="104">
        <f t="shared" si="1"/>
        <v>0</v>
      </c>
      <c r="D83" s="104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104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104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-7607.9899999999898</v>
      </c>
      <c r="G83" s="104">
        <f t="shared" si="2"/>
        <v>0</v>
      </c>
      <c r="H83" s="104">
        <f>SUMIFS(考核调整事项表!$C:$C,考核调整事项表!$G:$G,累计考核费用!$B83,考核调整事项表!$D:$D,累计考核费用!H$3)+SUMIFS(考核调整事项表!$E:$E,考核调整事项表!$G:$G,累计考核费用!$B83,考核调整事项表!$F:$F,累计考核费用!H$3)</f>
        <v>0</v>
      </c>
      <c r="I83" s="104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104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104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104">
        <f t="shared" si="14"/>
        <v>0</v>
      </c>
      <c r="M83" s="104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104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104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104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104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104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104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69">
        <f t="shared" si="3"/>
        <v>0</v>
      </c>
      <c r="U83" s="104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104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104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104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104">
        <f t="shared" si="9"/>
        <v>7607.9899999999898</v>
      </c>
      <c r="Z83" s="104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7607.9899999999898</v>
      </c>
      <c r="AA83" s="104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  <c r="AB83" s="104">
        <f>SUMIFS(考核调整事项表!$C:$C,考核调整事项表!$G:$G,累计考核费用!$B83,考核调整事项表!$D:$D,累计考核费用!AB$3)+SUMIFS(考核调整事项表!$E:$E,考核调整事项表!$G:$G,累计考核费用!$B83,考核调整事项表!$F:$F,累计考核费用!AB$3)</f>
        <v>0</v>
      </c>
      <c r="AC83" s="104">
        <f>SUMIFS(考核调整事项表!$C:$C,考核调整事项表!$G:$G,累计考核费用!$B83,考核调整事项表!$D:$D,累计考核费用!AC$3)+SUMIFS(考核调整事项表!$E:$E,考核调整事项表!$G:$G,累计考核费用!$B83,考核调整事项表!$F:$F,累计考核费用!AC$3)</f>
        <v>0</v>
      </c>
    </row>
    <row r="84" spans="1:29">
      <c r="A84" s="242"/>
      <c r="B84" s="47" t="s">
        <v>106</v>
      </c>
      <c r="C84" s="104">
        <f t="shared" si="1"/>
        <v>0</v>
      </c>
      <c r="D84" s="104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104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104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104">
        <f t="shared" si="2"/>
        <v>0</v>
      </c>
      <c r="H84" s="104">
        <f>SUMIFS(考核调整事项表!$C:$C,考核调整事项表!$G:$G,累计考核费用!$B84,考核调整事项表!$D:$D,累计考核费用!H$3)+SUMIFS(考核调整事项表!$E:$E,考核调整事项表!$G:$G,累计考核费用!$B84,考核调整事项表!$F:$F,累计考核费用!H$3)</f>
        <v>0</v>
      </c>
      <c r="I84" s="104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104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104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104">
        <f t="shared" si="14"/>
        <v>0</v>
      </c>
      <c r="M84" s="104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104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104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104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104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104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104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69">
        <f t="shared" si="3"/>
        <v>0</v>
      </c>
      <c r="U84" s="104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104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104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104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104">
        <f t="shared" si="9"/>
        <v>0</v>
      </c>
      <c r="Z84" s="104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104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  <c r="AB84" s="104">
        <f>SUMIFS(考核调整事项表!$C:$C,考核调整事项表!$G:$G,累计考核费用!$B84,考核调整事项表!$D:$D,累计考核费用!AB$3)+SUMIFS(考核调整事项表!$E:$E,考核调整事项表!$G:$G,累计考核费用!$B84,考核调整事项表!$F:$F,累计考核费用!AB$3)</f>
        <v>0</v>
      </c>
      <c r="AC84" s="104">
        <f>SUMIFS(考核调整事项表!$C:$C,考核调整事项表!$G:$G,累计考核费用!$B84,考核调整事项表!$D:$D,累计考核费用!AC$3)+SUMIFS(考核调整事项表!$E:$E,考核调整事项表!$G:$G,累计考核费用!$B84,考核调整事项表!$F:$F,累计考核费用!AC$3)</f>
        <v>0</v>
      </c>
    </row>
    <row r="85" spans="1:29">
      <c r="A85" s="242"/>
      <c r="B85" s="47" t="s">
        <v>107</v>
      </c>
      <c r="C85" s="104">
        <f t="shared" si="1"/>
        <v>0</v>
      </c>
      <c r="D85" s="104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104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104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104">
        <f t="shared" si="2"/>
        <v>0</v>
      </c>
      <c r="H85" s="104">
        <f>SUMIFS(考核调整事项表!$C:$C,考核调整事项表!$G:$G,累计考核费用!$B85,考核调整事项表!$D:$D,累计考核费用!H$3)+SUMIFS(考核调整事项表!$E:$E,考核调整事项表!$G:$G,累计考核费用!$B85,考核调整事项表!$F:$F,累计考核费用!H$3)</f>
        <v>0</v>
      </c>
      <c r="I85" s="104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104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104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104">
        <f t="shared" si="14"/>
        <v>0</v>
      </c>
      <c r="M85" s="104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104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104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104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104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104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104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69">
        <f t="shared" si="3"/>
        <v>0</v>
      </c>
      <c r="U85" s="104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104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104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104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104">
        <f t="shared" si="9"/>
        <v>0</v>
      </c>
      <c r="Z85" s="104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104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  <c r="AB85" s="104">
        <f>SUMIFS(考核调整事项表!$C:$C,考核调整事项表!$G:$G,累计考核费用!$B85,考核调整事项表!$D:$D,累计考核费用!AB$3)+SUMIFS(考核调整事项表!$E:$E,考核调整事项表!$G:$G,累计考核费用!$B85,考核调整事项表!$F:$F,累计考核费用!AB$3)</f>
        <v>0</v>
      </c>
      <c r="AC85" s="104">
        <f>SUMIFS(考核调整事项表!$C:$C,考核调整事项表!$G:$G,累计考核费用!$B85,考核调整事项表!$D:$D,累计考核费用!AC$3)+SUMIFS(考核调整事项表!$E:$E,考核调整事项表!$G:$G,累计考核费用!$B85,考核调整事项表!$F:$F,累计考核费用!AC$3)</f>
        <v>0</v>
      </c>
    </row>
    <row r="86" spans="1:29">
      <c r="A86" s="243"/>
      <c r="B86" s="57" t="s">
        <v>87</v>
      </c>
      <c r="C86" s="57">
        <f t="shared" si="1"/>
        <v>-2.3283064365386963E-10</v>
      </c>
      <c r="D86" s="57">
        <f t="shared" ref="D86:U86" si="15">SUM(D73:D85)</f>
        <v>8789056.6199999973</v>
      </c>
      <c r="E86" s="57">
        <f t="shared" si="15"/>
        <v>689822.52</v>
      </c>
      <c r="F86" s="57">
        <f t="shared" si="15"/>
        <v>-9451487.1299999971</v>
      </c>
      <c r="G86" s="57">
        <f>SUM(H86:K86)</f>
        <v>0</v>
      </c>
      <c r="H86" s="57">
        <f>SUM(H73:H85)</f>
        <v>0</v>
      </c>
      <c r="I86" s="57">
        <f>SUM(I73:I85)</f>
        <v>0</v>
      </c>
      <c r="J86" s="57">
        <f t="shared" ref="J86:K86" si="16">SUM(J73:J85)</f>
        <v>0</v>
      </c>
      <c r="K86" s="57">
        <f t="shared" si="16"/>
        <v>0</v>
      </c>
      <c r="L86" s="57">
        <f t="shared" si="15"/>
        <v>0</v>
      </c>
      <c r="M86" s="57">
        <f t="shared" si="15"/>
        <v>0</v>
      </c>
      <c r="N86" s="57">
        <f t="shared" ref="N86" si="17">SUM(N73:N85)</f>
        <v>0</v>
      </c>
      <c r="O86" s="57">
        <f t="shared" si="15"/>
        <v>0</v>
      </c>
      <c r="P86" s="57">
        <f t="shared" si="15"/>
        <v>0</v>
      </c>
      <c r="Q86" s="57">
        <f t="shared" si="15"/>
        <v>0</v>
      </c>
      <c r="R86" s="57">
        <f t="shared" si="15"/>
        <v>0</v>
      </c>
      <c r="S86" s="57">
        <f t="shared" si="15"/>
        <v>0</v>
      </c>
      <c r="T86" s="57">
        <f t="shared" si="15"/>
        <v>0</v>
      </c>
      <c r="U86" s="57">
        <f t="shared" si="15"/>
        <v>0</v>
      </c>
      <c r="V86" s="57">
        <f t="shared" ref="V86:AC86" si="18">SUM(V73:V85)</f>
        <v>0</v>
      </c>
      <c r="W86" s="57">
        <f t="shared" si="18"/>
        <v>0</v>
      </c>
      <c r="X86" s="57">
        <f t="shared" si="18"/>
        <v>0</v>
      </c>
      <c r="Y86" s="57">
        <f t="shared" si="18"/>
        <v>-27392.010000000009</v>
      </c>
      <c r="Z86" s="57">
        <f t="shared" si="18"/>
        <v>-27392.010000000009</v>
      </c>
      <c r="AA86" s="57">
        <f t="shared" si="18"/>
        <v>0</v>
      </c>
      <c r="AB86" s="57">
        <f t="shared" si="18"/>
        <v>0</v>
      </c>
      <c r="AC86" s="57">
        <f t="shared" si="18"/>
        <v>0</v>
      </c>
    </row>
    <row r="87" spans="1:29" ht="13.5" customHeight="1">
      <c r="A87" s="241" t="s">
        <v>108</v>
      </c>
      <c r="B87" s="47" t="s">
        <v>109</v>
      </c>
      <c r="C87" s="104">
        <f t="shared" si="1"/>
        <v>0</v>
      </c>
      <c r="D87" s="104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104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104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104">
        <f t="shared" si="2"/>
        <v>0</v>
      </c>
      <c r="H87" s="104">
        <f>SUMIFS(考核调整事项表!$C:$C,考核调整事项表!$G:$G,累计考核费用!$B87,考核调整事项表!$D:$D,累计考核费用!H$3)+SUMIFS(考核调整事项表!$E:$E,考核调整事项表!$G:$G,累计考核费用!$B87,考核调整事项表!$F:$F,累计考核费用!H$3)</f>
        <v>0</v>
      </c>
      <c r="I87" s="104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104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104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104">
        <f t="shared" ref="L87:L102" si="19">SUM(M87:S87)</f>
        <v>0</v>
      </c>
      <c r="M87" s="104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104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104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104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104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104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104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69">
        <f t="shared" si="3"/>
        <v>0</v>
      </c>
      <c r="U87" s="104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104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104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104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104">
        <f t="shared" si="9"/>
        <v>0</v>
      </c>
      <c r="Z87" s="104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104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  <c r="AB87" s="104">
        <f>SUMIFS(考核调整事项表!$C:$C,考核调整事项表!$G:$G,累计考核费用!$B87,考核调整事项表!$D:$D,累计考核费用!AB$3)+SUMIFS(考核调整事项表!$E:$E,考核调整事项表!$G:$G,累计考核费用!$B87,考核调整事项表!$F:$F,累计考核费用!AB$3)</f>
        <v>0</v>
      </c>
      <c r="AC87" s="104">
        <f>SUMIFS(考核调整事项表!$C:$C,考核调整事项表!$G:$G,累计考核费用!$B87,考核调整事项表!$D:$D,累计考核费用!AC$3)+SUMIFS(考核调整事项表!$E:$E,考核调整事项表!$G:$G,累计考核费用!$B87,考核调整事项表!$F:$F,累计考核费用!AC$3)</f>
        <v>0</v>
      </c>
    </row>
    <row r="88" spans="1:29">
      <c r="A88" s="242"/>
      <c r="B88" s="47" t="s">
        <v>110</v>
      </c>
      <c r="C88" s="104">
        <f t="shared" si="1"/>
        <v>0</v>
      </c>
      <c r="D88" s="104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104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104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104">
        <f t="shared" si="2"/>
        <v>0</v>
      </c>
      <c r="H88" s="104">
        <f>SUMIFS(考核调整事项表!$C:$C,考核调整事项表!$G:$G,累计考核费用!$B88,考核调整事项表!$D:$D,累计考核费用!H$3)+SUMIFS(考核调整事项表!$E:$E,考核调整事项表!$G:$G,累计考核费用!$B88,考核调整事项表!$F:$F,累计考核费用!H$3)</f>
        <v>0</v>
      </c>
      <c r="I88" s="104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104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104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104">
        <f t="shared" si="19"/>
        <v>0</v>
      </c>
      <c r="M88" s="104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104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104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104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104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104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104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69">
        <f t="shared" si="3"/>
        <v>0</v>
      </c>
      <c r="U88" s="104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104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104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104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104">
        <f t="shared" si="9"/>
        <v>0</v>
      </c>
      <c r="Z88" s="104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104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  <c r="AB88" s="104">
        <f>SUMIFS(考核调整事项表!$C:$C,考核调整事项表!$G:$G,累计考核费用!$B88,考核调整事项表!$D:$D,累计考核费用!AB$3)+SUMIFS(考核调整事项表!$E:$E,考核调整事项表!$G:$G,累计考核费用!$B88,考核调整事项表!$F:$F,累计考核费用!AB$3)</f>
        <v>0</v>
      </c>
      <c r="AC88" s="104">
        <f>SUMIFS(考核调整事项表!$C:$C,考核调整事项表!$G:$G,累计考核费用!$B88,考核调整事项表!$D:$D,累计考核费用!AC$3)+SUMIFS(考核调整事项表!$E:$E,考核调整事项表!$G:$G,累计考核费用!$B88,考核调整事项表!$F:$F,累计考核费用!AC$3)</f>
        <v>0</v>
      </c>
    </row>
    <row r="89" spans="1:29">
      <c r="A89" s="242"/>
      <c r="B89" s="47" t="s">
        <v>111</v>
      </c>
      <c r="C89" s="104">
        <f t="shared" si="1"/>
        <v>0</v>
      </c>
      <c r="D89" s="104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104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104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104">
        <f t="shared" si="2"/>
        <v>0</v>
      </c>
      <c r="H89" s="104">
        <f>SUMIFS(考核调整事项表!$C:$C,考核调整事项表!$G:$G,累计考核费用!$B89,考核调整事项表!$D:$D,累计考核费用!H$3)+SUMIFS(考核调整事项表!$E:$E,考核调整事项表!$G:$G,累计考核费用!$B89,考核调整事项表!$F:$F,累计考核费用!H$3)</f>
        <v>0</v>
      </c>
      <c r="I89" s="104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104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104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104">
        <f t="shared" si="19"/>
        <v>0</v>
      </c>
      <c r="M89" s="104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104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104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104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104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104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104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69">
        <f t="shared" si="3"/>
        <v>0</v>
      </c>
      <c r="U89" s="104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0</v>
      </c>
      <c r="V89" s="104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104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104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104">
        <f t="shared" si="9"/>
        <v>0</v>
      </c>
      <c r="Z89" s="104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104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  <c r="AB89" s="104">
        <f>SUMIFS(考核调整事项表!$C:$C,考核调整事项表!$G:$G,累计考核费用!$B89,考核调整事项表!$D:$D,累计考核费用!AB$3)+SUMIFS(考核调整事项表!$E:$E,考核调整事项表!$G:$G,累计考核费用!$B89,考核调整事项表!$F:$F,累计考核费用!AB$3)</f>
        <v>0</v>
      </c>
      <c r="AC89" s="104">
        <f>SUMIFS(考核调整事项表!$C:$C,考核调整事项表!$G:$G,累计考核费用!$B89,考核调整事项表!$D:$D,累计考核费用!AC$3)+SUMIFS(考核调整事项表!$E:$E,考核调整事项表!$G:$G,累计考核费用!$B89,考核调整事项表!$F:$F,累计考核费用!AC$3)</f>
        <v>0</v>
      </c>
    </row>
    <row r="90" spans="1:29">
      <c r="A90" s="242"/>
      <c r="B90" s="47" t="s">
        <v>112</v>
      </c>
      <c r="C90" s="104">
        <f t="shared" si="1"/>
        <v>0</v>
      </c>
      <c r="D90" s="104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104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104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104">
        <f t="shared" si="2"/>
        <v>0</v>
      </c>
      <c r="H90" s="104">
        <f>SUMIFS(考核调整事项表!$C:$C,考核调整事项表!$G:$G,累计考核费用!$B90,考核调整事项表!$D:$D,累计考核费用!H$3)+SUMIFS(考核调整事项表!$E:$E,考核调整事项表!$G:$G,累计考核费用!$B90,考核调整事项表!$F:$F,累计考核费用!H$3)</f>
        <v>0</v>
      </c>
      <c r="I90" s="104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104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104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104">
        <f t="shared" si="19"/>
        <v>0</v>
      </c>
      <c r="M90" s="104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104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104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104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104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104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104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69">
        <f t="shared" si="3"/>
        <v>0</v>
      </c>
      <c r="U90" s="104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104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104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104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104">
        <f t="shared" si="9"/>
        <v>0</v>
      </c>
      <c r="Z90" s="104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104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  <c r="AB90" s="104">
        <f>SUMIFS(考核调整事项表!$C:$C,考核调整事项表!$G:$G,累计考核费用!$B90,考核调整事项表!$D:$D,累计考核费用!AB$3)+SUMIFS(考核调整事项表!$E:$E,考核调整事项表!$G:$G,累计考核费用!$B90,考核调整事项表!$F:$F,累计考核费用!AB$3)</f>
        <v>0</v>
      </c>
      <c r="AC90" s="104">
        <f>SUMIFS(考核调整事项表!$C:$C,考核调整事项表!$G:$G,累计考核费用!$B90,考核调整事项表!$D:$D,累计考核费用!AC$3)+SUMIFS(考核调整事项表!$E:$E,考核调整事项表!$G:$G,累计考核费用!$B90,考核调整事项表!$F:$F,累计考核费用!AC$3)</f>
        <v>0</v>
      </c>
    </row>
    <row r="91" spans="1:29">
      <c r="A91" s="242"/>
      <c r="B91" s="47" t="s">
        <v>113</v>
      </c>
      <c r="C91" s="104">
        <f t="shared" si="1"/>
        <v>0</v>
      </c>
      <c r="D91" s="104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104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104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104">
        <f t="shared" si="2"/>
        <v>0</v>
      </c>
      <c r="H91" s="104">
        <f>SUMIFS(考核调整事项表!$C:$C,考核调整事项表!$G:$G,累计考核费用!$B91,考核调整事项表!$D:$D,累计考核费用!H$3)+SUMIFS(考核调整事项表!$E:$E,考核调整事项表!$G:$G,累计考核费用!$B91,考核调整事项表!$F:$F,累计考核费用!H$3)</f>
        <v>0</v>
      </c>
      <c r="I91" s="104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104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104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104">
        <f t="shared" si="19"/>
        <v>0</v>
      </c>
      <c r="M91" s="104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104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104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104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104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104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104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69">
        <f t="shared" si="3"/>
        <v>0</v>
      </c>
      <c r="U91" s="104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104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104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104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104">
        <f t="shared" si="9"/>
        <v>0</v>
      </c>
      <c r="Z91" s="104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104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  <c r="AB91" s="104">
        <f>SUMIFS(考核调整事项表!$C:$C,考核调整事项表!$G:$G,累计考核费用!$B91,考核调整事项表!$D:$D,累计考核费用!AB$3)+SUMIFS(考核调整事项表!$E:$E,考核调整事项表!$G:$G,累计考核费用!$B91,考核调整事项表!$F:$F,累计考核费用!AB$3)</f>
        <v>0</v>
      </c>
      <c r="AC91" s="104">
        <f>SUMIFS(考核调整事项表!$C:$C,考核调整事项表!$G:$G,累计考核费用!$B91,考核调整事项表!$D:$D,累计考核费用!AC$3)+SUMIFS(考核调整事项表!$E:$E,考核调整事项表!$G:$G,累计考核费用!$B91,考核调整事项表!$F:$F,累计考核费用!AC$3)</f>
        <v>0</v>
      </c>
    </row>
    <row r="92" spans="1:29">
      <c r="A92" s="242"/>
      <c r="B92" s="47" t="s">
        <v>114</v>
      </c>
      <c r="C92" s="104">
        <f t="shared" si="1"/>
        <v>0</v>
      </c>
      <c r="D92" s="104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104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104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104">
        <f t="shared" si="2"/>
        <v>0</v>
      </c>
      <c r="H92" s="104">
        <f>SUMIFS(考核调整事项表!$C:$C,考核调整事项表!$G:$G,累计考核费用!$B92,考核调整事项表!$D:$D,累计考核费用!H$3)+SUMIFS(考核调整事项表!$E:$E,考核调整事项表!$G:$G,累计考核费用!$B92,考核调整事项表!$F:$F,累计考核费用!H$3)</f>
        <v>0</v>
      </c>
      <c r="I92" s="104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104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104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104">
        <f t="shared" si="19"/>
        <v>0</v>
      </c>
      <c r="M92" s="104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104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104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104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104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104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104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69">
        <f t="shared" si="3"/>
        <v>0</v>
      </c>
      <c r="U92" s="104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104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104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104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104">
        <f t="shared" si="9"/>
        <v>0</v>
      </c>
      <c r="Z92" s="104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104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  <c r="AB92" s="104">
        <f>SUMIFS(考核调整事项表!$C:$C,考核调整事项表!$G:$G,累计考核费用!$B92,考核调整事项表!$D:$D,累计考核费用!AB$3)+SUMIFS(考核调整事项表!$E:$E,考核调整事项表!$G:$G,累计考核费用!$B92,考核调整事项表!$F:$F,累计考核费用!AB$3)</f>
        <v>0</v>
      </c>
      <c r="AC92" s="104">
        <f>SUMIFS(考核调整事项表!$C:$C,考核调整事项表!$G:$G,累计考核费用!$B92,考核调整事项表!$D:$D,累计考核费用!AC$3)+SUMIFS(考核调整事项表!$E:$E,考核调整事项表!$G:$G,累计考核费用!$B92,考核调整事项表!$F:$F,累计考核费用!AC$3)</f>
        <v>0</v>
      </c>
    </row>
    <row r="93" spans="1:29">
      <c r="A93" s="242"/>
      <c r="B93" s="47" t="s">
        <v>115</v>
      </c>
      <c r="C93" s="104">
        <f t="shared" si="1"/>
        <v>0</v>
      </c>
      <c r="D93" s="104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104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104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104">
        <f t="shared" si="2"/>
        <v>0</v>
      </c>
      <c r="H93" s="104">
        <f>SUMIFS(考核调整事项表!$C:$C,考核调整事项表!$G:$G,累计考核费用!$B93,考核调整事项表!$D:$D,累计考核费用!H$3)+SUMIFS(考核调整事项表!$E:$E,考核调整事项表!$G:$G,累计考核费用!$B93,考核调整事项表!$F:$F,累计考核费用!H$3)</f>
        <v>0</v>
      </c>
      <c r="I93" s="104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104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104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104">
        <f t="shared" si="19"/>
        <v>0</v>
      </c>
      <c r="M93" s="104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104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104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104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104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104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104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69">
        <f t="shared" si="3"/>
        <v>0</v>
      </c>
      <c r="U93" s="104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104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104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104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104">
        <f t="shared" si="9"/>
        <v>0</v>
      </c>
      <c r="Z93" s="104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104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  <c r="AB93" s="104">
        <f>SUMIFS(考核调整事项表!$C:$C,考核调整事项表!$G:$G,累计考核费用!$B93,考核调整事项表!$D:$D,累计考核费用!AB$3)+SUMIFS(考核调整事项表!$E:$E,考核调整事项表!$G:$G,累计考核费用!$B93,考核调整事项表!$F:$F,累计考核费用!AB$3)</f>
        <v>0</v>
      </c>
      <c r="AC93" s="104">
        <f>SUMIFS(考核调整事项表!$C:$C,考核调整事项表!$G:$G,累计考核费用!$B93,考核调整事项表!$D:$D,累计考核费用!AC$3)+SUMIFS(考核调整事项表!$E:$E,考核调整事项表!$G:$G,累计考核费用!$B93,考核调整事项表!$F:$F,累计考核费用!AC$3)</f>
        <v>0</v>
      </c>
    </row>
    <row r="94" spans="1:29">
      <c r="A94" s="242"/>
      <c r="B94" s="47" t="s">
        <v>116</v>
      </c>
      <c r="C94" s="104">
        <f t="shared" si="1"/>
        <v>0</v>
      </c>
      <c r="D94" s="104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104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104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104">
        <f t="shared" si="2"/>
        <v>0</v>
      </c>
      <c r="H94" s="104">
        <f>SUMIFS(考核调整事项表!$C:$C,考核调整事项表!$G:$G,累计考核费用!$B94,考核调整事项表!$D:$D,累计考核费用!H$3)+SUMIFS(考核调整事项表!$E:$E,考核调整事项表!$G:$G,累计考核费用!$B94,考核调整事项表!$F:$F,累计考核费用!H$3)</f>
        <v>0</v>
      </c>
      <c r="I94" s="104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104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104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104">
        <f t="shared" si="19"/>
        <v>0</v>
      </c>
      <c r="M94" s="104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104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104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104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104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104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104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69">
        <f t="shared" si="3"/>
        <v>0</v>
      </c>
      <c r="U94" s="104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0</v>
      </c>
      <c r="V94" s="104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104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104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104">
        <f t="shared" si="9"/>
        <v>0</v>
      </c>
      <c r="Z94" s="104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104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  <c r="AB94" s="104">
        <f>SUMIFS(考核调整事项表!$C:$C,考核调整事项表!$G:$G,累计考核费用!$B94,考核调整事项表!$D:$D,累计考核费用!AB$3)+SUMIFS(考核调整事项表!$E:$E,考核调整事项表!$G:$G,累计考核费用!$B94,考核调整事项表!$F:$F,累计考核费用!AB$3)</f>
        <v>0</v>
      </c>
      <c r="AC94" s="104">
        <f>SUMIFS(考核调整事项表!$C:$C,考核调整事项表!$G:$G,累计考核费用!$B94,考核调整事项表!$D:$D,累计考核费用!AC$3)+SUMIFS(考核调整事项表!$E:$E,考核调整事项表!$G:$G,累计考核费用!$B94,考核调整事项表!$F:$F,累计考核费用!AC$3)</f>
        <v>0</v>
      </c>
    </row>
    <row r="95" spans="1:29">
      <c r="A95" s="242"/>
      <c r="B95" s="47" t="s">
        <v>117</v>
      </c>
      <c r="C95" s="104">
        <f t="shared" si="1"/>
        <v>0</v>
      </c>
      <c r="D95" s="104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104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104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104">
        <f t="shared" si="2"/>
        <v>0</v>
      </c>
      <c r="H95" s="104">
        <f>SUMIFS(考核调整事项表!$C:$C,考核调整事项表!$G:$G,累计考核费用!$B95,考核调整事项表!$D:$D,累计考核费用!H$3)+SUMIFS(考核调整事项表!$E:$E,考核调整事项表!$G:$G,累计考核费用!$B95,考核调整事项表!$F:$F,累计考核费用!H$3)</f>
        <v>0</v>
      </c>
      <c r="I95" s="104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104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104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104">
        <f t="shared" si="19"/>
        <v>0</v>
      </c>
      <c r="M95" s="104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104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104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104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104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104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104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69">
        <f t="shared" si="3"/>
        <v>0</v>
      </c>
      <c r="U95" s="104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104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104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104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104">
        <f t="shared" si="9"/>
        <v>0</v>
      </c>
      <c r="Z95" s="104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104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  <c r="AB95" s="104">
        <f>SUMIFS(考核调整事项表!$C:$C,考核调整事项表!$G:$G,累计考核费用!$B95,考核调整事项表!$D:$D,累计考核费用!AB$3)+SUMIFS(考核调整事项表!$E:$E,考核调整事项表!$G:$G,累计考核费用!$B95,考核调整事项表!$F:$F,累计考核费用!AB$3)</f>
        <v>0</v>
      </c>
      <c r="AC95" s="104">
        <f>SUMIFS(考核调整事项表!$C:$C,考核调整事项表!$G:$G,累计考核费用!$B95,考核调整事项表!$D:$D,累计考核费用!AC$3)+SUMIFS(考核调整事项表!$E:$E,考核调整事项表!$G:$G,累计考核费用!$B95,考核调整事项表!$F:$F,累计考核费用!AC$3)</f>
        <v>0</v>
      </c>
    </row>
    <row r="96" spans="1:29" ht="13.5" customHeight="1">
      <c r="A96" s="242"/>
      <c r="B96" s="47" t="s">
        <v>118</v>
      </c>
      <c r="C96" s="104">
        <f t="shared" si="1"/>
        <v>0</v>
      </c>
      <c r="D96" s="104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104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104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104">
        <f t="shared" si="2"/>
        <v>0</v>
      </c>
      <c r="H96" s="104">
        <f>SUMIFS(考核调整事项表!$C:$C,考核调整事项表!$G:$G,累计考核费用!$B96,考核调整事项表!$D:$D,累计考核费用!H$3)+SUMIFS(考核调整事项表!$E:$E,考核调整事项表!$G:$G,累计考核费用!$B96,考核调整事项表!$F:$F,累计考核费用!H$3)</f>
        <v>0</v>
      </c>
      <c r="I96" s="104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104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104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104">
        <f t="shared" si="19"/>
        <v>0</v>
      </c>
      <c r="M96" s="104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104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104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104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104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104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104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69">
        <f t="shared" si="3"/>
        <v>0</v>
      </c>
      <c r="U96" s="104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104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104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104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104">
        <f t="shared" si="9"/>
        <v>0</v>
      </c>
      <c r="Z96" s="104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104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  <c r="AB96" s="104">
        <f>SUMIFS(考核调整事项表!$C:$C,考核调整事项表!$G:$G,累计考核费用!$B96,考核调整事项表!$D:$D,累计考核费用!AB$3)+SUMIFS(考核调整事项表!$E:$E,考核调整事项表!$G:$G,累计考核费用!$B96,考核调整事项表!$F:$F,累计考核费用!AB$3)</f>
        <v>0</v>
      </c>
      <c r="AC96" s="104">
        <f>SUMIFS(考核调整事项表!$C:$C,考核调整事项表!$G:$G,累计考核费用!$B96,考核调整事项表!$D:$D,累计考核费用!AC$3)+SUMIFS(考核调整事项表!$E:$E,考核调整事项表!$G:$G,累计考核费用!$B96,考核调整事项表!$F:$F,累计考核费用!AC$3)</f>
        <v>0</v>
      </c>
    </row>
    <row r="97" spans="1:29">
      <c r="A97" s="242"/>
      <c r="B97" s="47" t="s">
        <v>119</v>
      </c>
      <c r="C97" s="104">
        <f t="shared" si="1"/>
        <v>0</v>
      </c>
      <c r="D97" s="104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104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104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104">
        <f t="shared" si="2"/>
        <v>0</v>
      </c>
      <c r="H97" s="104">
        <f>SUMIFS(考核调整事项表!$C:$C,考核调整事项表!$G:$G,累计考核费用!$B97,考核调整事项表!$D:$D,累计考核费用!H$3)+SUMIFS(考核调整事项表!$E:$E,考核调整事项表!$G:$G,累计考核费用!$B97,考核调整事项表!$F:$F,累计考核费用!H$3)</f>
        <v>0</v>
      </c>
      <c r="I97" s="104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104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104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104">
        <f t="shared" si="19"/>
        <v>0</v>
      </c>
      <c r="M97" s="104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104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104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104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104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104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104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69">
        <f t="shared" si="3"/>
        <v>0</v>
      </c>
      <c r="U97" s="104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104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104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104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104">
        <f t="shared" si="9"/>
        <v>0</v>
      </c>
      <c r="Z97" s="104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104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  <c r="AB97" s="104">
        <f>SUMIFS(考核调整事项表!$C:$C,考核调整事项表!$G:$G,累计考核费用!$B97,考核调整事项表!$D:$D,累计考核费用!AB$3)+SUMIFS(考核调整事项表!$E:$E,考核调整事项表!$G:$G,累计考核费用!$B97,考核调整事项表!$F:$F,累计考核费用!AB$3)</f>
        <v>0</v>
      </c>
      <c r="AC97" s="104">
        <f>SUMIFS(考核调整事项表!$C:$C,考核调整事项表!$G:$G,累计考核费用!$B97,考核调整事项表!$D:$D,累计考核费用!AC$3)+SUMIFS(考核调整事项表!$E:$E,考核调整事项表!$G:$G,累计考核费用!$B97,考核调整事项表!$F:$F,累计考核费用!AC$3)</f>
        <v>0</v>
      </c>
    </row>
    <row r="98" spans="1:29">
      <c r="A98" s="242"/>
      <c r="B98" s="47" t="s">
        <v>120</v>
      </c>
      <c r="C98" s="104">
        <f t="shared" si="1"/>
        <v>0</v>
      </c>
      <c r="D98" s="104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104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104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104">
        <f t="shared" si="2"/>
        <v>0</v>
      </c>
      <c r="H98" s="104">
        <f>SUMIFS(考核调整事项表!$C:$C,考核调整事项表!$G:$G,累计考核费用!$B98,考核调整事项表!$D:$D,累计考核费用!H$3)+SUMIFS(考核调整事项表!$E:$E,考核调整事项表!$G:$G,累计考核费用!$B98,考核调整事项表!$F:$F,累计考核费用!H$3)</f>
        <v>0</v>
      </c>
      <c r="I98" s="104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104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104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104">
        <f t="shared" si="19"/>
        <v>0</v>
      </c>
      <c r="M98" s="104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104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104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104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104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104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104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69">
        <f t="shared" si="3"/>
        <v>0</v>
      </c>
      <c r="U98" s="104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104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104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104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104">
        <f t="shared" si="9"/>
        <v>0</v>
      </c>
      <c r="Z98" s="104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104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  <c r="AB98" s="104">
        <f>SUMIFS(考核调整事项表!$C:$C,考核调整事项表!$G:$G,累计考核费用!$B98,考核调整事项表!$D:$D,累计考核费用!AB$3)+SUMIFS(考核调整事项表!$E:$E,考核调整事项表!$G:$G,累计考核费用!$B98,考核调整事项表!$F:$F,累计考核费用!AB$3)</f>
        <v>0</v>
      </c>
      <c r="AC98" s="104">
        <f>SUMIFS(考核调整事项表!$C:$C,考核调整事项表!$G:$G,累计考核费用!$B98,考核调整事项表!$D:$D,累计考核费用!AC$3)+SUMIFS(考核调整事项表!$E:$E,考核调整事项表!$G:$G,累计考核费用!$B98,考核调整事项表!$F:$F,累计考核费用!AC$3)</f>
        <v>0</v>
      </c>
    </row>
    <row r="99" spans="1:29">
      <c r="A99" s="242"/>
      <c r="B99" s="47" t="s">
        <v>121</v>
      </c>
      <c r="C99" s="104">
        <f t="shared" si="1"/>
        <v>0</v>
      </c>
      <c r="D99" s="104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-3823809.53</v>
      </c>
      <c r="E99" s="104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104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3823809.53</v>
      </c>
      <c r="G99" s="104">
        <f t="shared" si="2"/>
        <v>0</v>
      </c>
      <c r="H99" s="104">
        <f>SUMIFS(考核调整事项表!$C:$C,考核调整事项表!$G:$G,累计考核费用!$B99,考核调整事项表!$D:$D,累计考核费用!H$3)+SUMIFS(考核调整事项表!$E:$E,考核调整事项表!$G:$G,累计考核费用!$B99,考核调整事项表!$F:$F,累计考核费用!H$3)</f>
        <v>0</v>
      </c>
      <c r="I99" s="104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104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104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104">
        <f t="shared" si="19"/>
        <v>0</v>
      </c>
      <c r="M99" s="104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104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104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104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104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104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104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69">
        <f t="shared" si="3"/>
        <v>0</v>
      </c>
      <c r="U99" s="104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104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104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104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104">
        <f t="shared" si="9"/>
        <v>0</v>
      </c>
      <c r="Z99" s="104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104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  <c r="AB99" s="104">
        <f>SUMIFS(考核调整事项表!$C:$C,考核调整事项表!$G:$G,累计考核费用!$B99,考核调整事项表!$D:$D,累计考核费用!AB$3)+SUMIFS(考核调整事项表!$E:$E,考核调整事项表!$G:$G,累计考核费用!$B99,考核调整事项表!$F:$F,累计考核费用!AB$3)</f>
        <v>0</v>
      </c>
      <c r="AC99" s="104">
        <f>SUMIFS(考核调整事项表!$C:$C,考核调整事项表!$G:$G,累计考核费用!$B99,考核调整事项表!$D:$D,累计考核费用!AC$3)+SUMIFS(考核调整事项表!$E:$E,考核调整事项表!$G:$G,累计考核费用!$B99,考核调整事项表!$F:$F,累计考核费用!AC$3)</f>
        <v>0</v>
      </c>
    </row>
    <row r="100" spans="1:29">
      <c r="A100" s="242"/>
      <c r="B100" s="47" t="s">
        <v>122</v>
      </c>
      <c r="C100" s="104">
        <f t="shared" si="1"/>
        <v>0</v>
      </c>
      <c r="D100" s="104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104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104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104">
        <f t="shared" si="2"/>
        <v>0</v>
      </c>
      <c r="H100" s="104">
        <f>SUMIFS(考核调整事项表!$C:$C,考核调整事项表!$G:$G,累计考核费用!$B100,考核调整事项表!$D:$D,累计考核费用!H$3)+SUMIFS(考核调整事项表!$E:$E,考核调整事项表!$G:$G,累计考核费用!$B100,考核调整事项表!$F:$F,累计考核费用!H$3)</f>
        <v>0</v>
      </c>
      <c r="I100" s="104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104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104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104">
        <f t="shared" si="19"/>
        <v>0</v>
      </c>
      <c r="M100" s="104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104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104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104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104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104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104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69">
        <f t="shared" si="3"/>
        <v>0</v>
      </c>
      <c r="U100" s="104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104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104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104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104">
        <f t="shared" si="9"/>
        <v>0</v>
      </c>
      <c r="Z100" s="104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104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  <c r="AB100" s="104">
        <f>SUMIFS(考核调整事项表!$C:$C,考核调整事项表!$G:$G,累计考核费用!$B100,考核调整事项表!$D:$D,累计考核费用!AB$3)+SUMIFS(考核调整事项表!$E:$E,考核调整事项表!$G:$G,累计考核费用!$B100,考核调整事项表!$F:$F,累计考核费用!AB$3)</f>
        <v>0</v>
      </c>
      <c r="AC100" s="104">
        <f>SUMIFS(考核调整事项表!$C:$C,考核调整事项表!$G:$G,累计考核费用!$B100,考核调整事项表!$D:$D,累计考核费用!AC$3)+SUMIFS(考核调整事项表!$E:$E,考核调整事项表!$G:$G,累计考核费用!$B100,考核调整事项表!$F:$F,累计考核费用!AC$3)</f>
        <v>0</v>
      </c>
    </row>
    <row r="101" spans="1:29">
      <c r="A101" s="242"/>
      <c r="B101" s="47" t="s">
        <v>123</v>
      </c>
      <c r="C101" s="104">
        <f t="shared" si="1"/>
        <v>0</v>
      </c>
      <c r="D101" s="104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104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-333560</v>
      </c>
      <c r="F101" s="104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104">
        <f t="shared" si="2"/>
        <v>0</v>
      </c>
      <c r="H101" s="104">
        <f>SUMIFS(考核调整事项表!$C:$C,考核调整事项表!$G:$G,累计考核费用!$B101,考核调整事项表!$D:$D,累计考核费用!H$3)+SUMIFS(考核调整事项表!$E:$E,考核调整事项表!$G:$G,累计考核费用!$B101,考核调整事项表!$F:$F,累计考核费用!H$3)</f>
        <v>0</v>
      </c>
      <c r="I101" s="104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104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104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104">
        <f t="shared" si="19"/>
        <v>0</v>
      </c>
      <c r="M101" s="104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104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104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104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104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104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104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69">
        <f t="shared" si="3"/>
        <v>333560</v>
      </c>
      <c r="U101" s="104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48140</v>
      </c>
      <c r="V101" s="104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260860</v>
      </c>
      <c r="W101" s="104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24560</v>
      </c>
      <c r="X101" s="104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104">
        <f t="shared" si="9"/>
        <v>0</v>
      </c>
      <c r="Z101" s="104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104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  <c r="AB101" s="104">
        <f>SUMIFS(考核调整事项表!$C:$C,考核调整事项表!$G:$G,累计考核费用!$B101,考核调整事项表!$D:$D,累计考核费用!AB$3)+SUMIFS(考核调整事项表!$E:$E,考核调整事项表!$G:$G,累计考核费用!$B101,考核调整事项表!$F:$F,累计考核费用!AB$3)</f>
        <v>0</v>
      </c>
      <c r="AC101" s="104">
        <f>SUMIFS(考核调整事项表!$C:$C,考核调整事项表!$G:$G,累计考核费用!$B101,考核调整事项表!$D:$D,累计考核费用!AC$3)+SUMIFS(考核调整事项表!$E:$E,考核调整事项表!$G:$G,累计考核费用!$B101,考核调整事项表!$F:$F,累计考核费用!AC$3)</f>
        <v>0</v>
      </c>
    </row>
    <row r="102" spans="1:29">
      <c r="A102" s="242"/>
      <c r="B102" s="47" t="s">
        <v>124</v>
      </c>
      <c r="C102" s="104">
        <f t="shared" si="1"/>
        <v>0</v>
      </c>
      <c r="D102" s="104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104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104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104">
        <f t="shared" si="2"/>
        <v>0</v>
      </c>
      <c r="H102" s="104">
        <f>SUMIFS(考核调整事项表!$C:$C,考核调整事项表!$G:$G,累计考核费用!$B102,考核调整事项表!$D:$D,累计考核费用!H$3)+SUMIFS(考核调整事项表!$E:$E,考核调整事项表!$G:$G,累计考核费用!$B102,考核调整事项表!$F:$F,累计考核费用!H$3)</f>
        <v>0</v>
      </c>
      <c r="I102" s="104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104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104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104">
        <f t="shared" si="19"/>
        <v>0</v>
      </c>
      <c r="M102" s="104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104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104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104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104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104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104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69">
        <f t="shared" si="3"/>
        <v>0</v>
      </c>
      <c r="U102" s="104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104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104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104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104">
        <f t="shared" si="9"/>
        <v>0</v>
      </c>
      <c r="Z102" s="104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104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  <c r="AB102" s="104">
        <f>SUMIFS(考核调整事项表!$C:$C,考核调整事项表!$G:$G,累计考核费用!$B102,考核调整事项表!$D:$D,累计考核费用!AB$3)+SUMIFS(考核调整事项表!$E:$E,考核调整事项表!$G:$G,累计考核费用!$B102,考核调整事项表!$F:$F,累计考核费用!AB$3)</f>
        <v>0</v>
      </c>
      <c r="AC102" s="104">
        <f>SUMIFS(考核调整事项表!$C:$C,考核调整事项表!$G:$G,累计考核费用!$B102,考核调整事项表!$D:$D,累计考核费用!AC$3)+SUMIFS(考核调整事项表!$E:$E,考核调整事项表!$G:$G,累计考核费用!$B102,考核调整事项表!$F:$F,累计考核费用!AC$3)</f>
        <v>0</v>
      </c>
    </row>
    <row r="103" spans="1:29">
      <c r="A103" s="243"/>
      <c r="B103" s="57" t="s">
        <v>87</v>
      </c>
      <c r="C103" s="170">
        <f t="shared" si="1"/>
        <v>0</v>
      </c>
      <c r="D103" s="170">
        <f t="shared" ref="D103:U103" si="20">SUM(D96:D102)</f>
        <v>-3823809.53</v>
      </c>
      <c r="E103" s="170">
        <f t="shared" si="20"/>
        <v>-333560</v>
      </c>
      <c r="F103" s="170">
        <f t="shared" si="20"/>
        <v>3823809.53</v>
      </c>
      <c r="G103" s="170">
        <f>SUM(H103:K103)</f>
        <v>0</v>
      </c>
      <c r="H103" s="170">
        <f>SUM(H87:H102)</f>
        <v>0</v>
      </c>
      <c r="I103" s="170">
        <f t="shared" ref="I103:K103" si="21">SUM(I87:I102)</f>
        <v>0</v>
      </c>
      <c r="J103" s="170">
        <f t="shared" si="21"/>
        <v>0</v>
      </c>
      <c r="K103" s="170">
        <f t="shared" si="21"/>
        <v>0</v>
      </c>
      <c r="L103" s="170">
        <f t="shared" si="20"/>
        <v>0</v>
      </c>
      <c r="M103" s="170">
        <f t="shared" si="20"/>
        <v>0</v>
      </c>
      <c r="N103" s="170">
        <f t="shared" ref="N103" si="22">SUM(N96:N102)</f>
        <v>0</v>
      </c>
      <c r="O103" s="170">
        <f t="shared" si="20"/>
        <v>0</v>
      </c>
      <c r="P103" s="170">
        <f t="shared" si="20"/>
        <v>0</v>
      </c>
      <c r="Q103" s="170">
        <f t="shared" si="20"/>
        <v>0</v>
      </c>
      <c r="R103" s="170">
        <f t="shared" si="20"/>
        <v>0</v>
      </c>
      <c r="S103" s="170">
        <f t="shared" si="20"/>
        <v>0</v>
      </c>
      <c r="T103" s="170">
        <f t="shared" si="20"/>
        <v>333560</v>
      </c>
      <c r="U103" s="170">
        <f t="shared" si="20"/>
        <v>48140</v>
      </c>
      <c r="V103" s="170">
        <f t="shared" ref="V103:AC103" si="23">SUM(V96:V102)</f>
        <v>260860</v>
      </c>
      <c r="W103" s="170">
        <f t="shared" si="23"/>
        <v>24560</v>
      </c>
      <c r="X103" s="170">
        <f t="shared" si="23"/>
        <v>0</v>
      </c>
      <c r="Y103" s="170">
        <f t="shared" si="23"/>
        <v>0</v>
      </c>
      <c r="Z103" s="170">
        <f t="shared" si="23"/>
        <v>0</v>
      </c>
      <c r="AA103" s="170">
        <f t="shared" si="23"/>
        <v>0</v>
      </c>
      <c r="AB103" s="170">
        <f t="shared" si="23"/>
        <v>0</v>
      </c>
      <c r="AC103" s="170">
        <f t="shared" si="23"/>
        <v>0</v>
      </c>
    </row>
    <row r="104" spans="1:29" ht="14.25" thickBot="1">
      <c r="A104" s="165"/>
      <c r="B104" s="59" t="s">
        <v>3</v>
      </c>
      <c r="C104" s="165">
        <f t="shared" si="1"/>
        <v>9.3859853222966194E-10</v>
      </c>
      <c r="D104" s="165">
        <f t="shared" ref="D104:U104" si="24">D103+D86+D72+D66</f>
        <v>5112905.089999998</v>
      </c>
      <c r="E104" s="165">
        <f t="shared" si="24"/>
        <v>3716185.5500000003</v>
      </c>
      <c r="F104" s="165">
        <f t="shared" si="24"/>
        <v>-8888164.5999999978</v>
      </c>
      <c r="G104" s="165">
        <f>G103+G86+G72+G66</f>
        <v>-168162.16999999995</v>
      </c>
      <c r="H104" s="165">
        <f t="shared" ref="H104" si="25">H103+H86+H72+H66</f>
        <v>-8136.6899999999987</v>
      </c>
      <c r="I104" s="165">
        <f t="shared" ref="I104:K104" si="26">I103+I86+I72+I66</f>
        <v>0</v>
      </c>
      <c r="J104" s="165">
        <f t="shared" si="26"/>
        <v>-8338.31</v>
      </c>
      <c r="K104" s="165">
        <f t="shared" si="26"/>
        <v>-151687.16999999995</v>
      </c>
      <c r="L104" s="165">
        <f t="shared" si="24"/>
        <v>-60358.22000000003</v>
      </c>
      <c r="M104" s="165">
        <f t="shared" si="24"/>
        <v>-79856.47</v>
      </c>
      <c r="N104" s="165">
        <f t="shared" ref="N104" si="27">N103+N86+N72+N66</f>
        <v>-159699.31</v>
      </c>
      <c r="O104" s="165">
        <f t="shared" si="24"/>
        <v>484.42</v>
      </c>
      <c r="P104" s="165">
        <f t="shared" si="24"/>
        <v>203743.63999999996</v>
      </c>
      <c r="Q104" s="165">
        <f t="shared" si="24"/>
        <v>-19213.66</v>
      </c>
      <c r="R104" s="165">
        <f t="shared" si="24"/>
        <v>-5816.84</v>
      </c>
      <c r="S104" s="165">
        <f t="shared" si="24"/>
        <v>0</v>
      </c>
      <c r="T104" s="165">
        <f>T103+T86+T72+T66</f>
        <v>254473.49</v>
      </c>
      <c r="U104" s="165">
        <f t="shared" si="24"/>
        <v>-42857.290000000008</v>
      </c>
      <c r="V104" s="165">
        <f t="shared" ref="V104:AC104" si="28">V103+V86+V72+V66</f>
        <v>249539.25</v>
      </c>
      <c r="W104" s="165">
        <f t="shared" si="28"/>
        <v>23603.39</v>
      </c>
      <c r="X104" s="165">
        <f t="shared" si="28"/>
        <v>24188.14</v>
      </c>
      <c r="Y104" s="165">
        <f>Y103+Y86+Y72+Y66</f>
        <v>33120.859999999993</v>
      </c>
      <c r="Z104" s="165">
        <f t="shared" si="28"/>
        <v>-27392.010000000009</v>
      </c>
      <c r="AA104" s="165">
        <f t="shared" si="28"/>
        <v>60512.87</v>
      </c>
      <c r="AB104" s="165">
        <f t="shared" si="28"/>
        <v>0</v>
      </c>
      <c r="AC104" s="165">
        <f t="shared" si="28"/>
        <v>0</v>
      </c>
    </row>
    <row r="106" spans="1:29" ht="14.25" thickBot="1">
      <c r="B106" s="157" t="s">
        <v>55</v>
      </c>
    </row>
    <row r="107" spans="1:29">
      <c r="A107" s="17" t="s">
        <v>74</v>
      </c>
      <c r="B107" s="18" t="s">
        <v>75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做市业务部</v>
      </c>
      <c r="P107" s="24" t="str">
        <f>累计利润调整表!O3</f>
        <v>证券投资部</v>
      </c>
      <c r="Q107" s="24" t="str">
        <f>Q3</f>
        <v>投顾业务部</v>
      </c>
      <c r="R107" s="24" t="str">
        <f>累计利润调整表!Q3</f>
        <v>金融衍生品投资部</v>
      </c>
      <c r="S107" s="24" t="str">
        <f>累计利润调整表!R3</f>
        <v>深圳管理部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tr">
        <f>累计利润调整表!W3</f>
        <v>投资银行管理部</v>
      </c>
      <c r="Y107" s="19" t="str">
        <f>累计利润调整表!X3</f>
        <v>浙江分公司小计</v>
      </c>
      <c r="Z107" s="24" t="str">
        <f>累计利润调整表!Y3</f>
        <v>浙分总部</v>
      </c>
      <c r="AA107" s="24" t="str">
        <f>累计利润调整表!Z3</f>
        <v>综合业务部</v>
      </c>
      <c r="AB107" s="19" t="str">
        <f>累计利润调整表!AA3</f>
        <v>网络金融部</v>
      </c>
      <c r="AC107" s="19" t="str">
        <f>AC3</f>
        <v>广东分公司</v>
      </c>
    </row>
    <row r="108" spans="1:29" ht="13.5" customHeight="1">
      <c r="A108" s="247" t="s">
        <v>76</v>
      </c>
      <c r="B108" s="47" t="s">
        <v>77</v>
      </c>
      <c r="C108" s="9">
        <f>SUM(D108:G108)+L108+T108+Y108+AB108+AC108</f>
        <v>97724370.209999979</v>
      </c>
      <c r="D108" s="9">
        <f>D4+D56</f>
        <v>0</v>
      </c>
      <c r="E108" s="9">
        <f t="shared" ref="E108:AC117" si="29">E4+E56</f>
        <v>26883994.979999997</v>
      </c>
      <c r="F108" s="9">
        <f t="shared" si="29"/>
        <v>41625125.74000001</v>
      </c>
      <c r="G108" s="9">
        <f>G4+G56</f>
        <v>4664862.129999999</v>
      </c>
      <c r="H108" s="9">
        <f t="shared" ref="H108" si="30">H4+H56</f>
        <v>2802221.4499999997</v>
      </c>
      <c r="I108" s="9">
        <f t="shared" ref="I108:K108" si="31">I4+I56</f>
        <v>189123.29</v>
      </c>
      <c r="J108" s="9">
        <f t="shared" si="31"/>
        <v>96851.51</v>
      </c>
      <c r="K108" s="9">
        <f t="shared" si="31"/>
        <v>1576665.8800000001</v>
      </c>
      <c r="L108" s="9">
        <f t="shared" si="29"/>
        <v>6400419.3799999999</v>
      </c>
      <c r="M108" s="9">
        <f t="shared" si="29"/>
        <v>1353887.07</v>
      </c>
      <c r="N108" s="9">
        <f t="shared" ref="N108" si="32">N4+N56</f>
        <v>123580.66</v>
      </c>
      <c r="O108" s="9">
        <f>O4+O56</f>
        <v>950439.62000000011</v>
      </c>
      <c r="P108" s="9">
        <f t="shared" si="29"/>
        <v>1670668.31</v>
      </c>
      <c r="Q108" s="9">
        <f t="shared" si="29"/>
        <v>423586.60000000003</v>
      </c>
      <c r="R108" s="9">
        <f t="shared" si="29"/>
        <v>956861.2</v>
      </c>
      <c r="S108" s="9">
        <f t="shared" si="29"/>
        <v>921395.92</v>
      </c>
      <c r="T108" s="9">
        <f t="shared" si="29"/>
        <v>12763201.759999998</v>
      </c>
      <c r="U108" s="9">
        <f>U4+U56</f>
        <v>3119842.77</v>
      </c>
      <c r="V108" s="9">
        <f t="shared" si="29"/>
        <v>3562625.37</v>
      </c>
      <c r="W108" s="9">
        <f t="shared" si="29"/>
        <v>4793985.17</v>
      </c>
      <c r="X108" s="9">
        <f t="shared" si="29"/>
        <v>1286748.45</v>
      </c>
      <c r="Y108" s="9">
        <f t="shared" si="29"/>
        <v>1619880.19</v>
      </c>
      <c r="Z108" s="9">
        <f t="shared" si="29"/>
        <v>1208277.6900000002</v>
      </c>
      <c r="AA108" s="9">
        <f t="shared" si="29"/>
        <v>411602.5</v>
      </c>
      <c r="AB108" s="9">
        <f t="shared" si="29"/>
        <v>3267159.16</v>
      </c>
      <c r="AC108" s="9">
        <f t="shared" si="29"/>
        <v>499726.87</v>
      </c>
    </row>
    <row r="109" spans="1:29">
      <c r="A109" s="248"/>
      <c r="B109" s="47" t="s">
        <v>78</v>
      </c>
      <c r="C109" s="9">
        <f t="shared" ref="C109:C156" si="33">SUM(D109:G109)+L109+T109+Y109+AB109+AC109</f>
        <v>1804123.3900000001</v>
      </c>
      <c r="D109" s="9">
        <f t="shared" ref="D109:W117" si="34">D5+D57</f>
        <v>10880</v>
      </c>
      <c r="E109" s="9">
        <f t="shared" si="34"/>
        <v>513610.82000000007</v>
      </c>
      <c r="F109" s="9">
        <f t="shared" si="34"/>
        <v>838600.53</v>
      </c>
      <c r="G109" s="9">
        <f t="shared" si="34"/>
        <v>75420</v>
      </c>
      <c r="H109" s="9">
        <f t="shared" ref="H109" si="35">H5+H57</f>
        <v>41421.25</v>
      </c>
      <c r="I109" s="9">
        <f t="shared" ref="I109:K109" si="36">I5+I57</f>
        <v>26978.75</v>
      </c>
      <c r="J109" s="9">
        <f t="shared" si="36"/>
        <v>2240</v>
      </c>
      <c r="K109" s="9">
        <f t="shared" si="36"/>
        <v>4780</v>
      </c>
      <c r="L109" s="9">
        <f t="shared" si="34"/>
        <v>36543</v>
      </c>
      <c r="M109" s="9">
        <f t="shared" si="34"/>
        <v>5830</v>
      </c>
      <c r="N109" s="9">
        <f t="shared" ref="N109" si="37">N5+N57</f>
        <v>3360</v>
      </c>
      <c r="O109" s="9">
        <f t="shared" si="34"/>
        <v>8085</v>
      </c>
      <c r="P109" s="9">
        <f t="shared" si="34"/>
        <v>12103</v>
      </c>
      <c r="Q109" s="9">
        <f t="shared" si="34"/>
        <v>1595</v>
      </c>
      <c r="R109" s="9">
        <f t="shared" si="34"/>
        <v>2210</v>
      </c>
      <c r="S109" s="9">
        <f t="shared" si="34"/>
        <v>3360</v>
      </c>
      <c r="T109" s="9">
        <f t="shared" si="34"/>
        <v>297841.49</v>
      </c>
      <c r="U109" s="9">
        <f t="shared" si="34"/>
        <v>69565.84</v>
      </c>
      <c r="V109" s="9">
        <f t="shared" si="34"/>
        <v>109895.99</v>
      </c>
      <c r="W109" s="9">
        <f t="shared" si="34"/>
        <v>50200.28</v>
      </c>
      <c r="X109" s="9">
        <f t="shared" si="29"/>
        <v>68179.38</v>
      </c>
      <c r="Y109" s="9">
        <f t="shared" si="29"/>
        <v>13605</v>
      </c>
      <c r="Z109" s="9">
        <f t="shared" si="29"/>
        <v>10080</v>
      </c>
      <c r="AA109" s="9">
        <f t="shared" si="29"/>
        <v>3525</v>
      </c>
      <c r="AB109" s="9">
        <f t="shared" si="29"/>
        <v>12180.949999999999</v>
      </c>
      <c r="AC109" s="9">
        <f t="shared" si="29"/>
        <v>5441.6</v>
      </c>
    </row>
    <row r="110" spans="1:29">
      <c r="A110" s="248"/>
      <c r="B110" s="47" t="s">
        <v>79</v>
      </c>
      <c r="C110" s="9">
        <f t="shared" si="33"/>
        <v>2675606.23</v>
      </c>
      <c r="D110" s="9">
        <f t="shared" si="34"/>
        <v>0</v>
      </c>
      <c r="E110" s="9">
        <f t="shared" si="29"/>
        <v>475660.51999999996</v>
      </c>
      <c r="F110" s="9">
        <f t="shared" si="29"/>
        <v>1144843.6199999999</v>
      </c>
      <c r="G110" s="9">
        <f t="shared" si="29"/>
        <v>105080.66000000002</v>
      </c>
      <c r="H110" s="9">
        <f t="shared" ref="H110" si="38">H6+H58</f>
        <v>57012.829999999994</v>
      </c>
      <c r="I110" s="9">
        <f t="shared" ref="I110:K110" si="39">I6+I58</f>
        <v>3782.47</v>
      </c>
      <c r="J110" s="9">
        <f t="shared" si="39"/>
        <v>1979.03</v>
      </c>
      <c r="K110" s="9">
        <f t="shared" si="39"/>
        <v>42306.33</v>
      </c>
      <c r="L110" s="9">
        <f t="shared" si="29"/>
        <v>118503.74</v>
      </c>
      <c r="M110" s="9">
        <f t="shared" si="29"/>
        <v>27124.12</v>
      </c>
      <c r="N110" s="9">
        <f t="shared" ref="N110" si="40">N6+N58</f>
        <v>2547.21</v>
      </c>
      <c r="O110" s="9">
        <f t="shared" si="29"/>
        <v>19185.18</v>
      </c>
      <c r="P110" s="9">
        <f t="shared" si="29"/>
        <v>23309.949999999997</v>
      </c>
      <c r="Q110" s="9">
        <f t="shared" si="29"/>
        <v>8496.92</v>
      </c>
      <c r="R110" s="9">
        <f t="shared" si="29"/>
        <v>19362.02</v>
      </c>
      <c r="S110" s="9">
        <f t="shared" si="29"/>
        <v>18478.339999999997</v>
      </c>
      <c r="T110" s="9">
        <f t="shared" si="29"/>
        <v>719418.77</v>
      </c>
      <c r="U110" s="9">
        <f t="shared" si="29"/>
        <v>72828.27</v>
      </c>
      <c r="V110" s="9">
        <f t="shared" si="29"/>
        <v>418332.52</v>
      </c>
      <c r="W110" s="9">
        <f t="shared" si="29"/>
        <v>202523.01</v>
      </c>
      <c r="X110" s="9">
        <f t="shared" si="29"/>
        <v>25734.97</v>
      </c>
      <c r="Y110" s="9">
        <f t="shared" si="29"/>
        <v>33002.39</v>
      </c>
      <c r="Z110" s="9">
        <f t="shared" si="29"/>
        <v>24509.94</v>
      </c>
      <c r="AA110" s="9">
        <f t="shared" si="29"/>
        <v>8492.4499999999989</v>
      </c>
      <c r="AB110" s="9">
        <f t="shared" si="29"/>
        <v>68943.58</v>
      </c>
      <c r="AC110" s="9">
        <f t="shared" si="29"/>
        <v>10152.950000000001</v>
      </c>
    </row>
    <row r="111" spans="1:29">
      <c r="A111" s="248"/>
      <c r="B111" s="47" t="s">
        <v>80</v>
      </c>
      <c r="C111" s="9">
        <f t="shared" si="33"/>
        <v>1863551.94</v>
      </c>
      <c r="D111" s="9">
        <f t="shared" si="34"/>
        <v>190271.68</v>
      </c>
      <c r="E111" s="9">
        <f t="shared" si="29"/>
        <v>0</v>
      </c>
      <c r="F111" s="9">
        <f t="shared" si="29"/>
        <v>1060190.8600000001</v>
      </c>
      <c r="G111" s="9">
        <f t="shared" si="29"/>
        <v>65651.680000000022</v>
      </c>
      <c r="H111" s="9">
        <f t="shared" ref="H111" si="41">H7+H59</f>
        <v>42948.530000000006</v>
      </c>
      <c r="I111" s="9">
        <f t="shared" ref="I111:K111" si="42">I7+I59</f>
        <v>1419.81</v>
      </c>
      <c r="J111" s="9">
        <f t="shared" si="42"/>
        <v>0</v>
      </c>
      <c r="K111" s="9">
        <f t="shared" si="42"/>
        <v>21283.34</v>
      </c>
      <c r="L111" s="9">
        <f t="shared" si="29"/>
        <v>85092.51999999999</v>
      </c>
      <c r="M111" s="9">
        <f t="shared" si="29"/>
        <v>21163.5</v>
      </c>
      <c r="N111" s="9">
        <f t="shared" ref="N111" si="43">N7+N59</f>
        <v>0</v>
      </c>
      <c r="O111" s="9">
        <f t="shared" si="29"/>
        <v>12241.96</v>
      </c>
      <c r="P111" s="9">
        <f t="shared" si="29"/>
        <v>20343.79</v>
      </c>
      <c r="Q111" s="9">
        <f t="shared" si="29"/>
        <v>5915.35</v>
      </c>
      <c r="R111" s="9">
        <f t="shared" si="29"/>
        <v>11915.82</v>
      </c>
      <c r="S111" s="9">
        <f t="shared" si="29"/>
        <v>13512.1</v>
      </c>
      <c r="T111" s="9">
        <f t="shared" si="29"/>
        <v>391925.44</v>
      </c>
      <c r="U111" s="9">
        <f t="shared" si="29"/>
        <v>45564.68</v>
      </c>
      <c r="V111" s="9">
        <f t="shared" si="29"/>
        <v>179863.48</v>
      </c>
      <c r="W111" s="9">
        <f t="shared" si="29"/>
        <v>140621.93</v>
      </c>
      <c r="X111" s="9">
        <f t="shared" si="29"/>
        <v>25875.350000000006</v>
      </c>
      <c r="Y111" s="9">
        <f t="shared" si="29"/>
        <v>21044.02</v>
      </c>
      <c r="Z111" s="9">
        <f t="shared" si="29"/>
        <v>15740.73</v>
      </c>
      <c r="AA111" s="9">
        <f t="shared" si="29"/>
        <v>5303.29</v>
      </c>
      <c r="AB111" s="9">
        <f t="shared" si="29"/>
        <v>45332.42</v>
      </c>
      <c r="AC111" s="9">
        <f t="shared" si="29"/>
        <v>4043.32</v>
      </c>
    </row>
    <row r="112" spans="1:29">
      <c r="A112" s="248"/>
      <c r="B112" s="47" t="s">
        <v>81</v>
      </c>
      <c r="C112" s="9">
        <f t="shared" si="33"/>
        <v>20353330.379999999</v>
      </c>
      <c r="D112" s="9">
        <f t="shared" si="34"/>
        <v>-246440</v>
      </c>
      <c r="E112" s="9">
        <f t="shared" si="29"/>
        <v>4014545.6700000004</v>
      </c>
      <c r="F112" s="9">
        <f t="shared" si="29"/>
        <v>11067126.4</v>
      </c>
      <c r="G112" s="9">
        <f t="shared" si="29"/>
        <v>939692.09000000032</v>
      </c>
      <c r="H112" s="9">
        <f t="shared" ref="H112" si="44">H8+H60</f>
        <v>251316.42000000004</v>
      </c>
      <c r="I112" s="9">
        <f t="shared" ref="I112:K112" si="45">I8+I60</f>
        <v>196461.75</v>
      </c>
      <c r="J112" s="9">
        <f t="shared" si="45"/>
        <v>203278.82</v>
      </c>
      <c r="K112" s="9">
        <f t="shared" si="45"/>
        <v>288635.09999999998</v>
      </c>
      <c r="L112" s="9">
        <f t="shared" si="29"/>
        <v>1032483.32</v>
      </c>
      <c r="M112" s="9">
        <f t="shared" si="29"/>
        <v>8501.4100000000035</v>
      </c>
      <c r="N112" s="9">
        <f t="shared" ref="N112" si="46">N8+N60</f>
        <v>166865.75</v>
      </c>
      <c r="O112" s="9">
        <f t="shared" si="29"/>
        <v>144388.84999999998</v>
      </c>
      <c r="P112" s="9">
        <f t="shared" si="29"/>
        <v>330832.09000000003</v>
      </c>
      <c r="Q112" s="9">
        <f t="shared" si="29"/>
        <v>38011.22</v>
      </c>
      <c r="R112" s="9">
        <f t="shared" si="29"/>
        <v>166764.19</v>
      </c>
      <c r="S112" s="9">
        <f t="shared" si="29"/>
        <v>177119.81</v>
      </c>
      <c r="T112" s="9">
        <f t="shared" si="29"/>
        <v>2340197.9899999998</v>
      </c>
      <c r="U112" s="9">
        <f t="shared" si="29"/>
        <v>710295.29000000015</v>
      </c>
      <c r="V112" s="9">
        <f t="shared" si="29"/>
        <v>765359.85</v>
      </c>
      <c r="W112" s="9">
        <f t="shared" si="29"/>
        <v>611938.69999999995</v>
      </c>
      <c r="X112" s="9">
        <f t="shared" si="29"/>
        <v>252604.15</v>
      </c>
      <c r="Y112" s="9">
        <f t="shared" si="29"/>
        <v>273340.40999999997</v>
      </c>
      <c r="Z112" s="9">
        <f t="shared" si="29"/>
        <v>159777.96</v>
      </c>
      <c r="AA112" s="9">
        <f t="shared" si="29"/>
        <v>113562.45</v>
      </c>
      <c r="AB112" s="9">
        <f t="shared" si="29"/>
        <v>821515.1</v>
      </c>
      <c r="AC112" s="9">
        <f t="shared" si="29"/>
        <v>110869.4</v>
      </c>
    </row>
    <row r="113" spans="1:29">
      <c r="A113" s="248"/>
      <c r="B113" s="47" t="s">
        <v>82</v>
      </c>
      <c r="C113" s="9">
        <f t="shared" si="33"/>
        <v>97749</v>
      </c>
      <c r="D113" s="9">
        <f t="shared" si="34"/>
        <v>0</v>
      </c>
      <c r="E113" s="9">
        <f t="shared" si="29"/>
        <v>0</v>
      </c>
      <c r="F113" s="9">
        <f t="shared" si="29"/>
        <v>97749</v>
      </c>
      <c r="G113" s="9">
        <f t="shared" si="29"/>
        <v>0</v>
      </c>
      <c r="H113" s="9">
        <f t="shared" ref="H113" si="47">H9+H61</f>
        <v>0</v>
      </c>
      <c r="I113" s="9">
        <f t="shared" ref="I113:K113" si="48">I9+I61</f>
        <v>0</v>
      </c>
      <c r="J113" s="9">
        <f t="shared" si="48"/>
        <v>0</v>
      </c>
      <c r="K113" s="9">
        <f t="shared" si="48"/>
        <v>0</v>
      </c>
      <c r="L113" s="9">
        <f t="shared" si="29"/>
        <v>0</v>
      </c>
      <c r="M113" s="9">
        <f t="shared" si="29"/>
        <v>0</v>
      </c>
      <c r="N113" s="9">
        <f t="shared" ref="N113" si="49">N9+N61</f>
        <v>0</v>
      </c>
      <c r="O113" s="9">
        <f t="shared" si="29"/>
        <v>0</v>
      </c>
      <c r="P113" s="9">
        <f t="shared" si="29"/>
        <v>0</v>
      </c>
      <c r="Q113" s="9">
        <f t="shared" si="29"/>
        <v>0</v>
      </c>
      <c r="R113" s="9">
        <f t="shared" si="29"/>
        <v>0</v>
      </c>
      <c r="S113" s="9">
        <f t="shared" si="29"/>
        <v>0</v>
      </c>
      <c r="T113" s="9">
        <f t="shared" si="29"/>
        <v>0</v>
      </c>
      <c r="U113" s="9">
        <f t="shared" si="29"/>
        <v>0</v>
      </c>
      <c r="V113" s="9">
        <f t="shared" si="29"/>
        <v>0</v>
      </c>
      <c r="W113" s="9">
        <f t="shared" si="29"/>
        <v>0</v>
      </c>
      <c r="X113" s="9">
        <f t="shared" si="29"/>
        <v>0</v>
      </c>
      <c r="Y113" s="9">
        <f t="shared" si="29"/>
        <v>0</v>
      </c>
      <c r="Z113" s="9">
        <f t="shared" si="29"/>
        <v>0</v>
      </c>
      <c r="AA113" s="9">
        <f t="shared" si="29"/>
        <v>0</v>
      </c>
      <c r="AB113" s="9">
        <f t="shared" si="29"/>
        <v>0</v>
      </c>
      <c r="AC113" s="9">
        <f t="shared" si="29"/>
        <v>0</v>
      </c>
    </row>
    <row r="114" spans="1:29">
      <c r="A114" s="248"/>
      <c r="B114" s="47" t="s">
        <v>83</v>
      </c>
      <c r="C114" s="9">
        <f t="shared" si="33"/>
        <v>1404660.3599999999</v>
      </c>
      <c r="D114" s="9">
        <f t="shared" si="34"/>
        <v>1242759.69</v>
      </c>
      <c r="E114" s="9">
        <f t="shared" si="29"/>
        <v>1352</v>
      </c>
      <c r="F114" s="9">
        <f t="shared" si="29"/>
        <v>154498.66999999998</v>
      </c>
      <c r="G114" s="9">
        <f t="shared" si="29"/>
        <v>6050</v>
      </c>
      <c r="H114" s="9">
        <f t="shared" ref="H114" si="50">H10+H62</f>
        <v>6050</v>
      </c>
      <c r="I114" s="9">
        <f t="shared" ref="I114:K114" si="51">I10+I62</f>
        <v>0</v>
      </c>
      <c r="J114" s="9">
        <f t="shared" si="51"/>
        <v>0</v>
      </c>
      <c r="K114" s="9">
        <f t="shared" si="51"/>
        <v>0</v>
      </c>
      <c r="L114" s="9">
        <f t="shared" si="29"/>
        <v>0</v>
      </c>
      <c r="M114" s="9">
        <f t="shared" si="29"/>
        <v>0</v>
      </c>
      <c r="N114" s="9">
        <f t="shared" ref="N114" si="52">N10+N62</f>
        <v>0</v>
      </c>
      <c r="O114" s="9">
        <f t="shared" si="29"/>
        <v>0</v>
      </c>
      <c r="P114" s="9">
        <f t="shared" si="29"/>
        <v>0</v>
      </c>
      <c r="Q114" s="9">
        <f t="shared" si="29"/>
        <v>0</v>
      </c>
      <c r="R114" s="9">
        <f t="shared" si="29"/>
        <v>0</v>
      </c>
      <c r="S114" s="9">
        <f t="shared" si="29"/>
        <v>0</v>
      </c>
      <c r="T114" s="9">
        <f t="shared" si="29"/>
        <v>0</v>
      </c>
      <c r="U114" s="9">
        <f>U10+U62</f>
        <v>0</v>
      </c>
      <c r="V114" s="9">
        <f t="shared" si="29"/>
        <v>0</v>
      </c>
      <c r="W114" s="9">
        <f t="shared" si="29"/>
        <v>0</v>
      </c>
      <c r="X114" s="9">
        <f t="shared" si="29"/>
        <v>0</v>
      </c>
      <c r="Y114" s="9">
        <f t="shared" si="29"/>
        <v>0</v>
      </c>
      <c r="Z114" s="9">
        <f t="shared" si="29"/>
        <v>0</v>
      </c>
      <c r="AA114" s="9">
        <f t="shared" si="29"/>
        <v>0</v>
      </c>
      <c r="AB114" s="9">
        <f t="shared" si="29"/>
        <v>0</v>
      </c>
      <c r="AC114" s="9">
        <f t="shared" si="29"/>
        <v>0</v>
      </c>
    </row>
    <row r="115" spans="1:29">
      <c r="A115" s="248"/>
      <c r="B115" s="47" t="s">
        <v>84</v>
      </c>
      <c r="C115" s="9">
        <f t="shared" si="33"/>
        <v>1247982.17</v>
      </c>
      <c r="D115" s="9">
        <f t="shared" si="34"/>
        <v>0</v>
      </c>
      <c r="E115" s="9">
        <f t="shared" si="29"/>
        <v>307960</v>
      </c>
      <c r="F115" s="9">
        <f t="shared" si="29"/>
        <v>709252.17</v>
      </c>
      <c r="G115" s="9">
        <f t="shared" si="29"/>
        <v>66480</v>
      </c>
      <c r="H115" s="9">
        <f t="shared" ref="H115" si="53">H11+H63</f>
        <v>48420</v>
      </c>
      <c r="I115" s="9">
        <f t="shared" ref="I115:K115" si="54">I11+I63</f>
        <v>0</v>
      </c>
      <c r="J115" s="9">
        <f t="shared" si="54"/>
        <v>2100</v>
      </c>
      <c r="K115" s="9">
        <f t="shared" si="54"/>
        <v>15960</v>
      </c>
      <c r="L115" s="9">
        <f t="shared" si="29"/>
        <v>44060</v>
      </c>
      <c r="M115" s="9">
        <f t="shared" si="29"/>
        <v>2320</v>
      </c>
      <c r="N115" s="9">
        <f t="shared" ref="N115" si="55">N11+N63</f>
        <v>3780</v>
      </c>
      <c r="O115" s="9">
        <f t="shared" si="29"/>
        <v>8820</v>
      </c>
      <c r="P115" s="9">
        <f t="shared" si="29"/>
        <v>17520</v>
      </c>
      <c r="Q115" s="9">
        <f t="shared" si="29"/>
        <v>1260</v>
      </c>
      <c r="R115" s="9">
        <f t="shared" si="29"/>
        <v>7840</v>
      </c>
      <c r="S115" s="9">
        <f t="shared" si="29"/>
        <v>2520</v>
      </c>
      <c r="T115" s="9">
        <f t="shared" si="29"/>
        <v>0</v>
      </c>
      <c r="U115" s="9">
        <f t="shared" si="29"/>
        <v>0</v>
      </c>
      <c r="V115" s="9">
        <f t="shared" si="29"/>
        <v>0</v>
      </c>
      <c r="W115" s="9">
        <f t="shared" si="29"/>
        <v>0</v>
      </c>
      <c r="X115" s="9">
        <f t="shared" si="29"/>
        <v>0</v>
      </c>
      <c r="Y115" s="9">
        <f t="shared" si="29"/>
        <v>30240</v>
      </c>
      <c r="Z115" s="9">
        <f t="shared" si="29"/>
        <v>17220</v>
      </c>
      <c r="AA115" s="9">
        <f t="shared" si="29"/>
        <v>13020</v>
      </c>
      <c r="AB115" s="9">
        <f t="shared" si="29"/>
        <v>82070</v>
      </c>
      <c r="AC115" s="9">
        <f t="shared" si="29"/>
        <v>7920</v>
      </c>
    </row>
    <row r="116" spans="1:29">
      <c r="A116" s="248"/>
      <c r="B116" s="47" t="s">
        <v>85</v>
      </c>
      <c r="C116" s="9">
        <f t="shared" si="33"/>
        <v>1944360.85</v>
      </c>
      <c r="D116" s="9">
        <f t="shared" si="34"/>
        <v>0</v>
      </c>
      <c r="E116" s="9">
        <f t="shared" si="29"/>
        <v>495409.6100000001</v>
      </c>
      <c r="F116" s="9">
        <f t="shared" si="29"/>
        <v>1222777.5</v>
      </c>
      <c r="G116" s="9">
        <f t="shared" si="29"/>
        <v>0</v>
      </c>
      <c r="H116" s="9">
        <f t="shared" ref="H116" si="56">H12+H64</f>
        <v>0</v>
      </c>
      <c r="I116" s="9">
        <f t="shared" ref="I116:K116" si="57">I12+I64</f>
        <v>0</v>
      </c>
      <c r="J116" s="9">
        <f t="shared" si="57"/>
        <v>0</v>
      </c>
      <c r="K116" s="9">
        <f t="shared" si="57"/>
        <v>0</v>
      </c>
      <c r="L116" s="9">
        <f t="shared" si="29"/>
        <v>172449.63999999998</v>
      </c>
      <c r="M116" s="9">
        <f t="shared" si="29"/>
        <v>0</v>
      </c>
      <c r="N116" s="9">
        <f t="shared" ref="N116" si="58">N12+N64</f>
        <v>0</v>
      </c>
      <c r="O116" s="9">
        <f t="shared" si="29"/>
        <v>0</v>
      </c>
      <c r="P116" s="9">
        <f t="shared" si="29"/>
        <v>0</v>
      </c>
      <c r="Q116" s="9">
        <f t="shared" si="29"/>
        <v>0</v>
      </c>
      <c r="R116" s="9">
        <f t="shared" si="29"/>
        <v>0</v>
      </c>
      <c r="S116" s="9">
        <f t="shared" si="29"/>
        <v>172449.63999999998</v>
      </c>
      <c r="T116" s="9">
        <f t="shared" si="29"/>
        <v>53724.1</v>
      </c>
      <c r="U116" s="9">
        <f t="shared" si="29"/>
        <v>0</v>
      </c>
      <c r="V116" s="9">
        <f t="shared" si="29"/>
        <v>0</v>
      </c>
      <c r="W116" s="9">
        <f t="shared" si="29"/>
        <v>0</v>
      </c>
      <c r="X116" s="9">
        <f t="shared" si="29"/>
        <v>53724.1</v>
      </c>
      <c r="Y116" s="9">
        <f t="shared" si="29"/>
        <v>0</v>
      </c>
      <c r="Z116" s="9">
        <f t="shared" si="29"/>
        <v>0</v>
      </c>
      <c r="AA116" s="9">
        <f t="shared" si="29"/>
        <v>0</v>
      </c>
      <c r="AB116" s="9">
        <f t="shared" si="29"/>
        <v>0</v>
      </c>
      <c r="AC116" s="9">
        <f t="shared" si="29"/>
        <v>0</v>
      </c>
    </row>
    <row r="117" spans="1:29">
      <c r="A117" s="248"/>
      <c r="B117" s="47" t="s">
        <v>86</v>
      </c>
      <c r="C117" s="9">
        <f t="shared" si="33"/>
        <v>0</v>
      </c>
      <c r="D117" s="9">
        <f t="shared" si="34"/>
        <v>0</v>
      </c>
      <c r="E117" s="9">
        <f t="shared" si="29"/>
        <v>0</v>
      </c>
      <c r="F117" s="9">
        <f t="shared" si="29"/>
        <v>0</v>
      </c>
      <c r="G117" s="9">
        <f t="shared" si="29"/>
        <v>0</v>
      </c>
      <c r="H117" s="9">
        <f t="shared" ref="H117" si="59">H13+H65</f>
        <v>0</v>
      </c>
      <c r="I117" s="9">
        <f t="shared" ref="I117:K117" si="60">I13+I65</f>
        <v>0</v>
      </c>
      <c r="J117" s="9">
        <f t="shared" si="60"/>
        <v>0</v>
      </c>
      <c r="K117" s="9">
        <f t="shared" si="60"/>
        <v>0</v>
      </c>
      <c r="L117" s="9">
        <f t="shared" si="29"/>
        <v>0</v>
      </c>
      <c r="M117" s="9">
        <f t="shared" si="29"/>
        <v>0</v>
      </c>
      <c r="N117" s="9">
        <f t="shared" ref="N117" si="61">N13+N65</f>
        <v>0</v>
      </c>
      <c r="O117" s="9">
        <f t="shared" si="29"/>
        <v>0</v>
      </c>
      <c r="P117" s="9">
        <f t="shared" si="29"/>
        <v>0</v>
      </c>
      <c r="Q117" s="9">
        <f t="shared" si="29"/>
        <v>0</v>
      </c>
      <c r="R117" s="9">
        <f t="shared" si="29"/>
        <v>0</v>
      </c>
      <c r="S117" s="9">
        <f t="shared" si="29"/>
        <v>0</v>
      </c>
      <c r="T117" s="9">
        <f t="shared" si="29"/>
        <v>0</v>
      </c>
      <c r="U117" s="9">
        <f t="shared" si="29"/>
        <v>0</v>
      </c>
      <c r="V117" s="9">
        <f t="shared" si="29"/>
        <v>0</v>
      </c>
      <c r="W117" s="9">
        <f t="shared" si="29"/>
        <v>0</v>
      </c>
      <c r="X117" s="9">
        <f t="shared" si="29"/>
        <v>0</v>
      </c>
      <c r="Y117" s="9">
        <f t="shared" si="29"/>
        <v>0</v>
      </c>
      <c r="Z117" s="9">
        <f t="shared" si="29"/>
        <v>0</v>
      </c>
      <c r="AA117" s="9">
        <f t="shared" si="29"/>
        <v>0</v>
      </c>
      <c r="AB117" s="9">
        <f t="shared" si="29"/>
        <v>0</v>
      </c>
      <c r="AC117" s="9">
        <f t="shared" si="29"/>
        <v>0</v>
      </c>
    </row>
    <row r="118" spans="1:29" ht="13.5" customHeight="1">
      <c r="A118" s="249"/>
      <c r="B118" s="57" t="s">
        <v>87</v>
      </c>
      <c r="C118" s="171">
        <f t="shared" si="33"/>
        <v>129115734.53</v>
      </c>
      <c r="D118" s="171">
        <f t="shared" ref="D118:U118" si="62">SUM(D108:D117)</f>
        <v>1197471.3699999999</v>
      </c>
      <c r="E118" s="171">
        <f t="shared" si="62"/>
        <v>32692533.599999998</v>
      </c>
      <c r="F118" s="171">
        <f t="shared" si="62"/>
        <v>57920164.49000001</v>
      </c>
      <c r="G118" s="171">
        <f t="shared" si="62"/>
        <v>5923236.5599999987</v>
      </c>
      <c r="H118" s="171">
        <f t="shared" ref="H118" si="63">SUM(H108:H117)</f>
        <v>3249390.4799999995</v>
      </c>
      <c r="I118" s="171">
        <f t="shared" ref="I118:K118" si="64">SUM(I108:I117)</f>
        <v>417766.07</v>
      </c>
      <c r="J118" s="171">
        <f t="shared" si="64"/>
        <v>306449.36</v>
      </c>
      <c r="K118" s="171">
        <f t="shared" si="64"/>
        <v>1949630.6500000004</v>
      </c>
      <c r="L118" s="171">
        <f t="shared" si="62"/>
        <v>7889551.5999999996</v>
      </c>
      <c r="M118" s="171">
        <f t="shared" si="62"/>
        <v>1418826.1</v>
      </c>
      <c r="N118" s="171">
        <f t="shared" ref="N118" si="65">SUM(N108:N117)</f>
        <v>300133.62</v>
      </c>
      <c r="O118" s="171">
        <f t="shared" si="62"/>
        <v>1143160.6100000001</v>
      </c>
      <c r="P118" s="171">
        <f t="shared" si="62"/>
        <v>2074777.1400000001</v>
      </c>
      <c r="Q118" s="171">
        <f t="shared" si="62"/>
        <v>478865.08999999997</v>
      </c>
      <c r="R118" s="171">
        <f t="shared" si="62"/>
        <v>1164953.23</v>
      </c>
      <c r="S118" s="171">
        <f t="shared" si="62"/>
        <v>1308835.8099999998</v>
      </c>
      <c r="T118" s="171">
        <f t="shared" si="62"/>
        <v>16566309.549999997</v>
      </c>
      <c r="U118" s="171">
        <f t="shared" si="62"/>
        <v>4018096.85</v>
      </c>
      <c r="V118" s="171">
        <f t="shared" ref="V118:AC118" si="66">SUM(V108:V117)</f>
        <v>5036077.21</v>
      </c>
      <c r="W118" s="171">
        <f t="shared" si="66"/>
        <v>5799269.0899999999</v>
      </c>
      <c r="X118" s="171">
        <f t="shared" si="66"/>
        <v>1712866.4000000001</v>
      </c>
      <c r="Y118" s="171">
        <f t="shared" si="66"/>
        <v>1991112.0099999998</v>
      </c>
      <c r="Z118" s="171">
        <f t="shared" si="66"/>
        <v>1435606.32</v>
      </c>
      <c r="AA118" s="171">
        <f t="shared" si="66"/>
        <v>555505.68999999994</v>
      </c>
      <c r="AB118" s="171">
        <f t="shared" si="66"/>
        <v>4297201.21</v>
      </c>
      <c r="AC118" s="171">
        <f t="shared" si="66"/>
        <v>638154.14</v>
      </c>
    </row>
    <row r="119" spans="1:29" ht="13.5" customHeight="1">
      <c r="A119" s="244" t="s">
        <v>88</v>
      </c>
      <c r="B119" s="47" t="s">
        <v>89</v>
      </c>
      <c r="C119" s="9">
        <f t="shared" si="33"/>
        <v>34015818.229999997</v>
      </c>
      <c r="D119" s="9">
        <f t="shared" ref="D119:R119" si="67">D15+D67</f>
        <v>0</v>
      </c>
      <c r="E119" s="9">
        <f t="shared" si="67"/>
        <v>0</v>
      </c>
      <c r="F119" s="9">
        <f t="shared" si="67"/>
        <v>10706732.9</v>
      </c>
      <c r="G119" s="9">
        <f t="shared" si="67"/>
        <v>0</v>
      </c>
      <c r="H119" s="9">
        <f t="shared" ref="H119" si="68">H15+H67</f>
        <v>0</v>
      </c>
      <c r="I119" s="9">
        <f t="shared" ref="I119:K119" si="69">I15+I67</f>
        <v>0</v>
      </c>
      <c r="J119" s="9">
        <f t="shared" si="69"/>
        <v>0</v>
      </c>
      <c r="K119" s="9">
        <f t="shared" si="69"/>
        <v>0</v>
      </c>
      <c r="L119" s="9">
        <f t="shared" si="67"/>
        <v>3400</v>
      </c>
      <c r="M119" s="9">
        <f t="shared" si="67"/>
        <v>0</v>
      </c>
      <c r="N119" s="9">
        <f t="shared" ref="N119" si="70">N15+N67</f>
        <v>0</v>
      </c>
      <c r="O119" s="9">
        <f t="shared" si="67"/>
        <v>0</v>
      </c>
      <c r="P119" s="9">
        <f t="shared" si="67"/>
        <v>0</v>
      </c>
      <c r="Q119" s="9">
        <f t="shared" si="67"/>
        <v>0</v>
      </c>
      <c r="R119" s="9">
        <f t="shared" si="67"/>
        <v>3400</v>
      </c>
      <c r="S119" s="9">
        <f t="shared" ref="S119:U123" si="71">S15+S67</f>
        <v>0</v>
      </c>
      <c r="T119" s="9">
        <f>T15+T67</f>
        <v>23207735.329999998</v>
      </c>
      <c r="U119" s="9">
        <f>U15+U67</f>
        <v>521571</v>
      </c>
      <c r="V119" s="9">
        <f t="shared" ref="V119:AC119" si="72">V15+V67</f>
        <v>17354000</v>
      </c>
      <c r="W119" s="9">
        <f t="shared" si="72"/>
        <v>5332164.33</v>
      </c>
      <c r="X119" s="9">
        <f t="shared" si="72"/>
        <v>0</v>
      </c>
      <c r="Y119" s="9">
        <f t="shared" si="72"/>
        <v>0</v>
      </c>
      <c r="Z119" s="9">
        <f t="shared" si="72"/>
        <v>0</v>
      </c>
      <c r="AA119" s="9">
        <f t="shared" si="72"/>
        <v>0</v>
      </c>
      <c r="AB119" s="9">
        <f t="shared" si="72"/>
        <v>97950</v>
      </c>
      <c r="AC119" s="9">
        <f t="shared" si="72"/>
        <v>0</v>
      </c>
    </row>
    <row r="120" spans="1:29">
      <c r="A120" s="245"/>
      <c r="B120" s="47" t="s">
        <v>90</v>
      </c>
      <c r="C120" s="9">
        <f t="shared" si="33"/>
        <v>41585587.120000005</v>
      </c>
      <c r="D120" s="9">
        <f t="shared" ref="D120:R120" si="73">D16+D68</f>
        <v>0</v>
      </c>
      <c r="E120" s="9">
        <f t="shared" si="73"/>
        <v>0</v>
      </c>
      <c r="F120" s="9">
        <f t="shared" si="73"/>
        <v>38483515.420000002</v>
      </c>
      <c r="G120" s="9">
        <f t="shared" si="73"/>
        <v>0</v>
      </c>
      <c r="H120" s="9">
        <f t="shared" ref="H120" si="74">H16+H68</f>
        <v>0</v>
      </c>
      <c r="I120" s="9">
        <f t="shared" ref="I120:K120" si="75">I16+I68</f>
        <v>0</v>
      </c>
      <c r="J120" s="9">
        <f t="shared" si="75"/>
        <v>0</v>
      </c>
      <c r="K120" s="9">
        <f t="shared" si="75"/>
        <v>0</v>
      </c>
      <c r="L120" s="9">
        <f t="shared" si="73"/>
        <v>0</v>
      </c>
      <c r="M120" s="9">
        <f t="shared" si="73"/>
        <v>0</v>
      </c>
      <c r="N120" s="9">
        <f t="shared" ref="N120" si="76">N16+N68</f>
        <v>0</v>
      </c>
      <c r="O120" s="9">
        <f t="shared" si="73"/>
        <v>0</v>
      </c>
      <c r="P120" s="9">
        <f t="shared" si="73"/>
        <v>0</v>
      </c>
      <c r="Q120" s="9">
        <f t="shared" si="73"/>
        <v>0</v>
      </c>
      <c r="R120" s="9">
        <f t="shared" si="73"/>
        <v>0</v>
      </c>
      <c r="S120" s="9">
        <f t="shared" si="71"/>
        <v>0</v>
      </c>
      <c r="T120" s="9">
        <f t="shared" si="71"/>
        <v>3047077.7</v>
      </c>
      <c r="U120" s="9">
        <f t="shared" si="71"/>
        <v>51633.23000000001</v>
      </c>
      <c r="V120" s="9">
        <f t="shared" ref="V120:AC120" si="77">V16+V68</f>
        <v>263739.62</v>
      </c>
      <c r="W120" s="9">
        <f t="shared" si="77"/>
        <v>2731704.85</v>
      </c>
      <c r="X120" s="9">
        <f t="shared" si="77"/>
        <v>0</v>
      </c>
      <c r="Y120" s="9">
        <f t="shared" si="77"/>
        <v>54994</v>
      </c>
      <c r="Z120" s="9">
        <f t="shared" si="77"/>
        <v>0</v>
      </c>
      <c r="AA120" s="9">
        <f t="shared" si="77"/>
        <v>54994</v>
      </c>
      <c r="AB120" s="9">
        <f t="shared" si="77"/>
        <v>0</v>
      </c>
      <c r="AC120" s="9">
        <f t="shared" si="77"/>
        <v>0</v>
      </c>
    </row>
    <row r="121" spans="1:29">
      <c r="A121" s="245"/>
      <c r="B121" s="47" t="s">
        <v>91</v>
      </c>
      <c r="C121" s="9">
        <f t="shared" si="33"/>
        <v>4171698.52</v>
      </c>
      <c r="D121" s="9">
        <f t="shared" ref="D121:R121" si="78">D17+D69</f>
        <v>-1336874.0799999998</v>
      </c>
      <c r="E121" s="9">
        <f t="shared" si="78"/>
        <v>-57555.38</v>
      </c>
      <c r="F121" s="9">
        <f t="shared" si="78"/>
        <v>5350694.87</v>
      </c>
      <c r="G121" s="9">
        <f>G17+G69</f>
        <v>-888991.97999999986</v>
      </c>
      <c r="H121" s="9">
        <f t="shared" ref="H121" si="79">H17+H69</f>
        <v>53907.24000000002</v>
      </c>
      <c r="I121" s="9">
        <f t="shared" ref="I121:K121" si="80">I17+I69</f>
        <v>-902850.27</v>
      </c>
      <c r="J121" s="9">
        <f t="shared" si="80"/>
        <v>40566.78</v>
      </c>
      <c r="K121" s="9">
        <f t="shared" si="80"/>
        <v>-80615.729999999952</v>
      </c>
      <c r="L121" s="9">
        <f t="shared" si="78"/>
        <v>-311823.87000000005</v>
      </c>
      <c r="M121" s="9">
        <f t="shared" si="78"/>
        <v>396926.78</v>
      </c>
      <c r="N121" s="9">
        <f t="shared" ref="N121" si="81">N17+N69</f>
        <v>111787.81</v>
      </c>
      <c r="O121" s="9">
        <f t="shared" si="78"/>
        <v>-126443.52</v>
      </c>
      <c r="P121" s="9">
        <f t="shared" si="78"/>
        <v>-710580.03</v>
      </c>
      <c r="Q121" s="9">
        <f t="shared" si="78"/>
        <v>23797.069999999996</v>
      </c>
      <c r="R121" s="9">
        <f t="shared" si="78"/>
        <v>-7331.4400000000023</v>
      </c>
      <c r="S121" s="9">
        <f t="shared" si="71"/>
        <v>19.46</v>
      </c>
      <c r="T121" s="9">
        <f t="shared" si="71"/>
        <v>1410732.37</v>
      </c>
      <c r="U121" s="9">
        <f t="shared" si="71"/>
        <v>90520.830000000016</v>
      </c>
      <c r="V121" s="9">
        <f t="shared" ref="V121:AC121" si="82">V17+V69</f>
        <v>927672.41999999993</v>
      </c>
      <c r="W121" s="9">
        <f t="shared" si="82"/>
        <v>368350.98000000004</v>
      </c>
      <c r="X121" s="9">
        <f t="shared" si="82"/>
        <v>24188.14</v>
      </c>
      <c r="Y121" s="9">
        <f t="shared" si="82"/>
        <v>5515.07</v>
      </c>
      <c r="Z121" s="9">
        <f t="shared" si="82"/>
        <v>-3.8</v>
      </c>
      <c r="AA121" s="9">
        <f t="shared" si="82"/>
        <v>5518.87</v>
      </c>
      <c r="AB121" s="9">
        <f t="shared" si="82"/>
        <v>0</v>
      </c>
      <c r="AC121" s="9">
        <f t="shared" si="82"/>
        <v>1.52</v>
      </c>
    </row>
    <row r="122" spans="1:29">
      <c r="A122" s="245"/>
      <c r="B122" s="47" t="s">
        <v>92</v>
      </c>
      <c r="C122" s="9">
        <f t="shared" si="33"/>
        <v>159783.30000000002</v>
      </c>
      <c r="D122" s="9">
        <f t="shared" ref="D122:R122" si="83">D18+D70</f>
        <v>78000</v>
      </c>
      <c r="E122" s="9">
        <f t="shared" si="83"/>
        <v>720</v>
      </c>
      <c r="F122" s="9">
        <f t="shared" si="83"/>
        <v>67376.13</v>
      </c>
      <c r="G122" s="9">
        <f t="shared" si="83"/>
        <v>0</v>
      </c>
      <c r="H122" s="9">
        <f t="shared" ref="H122" si="84">H18+H70</f>
        <v>0</v>
      </c>
      <c r="I122" s="9">
        <f t="shared" ref="I122:K122" si="85">I18+I70</f>
        <v>0</v>
      </c>
      <c r="J122" s="9">
        <f t="shared" si="85"/>
        <v>0</v>
      </c>
      <c r="K122" s="9">
        <f t="shared" si="85"/>
        <v>0</v>
      </c>
      <c r="L122" s="9">
        <f t="shared" si="83"/>
        <v>13687.17</v>
      </c>
      <c r="M122" s="9">
        <f t="shared" si="83"/>
        <v>0</v>
      </c>
      <c r="N122" s="9">
        <f t="shared" ref="N122" si="86">N18+N70</f>
        <v>0</v>
      </c>
      <c r="O122" s="9">
        <f t="shared" si="83"/>
        <v>0</v>
      </c>
      <c r="P122" s="9">
        <f t="shared" si="83"/>
        <v>0</v>
      </c>
      <c r="Q122" s="9">
        <f t="shared" si="83"/>
        <v>0</v>
      </c>
      <c r="R122" s="9">
        <f t="shared" si="83"/>
        <v>0</v>
      </c>
      <c r="S122" s="9">
        <f t="shared" si="71"/>
        <v>13687.17</v>
      </c>
      <c r="T122" s="9">
        <f t="shared" si="71"/>
        <v>0</v>
      </c>
      <c r="U122" s="9">
        <f t="shared" si="71"/>
        <v>0</v>
      </c>
      <c r="V122" s="9">
        <f t="shared" ref="V122:AC122" si="87">V18+V70</f>
        <v>0</v>
      </c>
      <c r="W122" s="9">
        <f t="shared" si="87"/>
        <v>0</v>
      </c>
      <c r="X122" s="9">
        <f t="shared" si="87"/>
        <v>0</v>
      </c>
      <c r="Y122" s="9">
        <f t="shared" si="87"/>
        <v>0</v>
      </c>
      <c r="Z122" s="9">
        <f t="shared" si="87"/>
        <v>0</v>
      </c>
      <c r="AA122" s="9">
        <f t="shared" si="87"/>
        <v>0</v>
      </c>
      <c r="AB122" s="9">
        <f t="shared" si="87"/>
        <v>0</v>
      </c>
      <c r="AC122" s="9">
        <f t="shared" si="87"/>
        <v>0</v>
      </c>
    </row>
    <row r="123" spans="1:29" ht="13.5" customHeight="1">
      <c r="A123" s="245"/>
      <c r="B123" s="47" t="s">
        <v>93</v>
      </c>
      <c r="C123" s="9">
        <f t="shared" si="33"/>
        <v>115000</v>
      </c>
      <c r="D123" s="9">
        <f t="shared" ref="D123:R123" si="88">D19+D71</f>
        <v>0</v>
      </c>
      <c r="E123" s="9">
        <f t="shared" si="88"/>
        <v>0</v>
      </c>
      <c r="F123" s="9">
        <f t="shared" si="88"/>
        <v>0</v>
      </c>
      <c r="G123" s="9">
        <f t="shared" si="88"/>
        <v>0</v>
      </c>
      <c r="H123" s="9">
        <f t="shared" ref="H123" si="89">H19+H71</f>
        <v>0</v>
      </c>
      <c r="I123" s="9">
        <f t="shared" ref="I123:K123" si="90">I19+I71</f>
        <v>0</v>
      </c>
      <c r="J123" s="9">
        <f t="shared" si="90"/>
        <v>0</v>
      </c>
      <c r="K123" s="9">
        <f t="shared" si="90"/>
        <v>0</v>
      </c>
      <c r="L123" s="9">
        <f t="shared" si="88"/>
        <v>115000</v>
      </c>
      <c r="M123" s="9">
        <f t="shared" si="88"/>
        <v>18333.339999999997</v>
      </c>
      <c r="N123" s="9">
        <f t="shared" ref="N123" si="91">N19+N71</f>
        <v>78333.33</v>
      </c>
      <c r="O123" s="9">
        <f t="shared" si="88"/>
        <v>0</v>
      </c>
      <c r="P123" s="9">
        <f t="shared" si="88"/>
        <v>0</v>
      </c>
      <c r="Q123" s="9">
        <f t="shared" si="88"/>
        <v>18333.330000000002</v>
      </c>
      <c r="R123" s="9">
        <f t="shared" si="88"/>
        <v>0</v>
      </c>
      <c r="S123" s="9">
        <f t="shared" si="71"/>
        <v>0</v>
      </c>
      <c r="T123" s="9">
        <f t="shared" si="71"/>
        <v>0</v>
      </c>
      <c r="U123" s="9">
        <f t="shared" si="71"/>
        <v>0</v>
      </c>
      <c r="V123" s="9">
        <f t="shared" ref="V123:AC123" si="92">V19+V71</f>
        <v>0</v>
      </c>
      <c r="W123" s="9">
        <f t="shared" si="92"/>
        <v>0</v>
      </c>
      <c r="X123" s="9">
        <f t="shared" si="92"/>
        <v>0</v>
      </c>
      <c r="Y123" s="9">
        <f t="shared" si="92"/>
        <v>0</v>
      </c>
      <c r="Z123" s="9">
        <f t="shared" si="92"/>
        <v>0</v>
      </c>
      <c r="AA123" s="9">
        <f t="shared" si="92"/>
        <v>0</v>
      </c>
      <c r="AB123" s="9">
        <f t="shared" si="92"/>
        <v>0</v>
      </c>
      <c r="AC123" s="9">
        <f t="shared" si="92"/>
        <v>0</v>
      </c>
    </row>
    <row r="124" spans="1:29">
      <c r="A124" s="246"/>
      <c r="B124" s="57" t="s">
        <v>87</v>
      </c>
      <c r="C124" s="171">
        <f t="shared" si="33"/>
        <v>80047887.169999987</v>
      </c>
      <c r="D124" s="171">
        <f t="shared" ref="D124:U124" si="93">SUM(D119:D123)</f>
        <v>-1258874.0799999998</v>
      </c>
      <c r="E124" s="171">
        <f t="shared" si="93"/>
        <v>-56835.38</v>
      </c>
      <c r="F124" s="171">
        <f t="shared" si="93"/>
        <v>54608319.32</v>
      </c>
      <c r="G124" s="171">
        <f t="shared" si="93"/>
        <v>-888991.97999999986</v>
      </c>
      <c r="H124" s="171">
        <f t="shared" ref="H124" si="94">SUM(H119:H123)</f>
        <v>53907.24000000002</v>
      </c>
      <c r="I124" s="171">
        <f t="shared" ref="I124:K124" si="95">SUM(I119:I123)</f>
        <v>-902850.27</v>
      </c>
      <c r="J124" s="171">
        <f t="shared" si="95"/>
        <v>40566.78</v>
      </c>
      <c r="K124" s="171">
        <f t="shared" si="95"/>
        <v>-80615.729999999952</v>
      </c>
      <c r="L124" s="171">
        <f t="shared" si="93"/>
        <v>-179736.70000000007</v>
      </c>
      <c r="M124" s="171">
        <f t="shared" si="93"/>
        <v>415260.12</v>
      </c>
      <c r="N124" s="171">
        <f t="shared" ref="N124" si="96">SUM(N119:N123)</f>
        <v>190121.14</v>
      </c>
      <c r="O124" s="171">
        <f t="shared" si="93"/>
        <v>-126443.52</v>
      </c>
      <c r="P124" s="171">
        <f t="shared" si="93"/>
        <v>-710580.03</v>
      </c>
      <c r="Q124" s="171">
        <f t="shared" si="93"/>
        <v>42130.399999999994</v>
      </c>
      <c r="R124" s="171">
        <f t="shared" si="93"/>
        <v>-3931.4400000000023</v>
      </c>
      <c r="S124" s="171">
        <f t="shared" si="93"/>
        <v>13706.63</v>
      </c>
      <c r="T124" s="171">
        <f t="shared" si="93"/>
        <v>27665545.399999999</v>
      </c>
      <c r="U124" s="171">
        <f t="shared" si="93"/>
        <v>663725.06000000006</v>
      </c>
      <c r="V124" s="171">
        <f t="shared" ref="V124:AC124" si="97">SUM(V119:V123)</f>
        <v>18545412.039999999</v>
      </c>
      <c r="W124" s="171">
        <f t="shared" si="97"/>
        <v>8432220.1600000001</v>
      </c>
      <c r="X124" s="171">
        <f t="shared" si="97"/>
        <v>24188.14</v>
      </c>
      <c r="Y124" s="171">
        <f t="shared" si="97"/>
        <v>60509.07</v>
      </c>
      <c r="Z124" s="171">
        <f t="shared" si="97"/>
        <v>-3.8</v>
      </c>
      <c r="AA124" s="171">
        <f t="shared" si="97"/>
        <v>60512.87</v>
      </c>
      <c r="AB124" s="171">
        <f t="shared" si="97"/>
        <v>97950</v>
      </c>
      <c r="AC124" s="171">
        <f t="shared" si="97"/>
        <v>1.52</v>
      </c>
    </row>
    <row r="125" spans="1:29" ht="13.5" customHeight="1">
      <c r="A125" s="241" t="s">
        <v>94</v>
      </c>
      <c r="B125" s="47" t="s">
        <v>95</v>
      </c>
      <c r="C125" s="9">
        <f t="shared" si="33"/>
        <v>11681229.809999997</v>
      </c>
      <c r="D125" s="9">
        <f t="shared" ref="D125:U125" si="98">D21+D73</f>
        <v>196450</v>
      </c>
      <c r="E125" s="9">
        <f t="shared" si="98"/>
        <v>1947304.3399999999</v>
      </c>
      <c r="F125" s="9">
        <f t="shared" si="98"/>
        <v>5038066.32</v>
      </c>
      <c r="G125" s="9">
        <f t="shared" si="98"/>
        <v>379916.76000000013</v>
      </c>
      <c r="H125" s="9">
        <f t="shared" ref="H125" si="99">H21+H73</f>
        <v>158098.06</v>
      </c>
      <c r="I125" s="9">
        <f t="shared" ref="I125:K125" si="100">I21+I73</f>
        <v>105815.9</v>
      </c>
      <c r="J125" s="9">
        <f t="shared" si="100"/>
        <v>18465</v>
      </c>
      <c r="K125" s="9">
        <f t="shared" si="100"/>
        <v>97537.8</v>
      </c>
      <c r="L125" s="9">
        <f t="shared" si="98"/>
        <v>566809.36</v>
      </c>
      <c r="M125" s="9">
        <f t="shared" si="98"/>
        <v>82482.899999999994</v>
      </c>
      <c r="N125" s="9">
        <f t="shared" ref="N125" si="101">N21+N73</f>
        <v>63518</v>
      </c>
      <c r="O125" s="9">
        <f t="shared" si="98"/>
        <v>82781.450000000012</v>
      </c>
      <c r="P125" s="9">
        <f t="shared" si="98"/>
        <v>59096.58</v>
      </c>
      <c r="Q125" s="9">
        <f t="shared" si="98"/>
        <v>62366.9</v>
      </c>
      <c r="R125" s="9">
        <f t="shared" si="98"/>
        <v>131070.14</v>
      </c>
      <c r="S125" s="9">
        <f t="shared" si="98"/>
        <v>85493.39</v>
      </c>
      <c r="T125" s="9">
        <f t="shared" si="98"/>
        <v>3048824.3499999996</v>
      </c>
      <c r="U125" s="9">
        <f t="shared" si="98"/>
        <v>327424.31</v>
      </c>
      <c r="V125" s="9">
        <f t="shared" ref="V125:AC125" si="102">V21+V73</f>
        <v>1755582.5299999998</v>
      </c>
      <c r="W125" s="9">
        <f t="shared" si="102"/>
        <v>823837.66</v>
      </c>
      <c r="X125" s="9">
        <f t="shared" si="102"/>
        <v>141979.84999999998</v>
      </c>
      <c r="Y125" s="9">
        <f t="shared" si="102"/>
        <v>184380.12000000002</v>
      </c>
      <c r="Z125" s="9">
        <f t="shared" si="102"/>
        <v>166260.84</v>
      </c>
      <c r="AA125" s="9">
        <f t="shared" si="102"/>
        <v>18119.28</v>
      </c>
      <c r="AB125" s="9">
        <f t="shared" si="102"/>
        <v>274134.78999999998</v>
      </c>
      <c r="AC125" s="9">
        <f t="shared" si="102"/>
        <v>45343.770000000004</v>
      </c>
    </row>
    <row r="126" spans="1:29">
      <c r="A126" s="242"/>
      <c r="B126" s="47" t="s">
        <v>96</v>
      </c>
      <c r="C126" s="9">
        <f t="shared" si="33"/>
        <v>6264565.1100000003</v>
      </c>
      <c r="D126" s="9">
        <f t="shared" ref="D126:U126" si="103">D22+D74</f>
        <v>2070</v>
      </c>
      <c r="E126" s="9">
        <f t="shared" si="103"/>
        <v>884019.47</v>
      </c>
      <c r="F126" s="9">
        <f t="shared" si="103"/>
        <v>1243819.8899999999</v>
      </c>
      <c r="G126" s="9">
        <f t="shared" si="103"/>
        <v>250742.80000000008</v>
      </c>
      <c r="H126" s="9">
        <f t="shared" ref="H126" si="104">H22+H74</f>
        <v>69937.039999999994</v>
      </c>
      <c r="I126" s="9">
        <f t="shared" ref="I126:K126" si="105">I22+I74</f>
        <v>77156.37</v>
      </c>
      <c r="J126" s="9">
        <f t="shared" si="105"/>
        <v>27925.439999999999</v>
      </c>
      <c r="K126" s="9">
        <f t="shared" si="105"/>
        <v>75723.950000000012</v>
      </c>
      <c r="L126" s="9">
        <f t="shared" si="103"/>
        <v>556026.79999999993</v>
      </c>
      <c r="M126" s="9">
        <f t="shared" si="103"/>
        <v>64105.599999999991</v>
      </c>
      <c r="N126" s="9">
        <f t="shared" ref="N126" si="106">N22+N74</f>
        <v>53580.160000000003</v>
      </c>
      <c r="O126" s="9">
        <f t="shared" si="103"/>
        <v>98290.5</v>
      </c>
      <c r="P126" s="9">
        <f t="shared" si="103"/>
        <v>59641.959999999992</v>
      </c>
      <c r="Q126" s="9">
        <f t="shared" si="103"/>
        <v>58742.83</v>
      </c>
      <c r="R126" s="9">
        <f t="shared" si="103"/>
        <v>113742.76000000001</v>
      </c>
      <c r="S126" s="9">
        <f t="shared" si="103"/>
        <v>107922.98999999999</v>
      </c>
      <c r="T126" s="9">
        <f t="shared" si="103"/>
        <v>3177343.47</v>
      </c>
      <c r="U126" s="9">
        <f t="shared" si="103"/>
        <v>411232.77</v>
      </c>
      <c r="V126" s="9">
        <f t="shared" ref="V126:AC126" si="107">V22+V74</f>
        <v>1861568.16</v>
      </c>
      <c r="W126" s="9">
        <f t="shared" si="107"/>
        <v>731958.57</v>
      </c>
      <c r="X126" s="9">
        <f t="shared" si="107"/>
        <v>172583.97</v>
      </c>
      <c r="Y126" s="9">
        <f t="shared" si="107"/>
        <v>61794.23000000001</v>
      </c>
      <c r="Z126" s="9">
        <f t="shared" si="107"/>
        <v>27045.22</v>
      </c>
      <c r="AA126" s="9">
        <f t="shared" si="107"/>
        <v>34749.01</v>
      </c>
      <c r="AB126" s="9">
        <f t="shared" si="107"/>
        <v>60356.509999999995</v>
      </c>
      <c r="AC126" s="9">
        <f t="shared" si="107"/>
        <v>28391.940000000002</v>
      </c>
    </row>
    <row r="127" spans="1:29">
      <c r="A127" s="242"/>
      <c r="B127" s="47" t="s">
        <v>97</v>
      </c>
      <c r="C127" s="9">
        <f t="shared" si="33"/>
        <v>3107391.2899999991</v>
      </c>
      <c r="D127" s="9">
        <f t="shared" ref="D127:U127" si="108">D23+D75</f>
        <v>450111</v>
      </c>
      <c r="E127" s="9">
        <f t="shared" si="108"/>
        <v>351363.75</v>
      </c>
      <c r="F127" s="9">
        <f t="shared" si="108"/>
        <v>1031411.0299999999</v>
      </c>
      <c r="G127" s="9">
        <f t="shared" si="108"/>
        <v>146311.29</v>
      </c>
      <c r="H127" s="9">
        <f t="shared" ref="H127" si="109">H23+H75</f>
        <v>79425.760000000009</v>
      </c>
      <c r="I127" s="9">
        <f t="shared" ref="I127:K127" si="110">I23+I75</f>
        <v>58544.76</v>
      </c>
      <c r="J127" s="9">
        <f t="shared" si="110"/>
        <v>5102.6000000000004</v>
      </c>
      <c r="K127" s="9">
        <f t="shared" si="110"/>
        <v>3238.17</v>
      </c>
      <c r="L127" s="9">
        <f t="shared" si="108"/>
        <v>46239.21</v>
      </c>
      <c r="M127" s="9">
        <f t="shared" si="108"/>
        <v>3846.9800000000005</v>
      </c>
      <c r="N127" s="9">
        <f t="shared" ref="N127" si="111">N23+N75</f>
        <v>5394.57</v>
      </c>
      <c r="O127" s="9">
        <f t="shared" si="108"/>
        <v>6557.4800000000005</v>
      </c>
      <c r="P127" s="9">
        <f t="shared" si="108"/>
        <v>8187.25</v>
      </c>
      <c r="Q127" s="9">
        <f t="shared" si="108"/>
        <v>3163.97</v>
      </c>
      <c r="R127" s="9">
        <f t="shared" si="108"/>
        <v>21963.829999999998</v>
      </c>
      <c r="S127" s="9">
        <f t="shared" si="108"/>
        <v>-2874.8700000000008</v>
      </c>
      <c r="T127" s="9">
        <f t="shared" si="108"/>
        <v>1037688.24</v>
      </c>
      <c r="U127" s="9">
        <f t="shared" si="108"/>
        <v>135371.73000000001</v>
      </c>
      <c r="V127" s="9">
        <f t="shared" ref="V127:AC127" si="112">V23+V75</f>
        <v>640878.88</v>
      </c>
      <c r="W127" s="9">
        <f t="shared" si="112"/>
        <v>201108.82</v>
      </c>
      <c r="X127" s="9">
        <f t="shared" si="112"/>
        <v>60328.81</v>
      </c>
      <c r="Y127" s="9">
        <f t="shared" si="112"/>
        <v>21244.880000000001</v>
      </c>
      <c r="Z127" s="9">
        <f t="shared" si="112"/>
        <v>21244.880000000001</v>
      </c>
      <c r="AA127" s="9">
        <f t="shared" si="112"/>
        <v>0</v>
      </c>
      <c r="AB127" s="9">
        <f t="shared" si="112"/>
        <v>17806.09</v>
      </c>
      <c r="AC127" s="9">
        <f t="shared" si="112"/>
        <v>5215.7999999999993</v>
      </c>
    </row>
    <row r="128" spans="1:29">
      <c r="A128" s="242"/>
      <c r="B128" s="47" t="s">
        <v>98</v>
      </c>
      <c r="C128" s="9">
        <f t="shared" si="33"/>
        <v>1236334.6100000001</v>
      </c>
      <c r="D128" s="9">
        <f t="shared" ref="D128:U128" si="113">D24+D76</f>
        <v>65129</v>
      </c>
      <c r="E128" s="9">
        <f t="shared" si="113"/>
        <v>156779.10999999999</v>
      </c>
      <c r="F128" s="9">
        <f t="shared" si="113"/>
        <v>455971.98</v>
      </c>
      <c r="G128" s="9">
        <f t="shared" si="113"/>
        <v>57645.19</v>
      </c>
      <c r="H128" s="9">
        <f t="shared" ref="H128" si="114">H24+H76</f>
        <v>42733.47</v>
      </c>
      <c r="I128" s="9">
        <f t="shared" ref="I128:K128" si="115">I24+I76</f>
        <v>9229.0400000000009</v>
      </c>
      <c r="J128" s="9">
        <f t="shared" si="115"/>
        <v>5466.12</v>
      </c>
      <c r="K128" s="9">
        <f t="shared" si="115"/>
        <v>216.56</v>
      </c>
      <c r="L128" s="9">
        <f t="shared" si="113"/>
        <v>16607.72</v>
      </c>
      <c r="M128" s="9">
        <f t="shared" si="113"/>
        <v>2355.4200000000005</v>
      </c>
      <c r="N128" s="9">
        <f t="shared" ref="N128" si="116">N24+N76</f>
        <v>2355.4299999999998</v>
      </c>
      <c r="O128" s="9">
        <f t="shared" si="113"/>
        <v>216.56</v>
      </c>
      <c r="P128" s="9">
        <f t="shared" si="113"/>
        <v>216.56</v>
      </c>
      <c r="Q128" s="9">
        <f t="shared" si="113"/>
        <v>2355.4299999999998</v>
      </c>
      <c r="R128" s="9">
        <f t="shared" si="113"/>
        <v>3192.56</v>
      </c>
      <c r="S128" s="9">
        <f t="shared" si="113"/>
        <v>5915.76</v>
      </c>
      <c r="T128" s="9">
        <f t="shared" si="113"/>
        <v>464134.39</v>
      </c>
      <c r="U128" s="9">
        <f t="shared" si="113"/>
        <v>31255.370000000003</v>
      </c>
      <c r="V128" s="9">
        <f t="shared" ref="V128:AC128" si="117">V24+V76</f>
        <v>291694.41000000003</v>
      </c>
      <c r="W128" s="9">
        <f t="shared" si="117"/>
        <v>114578.23</v>
      </c>
      <c r="X128" s="9">
        <f t="shared" si="117"/>
        <v>26606.38</v>
      </c>
      <c r="Y128" s="9">
        <f t="shared" si="117"/>
        <v>0</v>
      </c>
      <c r="Z128" s="9">
        <f t="shared" si="117"/>
        <v>0</v>
      </c>
      <c r="AA128" s="9">
        <f t="shared" si="117"/>
        <v>0</v>
      </c>
      <c r="AB128" s="9">
        <f t="shared" si="117"/>
        <v>16350</v>
      </c>
      <c r="AC128" s="9">
        <f t="shared" si="117"/>
        <v>3717.22</v>
      </c>
    </row>
    <row r="129" spans="1:29">
      <c r="A129" s="242"/>
      <c r="B129" s="47" t="s">
        <v>99</v>
      </c>
      <c r="C129" s="9">
        <f t="shared" si="33"/>
        <v>1344909.5099999993</v>
      </c>
      <c r="D129" s="9">
        <f t="shared" ref="D129:U129" si="118">D25+D77</f>
        <v>9153056.6199999973</v>
      </c>
      <c r="E129" s="9">
        <f t="shared" si="118"/>
        <v>423780.81000000006</v>
      </c>
      <c r="F129" s="9">
        <f t="shared" si="118"/>
        <v>-8459450.5799999982</v>
      </c>
      <c r="G129" s="9">
        <f t="shared" si="118"/>
        <v>113.21</v>
      </c>
      <c r="H129" s="9">
        <f t="shared" ref="H129" si="119">H25+H77</f>
        <v>113.21</v>
      </c>
      <c r="I129" s="9">
        <f t="shared" ref="I129:K129" si="120">I25+I77</f>
        <v>0</v>
      </c>
      <c r="J129" s="9">
        <f t="shared" si="120"/>
        <v>0</v>
      </c>
      <c r="K129" s="9">
        <f t="shared" si="120"/>
        <v>0</v>
      </c>
      <c r="L129" s="9">
        <f t="shared" si="118"/>
        <v>1139.6300000000001</v>
      </c>
      <c r="M129" s="9">
        <f t="shared" si="118"/>
        <v>0</v>
      </c>
      <c r="N129" s="9">
        <f t="shared" ref="N129" si="121">N25+N77</f>
        <v>0</v>
      </c>
      <c r="O129" s="9">
        <f t="shared" si="118"/>
        <v>0</v>
      </c>
      <c r="P129" s="9">
        <f t="shared" si="118"/>
        <v>7.55</v>
      </c>
      <c r="Q129" s="9">
        <f t="shared" si="118"/>
        <v>0</v>
      </c>
      <c r="R129" s="9">
        <f t="shared" si="118"/>
        <v>0</v>
      </c>
      <c r="S129" s="9">
        <f t="shared" si="118"/>
        <v>1132.08</v>
      </c>
      <c r="T129" s="9">
        <f t="shared" si="118"/>
        <v>1124.5300000000002</v>
      </c>
      <c r="U129" s="9">
        <f t="shared" si="118"/>
        <v>339.62</v>
      </c>
      <c r="V129" s="9">
        <f t="shared" ref="V129:AC129" si="122">V25+V77</f>
        <v>384.91</v>
      </c>
      <c r="W129" s="9">
        <f t="shared" si="122"/>
        <v>286.79000000000002</v>
      </c>
      <c r="X129" s="9">
        <f t="shared" si="122"/>
        <v>113.21</v>
      </c>
      <c r="Y129" s="9">
        <f t="shared" si="122"/>
        <v>226.42</v>
      </c>
      <c r="Z129" s="9">
        <f t="shared" si="122"/>
        <v>226.42</v>
      </c>
      <c r="AA129" s="9">
        <f t="shared" si="122"/>
        <v>0</v>
      </c>
      <c r="AB129" s="9">
        <f t="shared" si="122"/>
        <v>222323.87</v>
      </c>
      <c r="AC129" s="9">
        <f t="shared" si="122"/>
        <v>2595</v>
      </c>
    </row>
    <row r="130" spans="1:29">
      <c r="A130" s="242"/>
      <c r="B130" s="47" t="s">
        <v>100</v>
      </c>
      <c r="C130" s="9">
        <f t="shared" si="33"/>
        <v>1455140.91</v>
      </c>
      <c r="D130" s="9">
        <f t="shared" ref="D130:U130" si="123">D26+D78</f>
        <v>0</v>
      </c>
      <c r="E130" s="9">
        <f t="shared" si="123"/>
        <v>368114.66</v>
      </c>
      <c r="F130" s="9">
        <f t="shared" si="123"/>
        <v>92723.4</v>
      </c>
      <c r="G130" s="9">
        <f t="shared" si="123"/>
        <v>815533.98</v>
      </c>
      <c r="H130" s="9">
        <f t="shared" ref="H130" si="124">H26+H78</f>
        <v>0</v>
      </c>
      <c r="I130" s="9">
        <f t="shared" ref="I130:K130" si="125">I26+I78</f>
        <v>0</v>
      </c>
      <c r="J130" s="9">
        <f t="shared" si="125"/>
        <v>0</v>
      </c>
      <c r="K130" s="9">
        <f t="shared" si="125"/>
        <v>815533.98</v>
      </c>
      <c r="L130" s="9">
        <f t="shared" si="123"/>
        <v>56127.359999999986</v>
      </c>
      <c r="M130" s="9">
        <f t="shared" si="123"/>
        <v>7287.73</v>
      </c>
      <c r="N130" s="9">
        <f t="shared" ref="N130" si="126">N26+N78</f>
        <v>7287.74</v>
      </c>
      <c r="O130" s="9">
        <f t="shared" si="123"/>
        <v>7396.23</v>
      </c>
      <c r="P130" s="9">
        <f t="shared" si="123"/>
        <v>26867.919999999998</v>
      </c>
      <c r="Q130" s="9">
        <f t="shared" si="123"/>
        <v>7287.74</v>
      </c>
      <c r="R130" s="9">
        <f t="shared" si="123"/>
        <v>0</v>
      </c>
      <c r="S130" s="9">
        <f t="shared" si="123"/>
        <v>0</v>
      </c>
      <c r="T130" s="9">
        <f t="shared" si="123"/>
        <v>0</v>
      </c>
      <c r="U130" s="9">
        <f t="shared" si="123"/>
        <v>0</v>
      </c>
      <c r="V130" s="9">
        <f t="shared" ref="V130:AC130" si="127">V26+V78</f>
        <v>0</v>
      </c>
      <c r="W130" s="9">
        <f t="shared" si="127"/>
        <v>0</v>
      </c>
      <c r="X130" s="9">
        <f t="shared" si="127"/>
        <v>0</v>
      </c>
      <c r="Y130" s="9">
        <f t="shared" si="127"/>
        <v>0</v>
      </c>
      <c r="Z130" s="9">
        <f t="shared" si="127"/>
        <v>0</v>
      </c>
      <c r="AA130" s="9">
        <f t="shared" si="127"/>
        <v>0</v>
      </c>
      <c r="AB130" s="9">
        <f t="shared" si="127"/>
        <v>122641.51</v>
      </c>
      <c r="AC130" s="9">
        <f t="shared" si="127"/>
        <v>0</v>
      </c>
    </row>
    <row r="131" spans="1:29">
      <c r="A131" s="242"/>
      <c r="B131" s="47" t="s">
        <v>101</v>
      </c>
      <c r="C131" s="9">
        <f t="shared" si="33"/>
        <v>1750860.6499999997</v>
      </c>
      <c r="D131" s="9">
        <f t="shared" ref="D131:U131" si="128">D27+D79</f>
        <v>0</v>
      </c>
      <c r="E131" s="9">
        <f t="shared" si="128"/>
        <v>1024281.3099999999</v>
      </c>
      <c r="F131" s="9">
        <f t="shared" si="128"/>
        <v>495059.30000000005</v>
      </c>
      <c r="G131" s="9">
        <f t="shared" si="128"/>
        <v>0</v>
      </c>
      <c r="H131" s="9">
        <f t="shared" ref="H131" si="129">H27+H79</f>
        <v>0</v>
      </c>
      <c r="I131" s="9">
        <f t="shared" ref="I131:K131" si="130">I27+I79</f>
        <v>0</v>
      </c>
      <c r="J131" s="9">
        <f t="shared" si="130"/>
        <v>0</v>
      </c>
      <c r="K131" s="9">
        <f t="shared" si="130"/>
        <v>0</v>
      </c>
      <c r="L131" s="9">
        <f t="shared" si="128"/>
        <v>9708.74</v>
      </c>
      <c r="M131" s="9">
        <f t="shared" si="128"/>
        <v>9708.74</v>
      </c>
      <c r="N131" s="9">
        <f t="shared" ref="N131" si="131">N27+N79</f>
        <v>0</v>
      </c>
      <c r="O131" s="9">
        <f t="shared" si="128"/>
        <v>0</v>
      </c>
      <c r="P131" s="9">
        <f t="shared" si="128"/>
        <v>0</v>
      </c>
      <c r="Q131" s="9">
        <f t="shared" si="128"/>
        <v>0</v>
      </c>
      <c r="R131" s="9">
        <f t="shared" si="128"/>
        <v>0</v>
      </c>
      <c r="S131" s="9">
        <f t="shared" si="128"/>
        <v>0</v>
      </c>
      <c r="T131" s="9">
        <f t="shared" si="128"/>
        <v>215452.13999999998</v>
      </c>
      <c r="U131" s="9">
        <f t="shared" si="128"/>
        <v>31529.14</v>
      </c>
      <c r="V131" s="9">
        <f t="shared" ref="V131:AC131" si="132">V27+V79</f>
        <v>138430.56</v>
      </c>
      <c r="W131" s="9">
        <f t="shared" si="132"/>
        <v>45492.44</v>
      </c>
      <c r="X131" s="9">
        <f t="shared" si="132"/>
        <v>0</v>
      </c>
      <c r="Y131" s="9">
        <f t="shared" si="132"/>
        <v>6359.16</v>
      </c>
      <c r="Z131" s="9">
        <f t="shared" si="132"/>
        <v>6359.16</v>
      </c>
      <c r="AA131" s="9">
        <f t="shared" si="132"/>
        <v>0</v>
      </c>
      <c r="AB131" s="9">
        <f t="shared" si="132"/>
        <v>0</v>
      </c>
      <c r="AC131" s="9">
        <f t="shared" si="132"/>
        <v>0</v>
      </c>
    </row>
    <row r="132" spans="1:29">
      <c r="A132" s="242"/>
      <c r="B132" s="47" t="s">
        <v>102</v>
      </c>
      <c r="C132" s="9">
        <f t="shared" si="33"/>
        <v>569040.84000000008</v>
      </c>
      <c r="D132" s="9">
        <f t="shared" ref="D132:U132" si="133">D28+D80</f>
        <v>0</v>
      </c>
      <c r="E132" s="9">
        <f t="shared" si="133"/>
        <v>98017.419999999984</v>
      </c>
      <c r="F132" s="9">
        <f t="shared" si="133"/>
        <v>292768.81</v>
      </c>
      <c r="G132" s="9">
        <f t="shared" si="133"/>
        <v>10066.359999999999</v>
      </c>
      <c r="H132" s="9">
        <f t="shared" ref="H132" si="134">H28+H80</f>
        <v>7721.36</v>
      </c>
      <c r="I132" s="9">
        <f t="shared" ref="I132:K132" si="135">I28+I80</f>
        <v>0</v>
      </c>
      <c r="J132" s="9">
        <f t="shared" si="135"/>
        <v>257</v>
      </c>
      <c r="K132" s="9">
        <f t="shared" si="135"/>
        <v>2088</v>
      </c>
      <c r="L132" s="9">
        <f t="shared" si="133"/>
        <v>15477.49</v>
      </c>
      <c r="M132" s="9">
        <f t="shared" si="133"/>
        <v>1531.3400000000001</v>
      </c>
      <c r="N132" s="9">
        <f t="shared" ref="N132" si="136">N28+N80</f>
        <v>1731.33</v>
      </c>
      <c r="O132" s="9">
        <f t="shared" si="133"/>
        <v>1446</v>
      </c>
      <c r="P132" s="9">
        <f t="shared" si="133"/>
        <v>1366.08</v>
      </c>
      <c r="Q132" s="9">
        <f t="shared" si="133"/>
        <v>1431.33</v>
      </c>
      <c r="R132" s="9">
        <f t="shared" si="133"/>
        <v>880</v>
      </c>
      <c r="S132" s="9">
        <f t="shared" si="133"/>
        <v>7091.41</v>
      </c>
      <c r="T132" s="9">
        <f t="shared" si="133"/>
        <v>145927.47</v>
      </c>
      <c r="U132" s="9">
        <f t="shared" si="133"/>
        <v>9669.5400000000009</v>
      </c>
      <c r="V132" s="9">
        <f t="shared" ref="V132:AC132" si="137">V28+V80</f>
        <v>84905.159999999989</v>
      </c>
      <c r="W132" s="9">
        <f t="shared" si="137"/>
        <v>48267.33</v>
      </c>
      <c r="X132" s="9">
        <f t="shared" si="137"/>
        <v>3085.44</v>
      </c>
      <c r="Y132" s="9">
        <f t="shared" si="137"/>
        <v>2013.56</v>
      </c>
      <c r="Z132" s="9">
        <f t="shared" si="137"/>
        <v>2013.56</v>
      </c>
      <c r="AA132" s="9">
        <f t="shared" si="137"/>
        <v>0</v>
      </c>
      <c r="AB132" s="9">
        <f t="shared" si="137"/>
        <v>3958.92</v>
      </c>
      <c r="AC132" s="9">
        <f t="shared" si="137"/>
        <v>810.81</v>
      </c>
    </row>
    <row r="133" spans="1:29">
      <c r="A133" s="242"/>
      <c r="B133" s="47" t="s">
        <v>103</v>
      </c>
      <c r="C133" s="9">
        <f t="shared" si="33"/>
        <v>116850.87999999999</v>
      </c>
      <c r="D133" s="9">
        <f t="shared" ref="D133:U133" si="138">D29+D81</f>
        <v>0</v>
      </c>
      <c r="E133" s="9">
        <f t="shared" si="138"/>
        <v>28016.920000000002</v>
      </c>
      <c r="F133" s="9">
        <f t="shared" si="138"/>
        <v>72992.58</v>
      </c>
      <c r="G133" s="9">
        <f t="shared" si="138"/>
        <v>2994.3999999999996</v>
      </c>
      <c r="H133" s="9">
        <f t="shared" ref="H133" si="139">H29+H81</f>
        <v>1705.25</v>
      </c>
      <c r="I133" s="9">
        <f t="shared" ref="I133:K133" si="140">I29+I81</f>
        <v>1166.75</v>
      </c>
      <c r="J133" s="9">
        <f t="shared" si="140"/>
        <v>0</v>
      </c>
      <c r="K133" s="9">
        <f t="shared" si="140"/>
        <v>122.4</v>
      </c>
      <c r="L133" s="9">
        <f t="shared" si="138"/>
        <v>6358.9800000000005</v>
      </c>
      <c r="M133" s="9">
        <f t="shared" si="138"/>
        <v>290.65999999999997</v>
      </c>
      <c r="N133" s="9">
        <f t="shared" ref="N133" si="141">N29+N81</f>
        <v>290.67</v>
      </c>
      <c r="O133" s="9">
        <f t="shared" si="138"/>
        <v>390.5</v>
      </c>
      <c r="P133" s="9">
        <f t="shared" si="138"/>
        <v>1215.8</v>
      </c>
      <c r="Q133" s="9">
        <f t="shared" si="138"/>
        <v>290.67</v>
      </c>
      <c r="R133" s="9">
        <f t="shared" si="138"/>
        <v>0</v>
      </c>
      <c r="S133" s="9">
        <f t="shared" si="138"/>
        <v>3880.68</v>
      </c>
      <c r="T133" s="9">
        <f t="shared" si="138"/>
        <v>6488</v>
      </c>
      <c r="U133" s="9">
        <f t="shared" si="138"/>
        <v>528</v>
      </c>
      <c r="V133" s="9">
        <f t="shared" ref="V133:AC133" si="142">V29+V81</f>
        <v>3740</v>
      </c>
      <c r="W133" s="9">
        <f t="shared" si="142"/>
        <v>1380</v>
      </c>
      <c r="X133" s="9">
        <f t="shared" si="142"/>
        <v>840</v>
      </c>
      <c r="Y133" s="9">
        <f t="shared" si="142"/>
        <v>0</v>
      </c>
      <c r="Z133" s="9">
        <f t="shared" si="142"/>
        <v>0</v>
      </c>
      <c r="AA133" s="9">
        <f t="shared" si="142"/>
        <v>0</v>
      </c>
      <c r="AB133" s="9">
        <f t="shared" si="142"/>
        <v>0</v>
      </c>
      <c r="AC133" s="9">
        <f t="shared" si="142"/>
        <v>0</v>
      </c>
    </row>
    <row r="134" spans="1:29">
      <c r="A134" s="242"/>
      <c r="B134" s="47" t="s">
        <v>104</v>
      </c>
      <c r="C134" s="9">
        <f t="shared" si="33"/>
        <v>379948.55</v>
      </c>
      <c r="D134" s="9">
        <f t="shared" ref="D134:U134" si="143">D30+D82</f>
        <v>0</v>
      </c>
      <c r="E134" s="9">
        <f t="shared" si="143"/>
        <v>78081.86</v>
      </c>
      <c r="F134" s="9">
        <f t="shared" si="143"/>
        <v>144469.17000000001</v>
      </c>
      <c r="G134" s="9">
        <f t="shared" si="143"/>
        <v>12981.910000000002</v>
      </c>
      <c r="H134" s="9">
        <f t="shared" ref="H134" si="144">H30+H82</f>
        <v>1748.14</v>
      </c>
      <c r="I134" s="9">
        <f t="shared" ref="I134:K134" si="145">I30+I82</f>
        <v>1042.5899999999999</v>
      </c>
      <c r="J134" s="9">
        <f t="shared" si="145"/>
        <v>681.4</v>
      </c>
      <c r="K134" s="9">
        <f t="shared" si="145"/>
        <v>9509.7800000000007</v>
      </c>
      <c r="L134" s="9">
        <f t="shared" si="143"/>
        <v>40716.129999999997</v>
      </c>
      <c r="M134" s="9">
        <f t="shared" si="143"/>
        <v>1798.07</v>
      </c>
      <c r="N134" s="9">
        <f t="shared" ref="N134" si="146">N30+N82</f>
        <v>1138.06</v>
      </c>
      <c r="O134" s="9">
        <f t="shared" si="143"/>
        <v>1473.9</v>
      </c>
      <c r="P134" s="9">
        <f t="shared" si="143"/>
        <v>3381.6099999999997</v>
      </c>
      <c r="Q134" s="9">
        <f t="shared" si="143"/>
        <v>1912.86</v>
      </c>
      <c r="R134" s="9">
        <f t="shared" si="143"/>
        <v>25875.259999999995</v>
      </c>
      <c r="S134" s="9">
        <f t="shared" si="143"/>
        <v>5136.37</v>
      </c>
      <c r="T134" s="9">
        <f t="shared" si="143"/>
        <v>74396.72</v>
      </c>
      <c r="U134" s="9">
        <f t="shared" si="143"/>
        <v>33571.61</v>
      </c>
      <c r="V134" s="9">
        <f t="shared" ref="V134:AC134" si="147">V30+V82</f>
        <v>21733.040000000001</v>
      </c>
      <c r="W134" s="9">
        <f t="shared" si="147"/>
        <v>8764.4299999999985</v>
      </c>
      <c r="X134" s="9">
        <f t="shared" si="147"/>
        <v>10327.64</v>
      </c>
      <c r="Y134" s="9">
        <f t="shared" si="147"/>
        <v>6371.47</v>
      </c>
      <c r="Z134" s="9">
        <f t="shared" si="147"/>
        <v>2482.06</v>
      </c>
      <c r="AA134" s="9">
        <f t="shared" si="147"/>
        <v>3889.41</v>
      </c>
      <c r="AB134" s="9">
        <f t="shared" si="147"/>
        <v>10714.109999999999</v>
      </c>
      <c r="AC134" s="9">
        <f t="shared" si="147"/>
        <v>12217.18</v>
      </c>
    </row>
    <row r="135" spans="1:29">
      <c r="A135" s="242"/>
      <c r="B135" s="47" t="s">
        <v>105</v>
      </c>
      <c r="C135" s="9">
        <f t="shared" si="33"/>
        <v>892364.28999999992</v>
      </c>
      <c r="D135" s="9">
        <f t="shared" ref="D135:U135" si="148">D31+D83</f>
        <v>0</v>
      </c>
      <c r="E135" s="9">
        <f t="shared" si="148"/>
        <v>400488.76</v>
      </c>
      <c r="F135" s="9">
        <f t="shared" si="148"/>
        <v>310470.02</v>
      </c>
      <c r="G135" s="9">
        <f t="shared" si="148"/>
        <v>7900</v>
      </c>
      <c r="H135" s="9">
        <f t="shared" ref="H135" si="149">H31+H83</f>
        <v>900</v>
      </c>
      <c r="I135" s="9">
        <f t="shared" ref="I135:K135" si="150">I31+I83</f>
        <v>7000</v>
      </c>
      <c r="J135" s="9">
        <f t="shared" si="150"/>
        <v>0</v>
      </c>
      <c r="K135" s="9">
        <f t="shared" si="150"/>
        <v>0</v>
      </c>
      <c r="L135" s="9">
        <f t="shared" si="148"/>
        <v>81980.19</v>
      </c>
      <c r="M135" s="9">
        <f t="shared" si="148"/>
        <v>0</v>
      </c>
      <c r="N135" s="9">
        <f t="shared" ref="N135" si="151">N31+N83</f>
        <v>10590</v>
      </c>
      <c r="O135" s="9">
        <f t="shared" si="148"/>
        <v>0</v>
      </c>
      <c r="P135" s="9">
        <f t="shared" si="148"/>
        <v>0</v>
      </c>
      <c r="Q135" s="9">
        <f t="shared" si="148"/>
        <v>0</v>
      </c>
      <c r="R135" s="9">
        <f t="shared" si="148"/>
        <v>0</v>
      </c>
      <c r="S135" s="9">
        <f t="shared" si="148"/>
        <v>71390.19</v>
      </c>
      <c r="T135" s="9">
        <f t="shared" si="148"/>
        <v>28336</v>
      </c>
      <c r="U135" s="9">
        <f t="shared" si="148"/>
        <v>0</v>
      </c>
      <c r="V135" s="9">
        <f t="shared" ref="V135:AC135" si="152">V31+V83</f>
        <v>1857</v>
      </c>
      <c r="W135" s="9">
        <f t="shared" si="152"/>
        <v>3854</v>
      </c>
      <c r="X135" s="9">
        <f t="shared" si="152"/>
        <v>22625</v>
      </c>
      <c r="Y135" s="9">
        <f t="shared" si="152"/>
        <v>37957.229999999989</v>
      </c>
      <c r="Z135" s="9">
        <f t="shared" si="152"/>
        <v>37957.229999999989</v>
      </c>
      <c r="AA135" s="9">
        <f t="shared" si="152"/>
        <v>0</v>
      </c>
      <c r="AB135" s="9">
        <f t="shared" si="152"/>
        <v>22532.89</v>
      </c>
      <c r="AC135" s="9">
        <f t="shared" si="152"/>
        <v>2699.2</v>
      </c>
    </row>
    <row r="136" spans="1:29">
      <c r="A136" s="242"/>
      <c r="B136" s="47" t="s">
        <v>106</v>
      </c>
      <c r="C136" s="9">
        <f t="shared" si="33"/>
        <v>1319516.9700000002</v>
      </c>
      <c r="D136" s="9">
        <f t="shared" ref="D136:U136" si="153">D32+D84</f>
        <v>0</v>
      </c>
      <c r="E136" s="9">
        <f t="shared" si="153"/>
        <v>0</v>
      </c>
      <c r="F136" s="9">
        <f t="shared" si="153"/>
        <v>1319516.9700000002</v>
      </c>
      <c r="G136" s="9">
        <f t="shared" si="153"/>
        <v>0</v>
      </c>
      <c r="H136" s="9">
        <f t="shared" ref="H136" si="154">H32+H84</f>
        <v>0</v>
      </c>
      <c r="I136" s="9">
        <f t="shared" ref="I136:K136" si="155">I32+I84</f>
        <v>0</v>
      </c>
      <c r="J136" s="9">
        <f t="shared" si="155"/>
        <v>0</v>
      </c>
      <c r="K136" s="9">
        <f t="shared" si="155"/>
        <v>0</v>
      </c>
      <c r="L136" s="9">
        <f t="shared" si="153"/>
        <v>0</v>
      </c>
      <c r="M136" s="9">
        <f t="shared" si="153"/>
        <v>0</v>
      </c>
      <c r="N136" s="9">
        <f t="shared" ref="N136" si="156">N32+N84</f>
        <v>0</v>
      </c>
      <c r="O136" s="9">
        <f t="shared" si="153"/>
        <v>0</v>
      </c>
      <c r="P136" s="9">
        <f t="shared" si="153"/>
        <v>0</v>
      </c>
      <c r="Q136" s="9">
        <f t="shared" si="153"/>
        <v>0</v>
      </c>
      <c r="R136" s="9">
        <f t="shared" si="153"/>
        <v>0</v>
      </c>
      <c r="S136" s="9">
        <f t="shared" si="153"/>
        <v>0</v>
      </c>
      <c r="T136" s="9">
        <f t="shared" si="153"/>
        <v>0</v>
      </c>
      <c r="U136" s="9">
        <f t="shared" si="153"/>
        <v>0</v>
      </c>
      <c r="V136" s="9">
        <f t="shared" ref="V136:AC136" si="157">V32+V84</f>
        <v>0</v>
      </c>
      <c r="W136" s="9">
        <f t="shared" si="157"/>
        <v>0</v>
      </c>
      <c r="X136" s="9">
        <f t="shared" si="157"/>
        <v>0</v>
      </c>
      <c r="Y136" s="9">
        <f t="shared" si="157"/>
        <v>0</v>
      </c>
      <c r="Z136" s="9">
        <f t="shared" si="157"/>
        <v>0</v>
      </c>
      <c r="AA136" s="9">
        <f t="shared" si="157"/>
        <v>0</v>
      </c>
      <c r="AB136" s="9">
        <f t="shared" si="157"/>
        <v>0</v>
      </c>
      <c r="AC136" s="9">
        <f t="shared" si="157"/>
        <v>0</v>
      </c>
    </row>
    <row r="137" spans="1:29">
      <c r="A137" s="242"/>
      <c r="B137" s="47" t="s">
        <v>107</v>
      </c>
      <c r="C137" s="9">
        <f t="shared" si="33"/>
        <v>45305</v>
      </c>
      <c r="D137" s="9">
        <f t="shared" ref="D137:U137" si="158">D33+D85</f>
        <v>0</v>
      </c>
      <c r="E137" s="9">
        <f t="shared" si="158"/>
        <v>0</v>
      </c>
      <c r="F137" s="9">
        <f t="shared" si="158"/>
        <v>39364</v>
      </c>
      <c r="G137" s="9">
        <f t="shared" si="158"/>
        <v>0</v>
      </c>
      <c r="H137" s="9">
        <f t="shared" ref="H137" si="159">H33+H85</f>
        <v>0</v>
      </c>
      <c r="I137" s="9">
        <f t="shared" ref="I137:K137" si="160">I33+I85</f>
        <v>0</v>
      </c>
      <c r="J137" s="9">
        <f t="shared" si="160"/>
        <v>0</v>
      </c>
      <c r="K137" s="9">
        <f t="shared" si="160"/>
        <v>0</v>
      </c>
      <c r="L137" s="9">
        <f t="shared" si="158"/>
        <v>0</v>
      </c>
      <c r="M137" s="9">
        <f t="shared" si="158"/>
        <v>0</v>
      </c>
      <c r="N137" s="9">
        <f t="shared" ref="N137" si="161">N33+N85</f>
        <v>0</v>
      </c>
      <c r="O137" s="9">
        <f t="shared" si="158"/>
        <v>0</v>
      </c>
      <c r="P137" s="9">
        <f t="shared" si="158"/>
        <v>0</v>
      </c>
      <c r="Q137" s="9">
        <f t="shared" si="158"/>
        <v>0</v>
      </c>
      <c r="R137" s="9">
        <f t="shared" si="158"/>
        <v>0</v>
      </c>
      <c r="S137" s="9">
        <f t="shared" si="158"/>
        <v>0</v>
      </c>
      <c r="T137" s="9">
        <f t="shared" si="158"/>
        <v>0</v>
      </c>
      <c r="U137" s="9">
        <f t="shared" si="158"/>
        <v>0</v>
      </c>
      <c r="V137" s="9">
        <f t="shared" ref="V137:AC137" si="162">V33+V85</f>
        <v>0</v>
      </c>
      <c r="W137" s="9">
        <f t="shared" si="162"/>
        <v>0</v>
      </c>
      <c r="X137" s="9">
        <f t="shared" si="162"/>
        <v>0</v>
      </c>
      <c r="Y137" s="9">
        <f t="shared" si="162"/>
        <v>0</v>
      </c>
      <c r="Z137" s="9">
        <f t="shared" si="162"/>
        <v>0</v>
      </c>
      <c r="AA137" s="9">
        <f t="shared" si="162"/>
        <v>0</v>
      </c>
      <c r="AB137" s="9">
        <f t="shared" si="162"/>
        <v>0</v>
      </c>
      <c r="AC137" s="9">
        <f t="shared" si="162"/>
        <v>5941</v>
      </c>
    </row>
    <row r="138" spans="1:29">
      <c r="A138" s="243"/>
      <c r="B138" s="57" t="s">
        <v>87</v>
      </c>
      <c r="C138" s="171">
        <f t="shared" si="33"/>
        <v>30163458.420000002</v>
      </c>
      <c r="D138" s="171">
        <f t="shared" ref="D138:U138" si="163">SUM(D125:D137)</f>
        <v>9866816.6199999973</v>
      </c>
      <c r="E138" s="171">
        <f t="shared" si="163"/>
        <v>5760248.4099999992</v>
      </c>
      <c r="F138" s="171">
        <f t="shared" si="163"/>
        <v>2077182.8900000029</v>
      </c>
      <c r="G138" s="171">
        <f t="shared" si="163"/>
        <v>1684205.9000000001</v>
      </c>
      <c r="H138" s="171">
        <f t="shared" ref="H138" si="164">SUM(H125:H137)</f>
        <v>362382.29</v>
      </c>
      <c r="I138" s="171">
        <f t="shared" ref="I138:K138" si="165">SUM(I125:I137)</f>
        <v>259955.41</v>
      </c>
      <c r="J138" s="171">
        <f t="shared" si="165"/>
        <v>57897.560000000005</v>
      </c>
      <c r="K138" s="171">
        <f t="shared" si="165"/>
        <v>1003970.64</v>
      </c>
      <c r="L138" s="171">
        <f t="shared" si="163"/>
        <v>1397191.6099999994</v>
      </c>
      <c r="M138" s="171">
        <f t="shared" si="163"/>
        <v>173407.44000000003</v>
      </c>
      <c r="N138" s="171">
        <f t="shared" ref="N138" si="166">SUM(N125:N137)</f>
        <v>145885.96</v>
      </c>
      <c r="O138" s="171">
        <f t="shared" si="163"/>
        <v>198552.62000000002</v>
      </c>
      <c r="P138" s="171">
        <f t="shared" si="163"/>
        <v>159981.30999999997</v>
      </c>
      <c r="Q138" s="171">
        <f t="shared" si="163"/>
        <v>137551.72999999998</v>
      </c>
      <c r="R138" s="171">
        <f t="shared" si="163"/>
        <v>296724.55000000005</v>
      </c>
      <c r="S138" s="171">
        <f t="shared" si="163"/>
        <v>285088</v>
      </c>
      <c r="T138" s="171">
        <f t="shared" si="163"/>
        <v>8199715.3099999996</v>
      </c>
      <c r="U138" s="171">
        <f t="shared" si="163"/>
        <v>980922.09000000008</v>
      </c>
      <c r="V138" s="171">
        <f t="shared" ref="V138:AC138" si="167">SUM(V125:V137)</f>
        <v>4800774.6499999994</v>
      </c>
      <c r="W138" s="171">
        <f t="shared" si="167"/>
        <v>1979528.27</v>
      </c>
      <c r="X138" s="171">
        <f t="shared" si="167"/>
        <v>438490.3</v>
      </c>
      <c r="Y138" s="171">
        <f t="shared" si="167"/>
        <v>320347.06999999995</v>
      </c>
      <c r="Z138" s="171">
        <f t="shared" si="167"/>
        <v>263589.37</v>
      </c>
      <c r="AA138" s="171">
        <f t="shared" si="167"/>
        <v>56757.7</v>
      </c>
      <c r="AB138" s="171">
        <f t="shared" si="167"/>
        <v>750818.69000000006</v>
      </c>
      <c r="AC138" s="171">
        <f t="shared" si="167"/>
        <v>106931.92</v>
      </c>
    </row>
    <row r="139" spans="1:29" ht="13.5" customHeight="1">
      <c r="A139" s="241" t="s">
        <v>108</v>
      </c>
      <c r="B139" s="47" t="s">
        <v>109</v>
      </c>
      <c r="C139" s="9">
        <f t="shared" si="33"/>
        <v>1553297.8800000001</v>
      </c>
      <c r="D139" s="9">
        <f t="shared" ref="D139:U139" si="168">D35+D87</f>
        <v>0</v>
      </c>
      <c r="E139" s="9">
        <f t="shared" si="168"/>
        <v>452406.54</v>
      </c>
      <c r="F139" s="9">
        <f t="shared" si="168"/>
        <v>973447.09</v>
      </c>
      <c r="G139" s="9">
        <f t="shared" si="168"/>
        <v>12498.80999999999</v>
      </c>
      <c r="H139" s="9">
        <f t="shared" ref="H139" si="169">H35+H87</f>
        <v>0</v>
      </c>
      <c r="I139" s="9">
        <f t="shared" ref="I139:K139" si="170">I35+I87</f>
        <v>0</v>
      </c>
      <c r="J139" s="9">
        <f t="shared" si="170"/>
        <v>3102.52</v>
      </c>
      <c r="K139" s="9">
        <f t="shared" si="170"/>
        <v>9396.2900000000009</v>
      </c>
      <c r="L139" s="9">
        <f t="shared" si="168"/>
        <v>45051.409999999996</v>
      </c>
      <c r="M139" s="9">
        <f t="shared" si="168"/>
        <v>4992.53</v>
      </c>
      <c r="N139" s="9">
        <f t="shared" ref="N139" si="171">N35+N87</f>
        <v>4992.53</v>
      </c>
      <c r="O139" s="9">
        <f t="shared" si="168"/>
        <v>4992.54</v>
      </c>
      <c r="P139" s="9">
        <f t="shared" si="168"/>
        <v>8262.2900000000009</v>
      </c>
      <c r="Q139" s="9">
        <f t="shared" si="168"/>
        <v>4992.53</v>
      </c>
      <c r="R139" s="9">
        <f t="shared" si="168"/>
        <v>8262.2900000000009</v>
      </c>
      <c r="S139" s="9">
        <f t="shared" si="168"/>
        <v>8556.7000000000007</v>
      </c>
      <c r="T139" s="9">
        <f t="shared" si="168"/>
        <v>39245.360000000001</v>
      </c>
      <c r="U139" s="9">
        <f t="shared" si="168"/>
        <v>0</v>
      </c>
      <c r="V139" s="9">
        <f t="shared" ref="V139:AC139" si="172">V35+V87</f>
        <v>19622.689999999999</v>
      </c>
      <c r="W139" s="9">
        <f t="shared" si="172"/>
        <v>11773.609999999999</v>
      </c>
      <c r="X139" s="9">
        <f t="shared" si="172"/>
        <v>7849.06</v>
      </c>
      <c r="Y139" s="9">
        <f t="shared" si="172"/>
        <v>15395.550000000001</v>
      </c>
      <c r="Z139" s="9">
        <f t="shared" si="172"/>
        <v>15395.550000000001</v>
      </c>
      <c r="AA139" s="9">
        <f t="shared" si="172"/>
        <v>0</v>
      </c>
      <c r="AB139" s="9">
        <f t="shared" si="172"/>
        <v>15151.83</v>
      </c>
      <c r="AC139" s="9">
        <f t="shared" si="172"/>
        <v>101.29</v>
      </c>
    </row>
    <row r="140" spans="1:29">
      <c r="A140" s="242"/>
      <c r="B140" s="47" t="s">
        <v>110</v>
      </c>
      <c r="C140" s="9">
        <f t="shared" si="33"/>
        <v>1073817.2999999998</v>
      </c>
      <c r="D140" s="9">
        <f t="shared" ref="D140:U140" si="173">D36+D88</f>
        <v>0</v>
      </c>
      <c r="E140" s="9">
        <f t="shared" si="173"/>
        <v>202188.57</v>
      </c>
      <c r="F140" s="9">
        <f t="shared" si="173"/>
        <v>621169.86</v>
      </c>
      <c r="G140" s="9">
        <f t="shared" si="173"/>
        <v>39952.239999999991</v>
      </c>
      <c r="H140" s="9">
        <f t="shared" ref="H140" si="174">H36+H88</f>
        <v>12965.369999999997</v>
      </c>
      <c r="I140" s="9">
        <f t="shared" ref="I140:K140" si="175">I36+I88</f>
        <v>6081.23</v>
      </c>
      <c r="J140" s="9">
        <f t="shared" si="175"/>
        <v>1157.92</v>
      </c>
      <c r="K140" s="9">
        <f t="shared" si="175"/>
        <v>19747.72</v>
      </c>
      <c r="L140" s="9">
        <f t="shared" si="173"/>
        <v>122396.87000000001</v>
      </c>
      <c r="M140" s="9">
        <f t="shared" si="173"/>
        <v>13203.320000000002</v>
      </c>
      <c r="N140" s="9">
        <f t="shared" ref="N140" si="176">N36+N88</f>
        <v>10454.709999999999</v>
      </c>
      <c r="O140" s="9">
        <f t="shared" si="173"/>
        <v>6757.2699999999995</v>
      </c>
      <c r="P140" s="9">
        <f t="shared" si="173"/>
        <v>10281.290000000001</v>
      </c>
      <c r="Q140" s="9">
        <f t="shared" si="173"/>
        <v>10200.91</v>
      </c>
      <c r="R140" s="9">
        <f t="shared" si="173"/>
        <v>10395.59</v>
      </c>
      <c r="S140" s="9">
        <f t="shared" si="173"/>
        <v>61103.78</v>
      </c>
      <c r="T140" s="9">
        <f t="shared" si="173"/>
        <v>29890.909999999996</v>
      </c>
      <c r="U140" s="9">
        <f t="shared" si="173"/>
        <v>11994.79</v>
      </c>
      <c r="V140" s="9">
        <f t="shared" ref="V140:AC140" si="177">V36+V88</f>
        <v>7459.1500000000005</v>
      </c>
      <c r="W140" s="9">
        <f t="shared" si="177"/>
        <v>5483.28</v>
      </c>
      <c r="X140" s="9">
        <f t="shared" si="177"/>
        <v>4953.6899999999996</v>
      </c>
      <c r="Y140" s="9">
        <f t="shared" si="177"/>
        <v>18311.98</v>
      </c>
      <c r="Z140" s="9">
        <f t="shared" si="177"/>
        <v>17600.900000000001</v>
      </c>
      <c r="AA140" s="9">
        <f t="shared" si="177"/>
        <v>711.07999999999993</v>
      </c>
      <c r="AB140" s="9">
        <f t="shared" si="177"/>
        <v>38094.369999999995</v>
      </c>
      <c r="AC140" s="9">
        <f t="shared" si="177"/>
        <v>1812.5</v>
      </c>
    </row>
    <row r="141" spans="1:29">
      <c r="A141" s="242"/>
      <c r="B141" s="47" t="s">
        <v>111</v>
      </c>
      <c r="C141" s="9">
        <f t="shared" si="33"/>
        <v>865396.59000000008</v>
      </c>
      <c r="D141" s="9">
        <f t="shared" ref="D141:U141" si="178">D37+D89</f>
        <v>0</v>
      </c>
      <c r="E141" s="9">
        <f t="shared" si="178"/>
        <v>629547.53</v>
      </c>
      <c r="F141" s="9">
        <f t="shared" si="178"/>
        <v>0</v>
      </c>
      <c r="G141" s="9">
        <f t="shared" si="178"/>
        <v>0</v>
      </c>
      <c r="H141" s="9">
        <f t="shared" ref="H141" si="179">H37+H89</f>
        <v>0</v>
      </c>
      <c r="I141" s="9">
        <f t="shared" ref="I141:K141" si="180">I37+I89</f>
        <v>0</v>
      </c>
      <c r="J141" s="9">
        <f t="shared" si="180"/>
        <v>0</v>
      </c>
      <c r="K141" s="9">
        <f t="shared" si="180"/>
        <v>0</v>
      </c>
      <c r="L141" s="9">
        <f t="shared" si="178"/>
        <v>0</v>
      </c>
      <c r="M141" s="9">
        <f t="shared" si="178"/>
        <v>0</v>
      </c>
      <c r="N141" s="9">
        <f t="shared" ref="N141" si="181">N37+N89</f>
        <v>0</v>
      </c>
      <c r="O141" s="9">
        <f t="shared" si="178"/>
        <v>0</v>
      </c>
      <c r="P141" s="9">
        <f t="shared" si="178"/>
        <v>0</v>
      </c>
      <c r="Q141" s="9">
        <f t="shared" si="178"/>
        <v>0</v>
      </c>
      <c r="R141" s="9">
        <f t="shared" si="178"/>
        <v>0</v>
      </c>
      <c r="S141" s="9">
        <f t="shared" si="178"/>
        <v>0</v>
      </c>
      <c r="T141" s="9">
        <f t="shared" si="178"/>
        <v>235849.06</v>
      </c>
      <c r="U141" s="9">
        <f t="shared" si="178"/>
        <v>0</v>
      </c>
      <c r="V141" s="9">
        <f t="shared" ref="V141:AC141" si="182">V37+V89</f>
        <v>235849.06</v>
      </c>
      <c r="W141" s="9">
        <f t="shared" si="182"/>
        <v>0</v>
      </c>
      <c r="X141" s="9">
        <f t="shared" si="182"/>
        <v>0</v>
      </c>
      <c r="Y141" s="9">
        <f t="shared" si="182"/>
        <v>0</v>
      </c>
      <c r="Z141" s="9">
        <f t="shared" si="182"/>
        <v>0</v>
      </c>
      <c r="AA141" s="9">
        <f t="shared" si="182"/>
        <v>0</v>
      </c>
      <c r="AB141" s="9">
        <f t="shared" si="182"/>
        <v>0</v>
      </c>
      <c r="AC141" s="9">
        <f t="shared" si="182"/>
        <v>0</v>
      </c>
    </row>
    <row r="142" spans="1:29">
      <c r="A142" s="242"/>
      <c r="B142" s="47" t="s">
        <v>112</v>
      </c>
      <c r="C142" s="9">
        <f t="shared" si="33"/>
        <v>1039671.5199999999</v>
      </c>
      <c r="D142" s="9">
        <f t="shared" ref="D142:U142" si="183">D38+D90</f>
        <v>0</v>
      </c>
      <c r="E142" s="9">
        <f t="shared" si="183"/>
        <v>138314.74</v>
      </c>
      <c r="F142" s="9">
        <f t="shared" si="183"/>
        <v>840206.32</v>
      </c>
      <c r="G142" s="9">
        <f t="shared" si="183"/>
        <v>10031.369999999999</v>
      </c>
      <c r="H142" s="9">
        <f t="shared" ref="H142" si="184">H38+H90</f>
        <v>0</v>
      </c>
      <c r="I142" s="9">
        <f t="shared" ref="I142:K142" si="185">I38+I90</f>
        <v>0</v>
      </c>
      <c r="J142" s="9">
        <f t="shared" si="185"/>
        <v>2527.59</v>
      </c>
      <c r="K142" s="9">
        <f t="shared" si="185"/>
        <v>7503.7800000000007</v>
      </c>
      <c r="L142" s="9">
        <f t="shared" si="183"/>
        <v>39730.519999999997</v>
      </c>
      <c r="M142" s="9">
        <f t="shared" si="183"/>
        <v>4304.8099999999986</v>
      </c>
      <c r="N142" s="9">
        <f t="shared" ref="N142" si="186">N38+N90</f>
        <v>4304.8</v>
      </c>
      <c r="O142" s="9">
        <f t="shared" si="183"/>
        <v>4304.8100000000004</v>
      </c>
      <c r="P142" s="9">
        <f t="shared" si="183"/>
        <v>7503.7800000000007</v>
      </c>
      <c r="Q142" s="9">
        <f t="shared" si="183"/>
        <v>4304.8</v>
      </c>
      <c r="R142" s="9">
        <f t="shared" si="183"/>
        <v>7503.7800000000007</v>
      </c>
      <c r="S142" s="9">
        <f t="shared" si="183"/>
        <v>7503.74</v>
      </c>
      <c r="T142" s="9">
        <f t="shared" si="183"/>
        <v>0</v>
      </c>
      <c r="U142" s="9">
        <f t="shared" si="183"/>
        <v>0</v>
      </c>
      <c r="V142" s="9">
        <f t="shared" ref="V142:AC142" si="187">V38+V90</f>
        <v>0</v>
      </c>
      <c r="W142" s="9">
        <f t="shared" si="187"/>
        <v>0</v>
      </c>
      <c r="X142" s="9">
        <f t="shared" si="187"/>
        <v>0</v>
      </c>
      <c r="Y142" s="9">
        <f t="shared" si="187"/>
        <v>5554.63</v>
      </c>
      <c r="Z142" s="9">
        <f t="shared" si="187"/>
        <v>5554.63</v>
      </c>
      <c r="AA142" s="9">
        <f t="shared" si="187"/>
        <v>0</v>
      </c>
      <c r="AB142" s="9">
        <f t="shared" si="187"/>
        <v>5554.62</v>
      </c>
      <c r="AC142" s="9">
        <f t="shared" si="187"/>
        <v>279.32</v>
      </c>
    </row>
    <row r="143" spans="1:29">
      <c r="A143" s="242"/>
      <c r="B143" s="47" t="s">
        <v>113</v>
      </c>
      <c r="C143" s="9">
        <f t="shared" si="33"/>
        <v>116521.67</v>
      </c>
      <c r="D143" s="9">
        <f t="shared" ref="D143:U143" si="188">D39+D91</f>
        <v>0</v>
      </c>
      <c r="E143" s="9">
        <f t="shared" si="188"/>
        <v>116521.67</v>
      </c>
      <c r="F143" s="9">
        <f t="shared" si="188"/>
        <v>0</v>
      </c>
      <c r="G143" s="9">
        <f t="shared" si="188"/>
        <v>0</v>
      </c>
      <c r="H143" s="9">
        <f t="shared" ref="H143" si="189">H39+H91</f>
        <v>0</v>
      </c>
      <c r="I143" s="9">
        <f t="shared" ref="I143:K143" si="190">I39+I91</f>
        <v>0</v>
      </c>
      <c r="J143" s="9">
        <f t="shared" si="190"/>
        <v>0</v>
      </c>
      <c r="K143" s="9">
        <f t="shared" si="190"/>
        <v>0</v>
      </c>
      <c r="L143" s="9">
        <f t="shared" si="188"/>
        <v>0</v>
      </c>
      <c r="M143" s="9">
        <f t="shared" si="188"/>
        <v>0</v>
      </c>
      <c r="N143" s="9">
        <f t="shared" ref="N143" si="191">N39+N91</f>
        <v>0</v>
      </c>
      <c r="O143" s="9">
        <f t="shared" si="188"/>
        <v>0</v>
      </c>
      <c r="P143" s="9">
        <f t="shared" si="188"/>
        <v>0</v>
      </c>
      <c r="Q143" s="9">
        <f t="shared" si="188"/>
        <v>0</v>
      </c>
      <c r="R143" s="9">
        <f t="shared" si="188"/>
        <v>0</v>
      </c>
      <c r="S143" s="9">
        <f t="shared" si="188"/>
        <v>0</v>
      </c>
      <c r="T143" s="9">
        <f t="shared" si="188"/>
        <v>0</v>
      </c>
      <c r="U143" s="9">
        <f t="shared" si="188"/>
        <v>0</v>
      </c>
      <c r="V143" s="9">
        <f t="shared" ref="V143:AC143" si="192">V39+V91</f>
        <v>0</v>
      </c>
      <c r="W143" s="9">
        <f t="shared" si="192"/>
        <v>0</v>
      </c>
      <c r="X143" s="9">
        <f t="shared" si="192"/>
        <v>0</v>
      </c>
      <c r="Y143" s="9">
        <f t="shared" si="192"/>
        <v>0</v>
      </c>
      <c r="Z143" s="9">
        <f t="shared" si="192"/>
        <v>0</v>
      </c>
      <c r="AA143" s="9">
        <f t="shared" si="192"/>
        <v>0</v>
      </c>
      <c r="AB143" s="9">
        <f t="shared" si="192"/>
        <v>0</v>
      </c>
      <c r="AC143" s="9">
        <f t="shared" si="192"/>
        <v>0</v>
      </c>
    </row>
    <row r="144" spans="1:29">
      <c r="A144" s="242"/>
      <c r="B144" s="47" t="s">
        <v>114</v>
      </c>
      <c r="C144" s="9">
        <f t="shared" si="33"/>
        <v>306567.54000000004</v>
      </c>
      <c r="D144" s="9">
        <f t="shared" ref="D144:U144" si="193">D40+D92</f>
        <v>0</v>
      </c>
      <c r="E144" s="9">
        <f t="shared" si="193"/>
        <v>202811.23</v>
      </c>
      <c r="F144" s="9">
        <f t="shared" si="193"/>
        <v>96035.82</v>
      </c>
      <c r="G144" s="9">
        <f t="shared" si="193"/>
        <v>0</v>
      </c>
      <c r="H144" s="9">
        <f t="shared" ref="H144" si="194">H40+H92</f>
        <v>0</v>
      </c>
      <c r="I144" s="9">
        <f t="shared" ref="I144:K144" si="195">I40+I92</f>
        <v>0</v>
      </c>
      <c r="J144" s="9">
        <f t="shared" si="195"/>
        <v>0</v>
      </c>
      <c r="K144" s="9">
        <f t="shared" si="195"/>
        <v>0</v>
      </c>
      <c r="L144" s="9">
        <f t="shared" si="193"/>
        <v>5620.49</v>
      </c>
      <c r="M144" s="9">
        <f t="shared" si="193"/>
        <v>0</v>
      </c>
      <c r="N144" s="9">
        <f t="shared" ref="N144" si="196">N40+N92</f>
        <v>0</v>
      </c>
      <c r="O144" s="9">
        <f t="shared" si="193"/>
        <v>0</v>
      </c>
      <c r="P144" s="9">
        <f t="shared" si="193"/>
        <v>5620.49</v>
      </c>
      <c r="Q144" s="9">
        <f t="shared" si="193"/>
        <v>0</v>
      </c>
      <c r="R144" s="9">
        <f t="shared" si="193"/>
        <v>0</v>
      </c>
      <c r="S144" s="9">
        <f t="shared" si="193"/>
        <v>0</v>
      </c>
      <c r="T144" s="9">
        <f t="shared" si="193"/>
        <v>2100</v>
      </c>
      <c r="U144" s="9">
        <f t="shared" si="193"/>
        <v>0</v>
      </c>
      <c r="V144" s="9">
        <f t="shared" ref="V144:AC144" si="197">V40+V92</f>
        <v>0</v>
      </c>
      <c r="W144" s="9">
        <f t="shared" si="197"/>
        <v>0</v>
      </c>
      <c r="X144" s="9">
        <f t="shared" si="197"/>
        <v>2100</v>
      </c>
      <c r="Y144" s="9">
        <f t="shared" si="197"/>
        <v>0</v>
      </c>
      <c r="Z144" s="9">
        <f t="shared" si="197"/>
        <v>0</v>
      </c>
      <c r="AA144" s="9">
        <f t="shared" si="197"/>
        <v>0</v>
      </c>
      <c r="AB144" s="9">
        <f t="shared" si="197"/>
        <v>0</v>
      </c>
      <c r="AC144" s="9">
        <f t="shared" si="197"/>
        <v>0</v>
      </c>
    </row>
    <row r="145" spans="1:29">
      <c r="A145" s="242"/>
      <c r="B145" s="47" t="s">
        <v>115</v>
      </c>
      <c r="C145" s="9">
        <f t="shared" si="33"/>
        <v>514630</v>
      </c>
      <c r="D145" s="9">
        <f t="shared" ref="D145:U145" si="198">D41+D93</f>
        <v>50000</v>
      </c>
      <c r="E145" s="9">
        <f t="shared" si="198"/>
        <v>50000</v>
      </c>
      <c r="F145" s="9">
        <f t="shared" si="198"/>
        <v>394630</v>
      </c>
      <c r="G145" s="9">
        <f t="shared" si="198"/>
        <v>0</v>
      </c>
      <c r="H145" s="9">
        <f t="shared" ref="H145" si="199">H41+H93</f>
        <v>0</v>
      </c>
      <c r="I145" s="9">
        <f t="shared" ref="I145:K145" si="200">I41+I93</f>
        <v>0</v>
      </c>
      <c r="J145" s="9">
        <f t="shared" si="200"/>
        <v>0</v>
      </c>
      <c r="K145" s="9">
        <f t="shared" si="200"/>
        <v>0</v>
      </c>
      <c r="L145" s="9">
        <f t="shared" si="198"/>
        <v>8000</v>
      </c>
      <c r="M145" s="9">
        <f t="shared" si="198"/>
        <v>0</v>
      </c>
      <c r="N145" s="9">
        <f t="shared" ref="N145" si="201">N41+N93</f>
        <v>0</v>
      </c>
      <c r="O145" s="9">
        <f t="shared" si="198"/>
        <v>0</v>
      </c>
      <c r="P145" s="9">
        <f t="shared" si="198"/>
        <v>0</v>
      </c>
      <c r="Q145" s="9">
        <f t="shared" si="198"/>
        <v>0</v>
      </c>
      <c r="R145" s="9">
        <f t="shared" si="198"/>
        <v>0</v>
      </c>
      <c r="S145" s="9">
        <f t="shared" si="198"/>
        <v>8000</v>
      </c>
      <c r="T145" s="9">
        <f t="shared" si="198"/>
        <v>0</v>
      </c>
      <c r="U145" s="9">
        <f t="shared" si="198"/>
        <v>0</v>
      </c>
      <c r="V145" s="9">
        <f t="shared" ref="V145:AC145" si="202">V41+V93</f>
        <v>0</v>
      </c>
      <c r="W145" s="9">
        <f t="shared" si="202"/>
        <v>0</v>
      </c>
      <c r="X145" s="9">
        <f t="shared" si="202"/>
        <v>0</v>
      </c>
      <c r="Y145" s="9">
        <f t="shared" si="202"/>
        <v>12000</v>
      </c>
      <c r="Z145" s="9">
        <f t="shared" si="202"/>
        <v>12000</v>
      </c>
      <c r="AA145" s="9">
        <f t="shared" si="202"/>
        <v>0</v>
      </c>
      <c r="AB145" s="9">
        <f t="shared" si="202"/>
        <v>0</v>
      </c>
      <c r="AC145" s="9">
        <f t="shared" si="202"/>
        <v>0</v>
      </c>
    </row>
    <row r="146" spans="1:29">
      <c r="A146" s="242"/>
      <c r="B146" s="47" t="s">
        <v>116</v>
      </c>
      <c r="C146" s="9">
        <f t="shared" si="33"/>
        <v>203966.31</v>
      </c>
      <c r="D146" s="9">
        <f t="shared" ref="D146:U146" si="203">D42+D94</f>
        <v>0</v>
      </c>
      <c r="E146" s="9">
        <f t="shared" si="203"/>
        <v>141509.43</v>
      </c>
      <c r="F146" s="9">
        <f t="shared" si="203"/>
        <v>4754</v>
      </c>
      <c r="G146" s="9">
        <f t="shared" si="203"/>
        <v>0</v>
      </c>
      <c r="H146" s="9">
        <f t="shared" ref="H146" si="204">H42+H94</f>
        <v>0</v>
      </c>
      <c r="I146" s="9">
        <f t="shared" ref="I146:K146" si="205">I42+I94</f>
        <v>0</v>
      </c>
      <c r="J146" s="9">
        <f t="shared" si="205"/>
        <v>0</v>
      </c>
      <c r="K146" s="9">
        <f t="shared" si="205"/>
        <v>0</v>
      </c>
      <c r="L146" s="9">
        <f t="shared" si="203"/>
        <v>0</v>
      </c>
      <c r="M146" s="9">
        <f t="shared" si="203"/>
        <v>0</v>
      </c>
      <c r="N146" s="9">
        <f t="shared" ref="N146" si="206">N42+N94</f>
        <v>0</v>
      </c>
      <c r="O146" s="9">
        <f t="shared" si="203"/>
        <v>0</v>
      </c>
      <c r="P146" s="9">
        <f t="shared" si="203"/>
        <v>0</v>
      </c>
      <c r="Q146" s="9">
        <f t="shared" si="203"/>
        <v>0</v>
      </c>
      <c r="R146" s="9">
        <f t="shared" si="203"/>
        <v>0</v>
      </c>
      <c r="S146" s="9">
        <f t="shared" si="203"/>
        <v>0</v>
      </c>
      <c r="T146" s="9">
        <f t="shared" si="203"/>
        <v>57702.880000000005</v>
      </c>
      <c r="U146" s="9">
        <f t="shared" si="203"/>
        <v>0</v>
      </c>
      <c r="V146" s="9">
        <f t="shared" ref="V146:AC146" si="207">V42+V94</f>
        <v>28851.440000000002</v>
      </c>
      <c r="W146" s="9">
        <f t="shared" si="207"/>
        <v>28851.440000000002</v>
      </c>
      <c r="X146" s="9">
        <f t="shared" si="207"/>
        <v>0</v>
      </c>
      <c r="Y146" s="9">
        <f t="shared" si="207"/>
        <v>0</v>
      </c>
      <c r="Z146" s="9">
        <f t="shared" si="207"/>
        <v>0</v>
      </c>
      <c r="AA146" s="9">
        <f t="shared" si="207"/>
        <v>0</v>
      </c>
      <c r="AB146" s="9">
        <f t="shared" si="207"/>
        <v>0</v>
      </c>
      <c r="AC146" s="9">
        <f t="shared" si="207"/>
        <v>0</v>
      </c>
    </row>
    <row r="147" spans="1:29">
      <c r="A147" s="242"/>
      <c r="B147" s="47" t="s">
        <v>117</v>
      </c>
      <c r="C147" s="9">
        <f t="shared" si="33"/>
        <v>0</v>
      </c>
      <c r="D147" s="9">
        <f t="shared" ref="D147:U147" si="208">D43+D95</f>
        <v>0</v>
      </c>
      <c r="E147" s="9">
        <f t="shared" si="208"/>
        <v>0</v>
      </c>
      <c r="F147" s="9">
        <f t="shared" si="208"/>
        <v>0</v>
      </c>
      <c r="G147" s="9">
        <f t="shared" si="208"/>
        <v>0</v>
      </c>
      <c r="H147" s="9">
        <f t="shared" ref="H147" si="209">H43+H95</f>
        <v>0</v>
      </c>
      <c r="I147" s="9">
        <f t="shared" ref="I147:K147" si="210">I43+I95</f>
        <v>0</v>
      </c>
      <c r="J147" s="9">
        <f t="shared" si="210"/>
        <v>0</v>
      </c>
      <c r="K147" s="9">
        <f t="shared" si="210"/>
        <v>0</v>
      </c>
      <c r="L147" s="9">
        <f t="shared" si="208"/>
        <v>0</v>
      </c>
      <c r="M147" s="9">
        <f t="shared" si="208"/>
        <v>0</v>
      </c>
      <c r="N147" s="9">
        <f t="shared" ref="N147" si="211">N43+N95</f>
        <v>0</v>
      </c>
      <c r="O147" s="9">
        <f t="shared" si="208"/>
        <v>0</v>
      </c>
      <c r="P147" s="9">
        <f t="shared" si="208"/>
        <v>0</v>
      </c>
      <c r="Q147" s="9">
        <f t="shared" si="208"/>
        <v>0</v>
      </c>
      <c r="R147" s="9">
        <f t="shared" si="208"/>
        <v>0</v>
      </c>
      <c r="S147" s="9">
        <f t="shared" si="208"/>
        <v>0</v>
      </c>
      <c r="T147" s="9">
        <f t="shared" si="208"/>
        <v>0</v>
      </c>
      <c r="U147" s="9">
        <f t="shared" si="208"/>
        <v>0</v>
      </c>
      <c r="V147" s="9">
        <f t="shared" ref="V147:AC147" si="212">V43+V95</f>
        <v>0</v>
      </c>
      <c r="W147" s="9">
        <f t="shared" si="212"/>
        <v>0</v>
      </c>
      <c r="X147" s="9">
        <f t="shared" si="212"/>
        <v>0</v>
      </c>
      <c r="Y147" s="9">
        <f t="shared" si="212"/>
        <v>0</v>
      </c>
      <c r="Z147" s="9">
        <f t="shared" si="212"/>
        <v>0</v>
      </c>
      <c r="AA147" s="9">
        <f t="shared" si="212"/>
        <v>0</v>
      </c>
      <c r="AB147" s="9">
        <f t="shared" si="212"/>
        <v>0</v>
      </c>
      <c r="AC147" s="9">
        <f t="shared" si="212"/>
        <v>0</v>
      </c>
    </row>
    <row r="148" spans="1:29" ht="13.5" customHeight="1">
      <c r="A148" s="242"/>
      <c r="B148" s="47" t="s">
        <v>118</v>
      </c>
      <c r="C148" s="9">
        <f t="shared" si="33"/>
        <v>4512149.7200000007</v>
      </c>
      <c r="D148" s="9">
        <f t="shared" ref="D148:U148" si="213">D44+D96</f>
        <v>47681.64</v>
      </c>
      <c r="E148" s="9">
        <f t="shared" si="213"/>
        <v>1821519.3199999998</v>
      </c>
      <c r="F148" s="9">
        <f t="shared" si="213"/>
        <v>2329283.5099999998</v>
      </c>
      <c r="G148" s="9">
        <f t="shared" si="213"/>
        <v>96827.779999999984</v>
      </c>
      <c r="H148" s="9">
        <f t="shared" ref="H148" si="214">H44+H96</f>
        <v>0</v>
      </c>
      <c r="I148" s="9">
        <f t="shared" ref="I148:K148" si="215">I44+I96</f>
        <v>13181.72</v>
      </c>
      <c r="J148" s="9">
        <f t="shared" si="215"/>
        <v>13181.72</v>
      </c>
      <c r="K148" s="9">
        <f t="shared" si="215"/>
        <v>70464.34</v>
      </c>
      <c r="L148" s="9">
        <f t="shared" si="213"/>
        <v>95966.900000000009</v>
      </c>
      <c r="M148" s="9">
        <f t="shared" si="213"/>
        <v>24870.07</v>
      </c>
      <c r="N148" s="9">
        <f t="shared" ref="N148" si="216">N44+N96</f>
        <v>7346.91</v>
      </c>
      <c r="O148" s="9">
        <f t="shared" si="213"/>
        <v>0</v>
      </c>
      <c r="P148" s="9">
        <f t="shared" si="213"/>
        <v>26363.439999999999</v>
      </c>
      <c r="Q148" s="9">
        <f t="shared" si="213"/>
        <v>6146.91</v>
      </c>
      <c r="R148" s="9">
        <f t="shared" si="213"/>
        <v>26363.439999999999</v>
      </c>
      <c r="S148" s="9">
        <f t="shared" si="213"/>
        <v>4876.13</v>
      </c>
      <c r="T148" s="9">
        <f t="shared" si="213"/>
        <v>0</v>
      </c>
      <c r="U148" s="9">
        <f t="shared" si="213"/>
        <v>0</v>
      </c>
      <c r="V148" s="9">
        <f t="shared" ref="V148:AC148" si="217">V44+V96</f>
        <v>0</v>
      </c>
      <c r="W148" s="9">
        <f t="shared" si="217"/>
        <v>0</v>
      </c>
      <c r="X148" s="9">
        <f t="shared" si="217"/>
        <v>0</v>
      </c>
      <c r="Y148" s="9">
        <f t="shared" si="217"/>
        <v>0</v>
      </c>
      <c r="Z148" s="9">
        <f t="shared" si="217"/>
        <v>0</v>
      </c>
      <c r="AA148" s="9">
        <f t="shared" si="217"/>
        <v>0</v>
      </c>
      <c r="AB148" s="9">
        <f t="shared" si="217"/>
        <v>120870.57</v>
      </c>
      <c r="AC148" s="9">
        <f t="shared" si="217"/>
        <v>0</v>
      </c>
    </row>
    <row r="149" spans="1:29">
      <c r="A149" s="242"/>
      <c r="B149" s="47" t="s">
        <v>119</v>
      </c>
      <c r="C149" s="9">
        <f t="shared" si="33"/>
        <v>2071953.73</v>
      </c>
      <c r="D149" s="9">
        <f t="shared" ref="D149:U149" si="218">D45+D97</f>
        <v>0</v>
      </c>
      <c r="E149" s="9">
        <f t="shared" si="218"/>
        <v>423527.28</v>
      </c>
      <c r="F149" s="9">
        <f t="shared" si="218"/>
        <v>1007885.6699999999</v>
      </c>
      <c r="G149" s="9">
        <f t="shared" si="218"/>
        <v>172617.11</v>
      </c>
      <c r="H149" s="9">
        <f t="shared" ref="H149" si="219">H45+H97</f>
        <v>0</v>
      </c>
      <c r="I149" s="9">
        <f t="shared" ref="I149:K149" si="220">I45+I97</f>
        <v>22872.400000000001</v>
      </c>
      <c r="J149" s="9">
        <f t="shared" si="220"/>
        <v>22872.41</v>
      </c>
      <c r="K149" s="9">
        <f t="shared" si="220"/>
        <v>126872.3</v>
      </c>
      <c r="L149" s="9">
        <f t="shared" si="218"/>
        <v>44663.290000000008</v>
      </c>
      <c r="M149" s="9">
        <f t="shared" si="218"/>
        <v>1883.4900000000002</v>
      </c>
      <c r="N149" s="9">
        <f t="shared" ref="N149" si="221">N45+N97</f>
        <v>1883.49</v>
      </c>
      <c r="O149" s="9">
        <f t="shared" si="218"/>
        <v>11367.45</v>
      </c>
      <c r="P149" s="9">
        <f t="shared" si="218"/>
        <v>10367.450000000001</v>
      </c>
      <c r="Q149" s="9">
        <f t="shared" si="218"/>
        <v>7533.96</v>
      </c>
      <c r="R149" s="9">
        <f t="shared" si="218"/>
        <v>10367.450000000001</v>
      </c>
      <c r="S149" s="9">
        <f t="shared" si="218"/>
        <v>1260</v>
      </c>
      <c r="T149" s="9">
        <f t="shared" si="218"/>
        <v>3543.4</v>
      </c>
      <c r="U149" s="9">
        <f t="shared" si="218"/>
        <v>2000</v>
      </c>
      <c r="V149" s="9">
        <f t="shared" ref="V149:AC149" si="222">V45+V97</f>
        <v>600</v>
      </c>
      <c r="W149" s="9">
        <f t="shared" si="222"/>
        <v>0</v>
      </c>
      <c r="X149" s="9">
        <f t="shared" si="222"/>
        <v>943.4</v>
      </c>
      <c r="Y149" s="9">
        <f t="shared" si="222"/>
        <v>0</v>
      </c>
      <c r="Z149" s="9">
        <f t="shared" si="222"/>
        <v>0</v>
      </c>
      <c r="AA149" s="9">
        <f t="shared" si="222"/>
        <v>0</v>
      </c>
      <c r="AB149" s="9">
        <f t="shared" si="222"/>
        <v>419716.98</v>
      </c>
      <c r="AC149" s="9">
        <f t="shared" si="222"/>
        <v>0</v>
      </c>
    </row>
    <row r="150" spans="1:29">
      <c r="A150" s="242"/>
      <c r="B150" s="47" t="s">
        <v>120</v>
      </c>
      <c r="C150" s="9">
        <f t="shared" si="33"/>
        <v>13703016.189999999</v>
      </c>
      <c r="D150" s="9">
        <f t="shared" ref="D150:U150" si="223">D46+D98</f>
        <v>0</v>
      </c>
      <c r="E150" s="9">
        <f t="shared" si="223"/>
        <v>920427.15</v>
      </c>
      <c r="F150" s="9">
        <f t="shared" si="223"/>
        <v>10875329.439999999</v>
      </c>
      <c r="G150" s="9">
        <f t="shared" si="223"/>
        <v>194445.71999999991</v>
      </c>
      <c r="H150" s="9">
        <f t="shared" ref="H150" si="224">H46+H98</f>
        <v>1895</v>
      </c>
      <c r="I150" s="9">
        <f t="shared" ref="I150:K150" si="225">I46+I98</f>
        <v>0</v>
      </c>
      <c r="J150" s="9">
        <f t="shared" si="225"/>
        <v>46052.34</v>
      </c>
      <c r="K150" s="9">
        <f t="shared" si="225"/>
        <v>146498.38</v>
      </c>
      <c r="L150" s="9">
        <f t="shared" si="223"/>
        <v>1051881.27</v>
      </c>
      <c r="M150" s="9">
        <f t="shared" si="223"/>
        <v>96889.069999999992</v>
      </c>
      <c r="N150" s="9">
        <f t="shared" ref="N150" si="226">N46+N98</f>
        <v>97859.94</v>
      </c>
      <c r="O150" s="9">
        <f t="shared" si="223"/>
        <v>96565.440000000002</v>
      </c>
      <c r="P150" s="9">
        <f t="shared" si="223"/>
        <v>151352.76999999999</v>
      </c>
      <c r="Q150" s="9">
        <f t="shared" si="223"/>
        <v>96889.07</v>
      </c>
      <c r="R150" s="9">
        <f t="shared" si="223"/>
        <v>146498.38</v>
      </c>
      <c r="S150" s="9">
        <f t="shared" si="223"/>
        <v>365826.6</v>
      </c>
      <c r="T150" s="9">
        <f t="shared" si="223"/>
        <v>351713</v>
      </c>
      <c r="U150" s="9">
        <f t="shared" si="223"/>
        <v>0</v>
      </c>
      <c r="V150" s="9">
        <f t="shared" ref="V150:AC150" si="227">V46+V98</f>
        <v>175006.53999999998</v>
      </c>
      <c r="W150" s="9">
        <f t="shared" si="227"/>
        <v>105003.9</v>
      </c>
      <c r="X150" s="9">
        <f t="shared" si="227"/>
        <v>71702.560000000012</v>
      </c>
      <c r="Y150" s="9">
        <f t="shared" si="227"/>
        <v>135540.49</v>
      </c>
      <c r="Z150" s="9">
        <f t="shared" si="227"/>
        <v>135540.49</v>
      </c>
      <c r="AA150" s="9">
        <f t="shared" si="227"/>
        <v>0</v>
      </c>
      <c r="AB150" s="9">
        <f t="shared" si="227"/>
        <v>131371.85</v>
      </c>
      <c r="AC150" s="9">
        <f t="shared" si="227"/>
        <v>42307.27</v>
      </c>
    </row>
    <row r="151" spans="1:29">
      <c r="A151" s="242"/>
      <c r="B151" s="47" t="s">
        <v>121</v>
      </c>
      <c r="C151" s="9">
        <f t="shared" si="33"/>
        <v>6960959.9500000002</v>
      </c>
      <c r="D151" s="9">
        <f t="shared" ref="D151:U151" si="228">D47+D99</f>
        <v>1519558.3599999999</v>
      </c>
      <c r="E151" s="9">
        <f t="shared" si="228"/>
        <v>-110.5</v>
      </c>
      <c r="F151" s="9">
        <f t="shared" si="228"/>
        <v>5049627.5199999996</v>
      </c>
      <c r="G151" s="9">
        <f t="shared" si="228"/>
        <v>955.7</v>
      </c>
      <c r="H151" s="9">
        <f t="shared" ref="H151" si="229">H47+H99</f>
        <v>0</v>
      </c>
      <c r="I151" s="9">
        <f t="shared" ref="I151:K151" si="230">I47+I99</f>
        <v>0</v>
      </c>
      <c r="J151" s="9">
        <f t="shared" si="230"/>
        <v>955.7</v>
      </c>
      <c r="K151" s="9">
        <f t="shared" si="230"/>
        <v>0</v>
      </c>
      <c r="L151" s="9">
        <f t="shared" si="228"/>
        <v>258928.83</v>
      </c>
      <c r="M151" s="9">
        <f t="shared" si="228"/>
        <v>8542.2300000000014</v>
      </c>
      <c r="N151" s="9">
        <f t="shared" ref="N151" si="231">N47+N99</f>
        <v>8542.24</v>
      </c>
      <c r="O151" s="9">
        <f t="shared" si="228"/>
        <v>0</v>
      </c>
      <c r="P151" s="9">
        <f t="shared" si="228"/>
        <v>0</v>
      </c>
      <c r="Q151" s="9">
        <f t="shared" si="228"/>
        <v>8542.24</v>
      </c>
      <c r="R151" s="9">
        <f t="shared" si="228"/>
        <v>2031.24</v>
      </c>
      <c r="S151" s="9">
        <f t="shared" si="228"/>
        <v>231270.88</v>
      </c>
      <c r="T151" s="9">
        <f t="shared" si="228"/>
        <v>0</v>
      </c>
      <c r="U151" s="9">
        <f t="shared" si="228"/>
        <v>0</v>
      </c>
      <c r="V151" s="9">
        <f t="shared" ref="V151:AC151" si="232">V47+V99</f>
        <v>0</v>
      </c>
      <c r="W151" s="9">
        <f t="shared" si="232"/>
        <v>0</v>
      </c>
      <c r="X151" s="9">
        <f t="shared" si="232"/>
        <v>0</v>
      </c>
      <c r="Y151" s="9">
        <f t="shared" si="232"/>
        <v>65168.229999999996</v>
      </c>
      <c r="Z151" s="9">
        <f t="shared" si="232"/>
        <v>61364.409999999996</v>
      </c>
      <c r="AA151" s="9">
        <f t="shared" si="232"/>
        <v>3803.8200000000006</v>
      </c>
      <c r="AB151" s="9">
        <f t="shared" si="232"/>
        <v>61941.579999999994</v>
      </c>
      <c r="AC151" s="9">
        <f t="shared" si="232"/>
        <v>4890.2300000000005</v>
      </c>
    </row>
    <row r="152" spans="1:29">
      <c r="A152" s="242"/>
      <c r="B152" s="47" t="s">
        <v>122</v>
      </c>
      <c r="C152" s="9">
        <f t="shared" si="33"/>
        <v>3335915.66</v>
      </c>
      <c r="D152" s="9">
        <f t="shared" ref="D152:U152" si="233">D48+D100</f>
        <v>3031572.06</v>
      </c>
      <c r="E152" s="9">
        <f t="shared" si="233"/>
        <v>0</v>
      </c>
      <c r="F152" s="9">
        <f t="shared" si="233"/>
        <v>40278.1</v>
      </c>
      <c r="G152" s="9">
        <f t="shared" si="233"/>
        <v>0</v>
      </c>
      <c r="H152" s="9">
        <f t="shared" ref="H152" si="234">H48+H100</f>
        <v>0</v>
      </c>
      <c r="I152" s="9">
        <f t="shared" ref="I152:K152" si="235">I48+I100</f>
        <v>0</v>
      </c>
      <c r="J152" s="9">
        <f t="shared" si="235"/>
        <v>0</v>
      </c>
      <c r="K152" s="9">
        <f t="shared" si="235"/>
        <v>0</v>
      </c>
      <c r="L152" s="9">
        <f t="shared" si="233"/>
        <v>40186</v>
      </c>
      <c r="M152" s="9">
        <f t="shared" si="233"/>
        <v>18753.46</v>
      </c>
      <c r="N152" s="9">
        <f t="shared" ref="N152" si="236">N48+N100</f>
        <v>10716.27</v>
      </c>
      <c r="O152" s="9">
        <f t="shared" si="233"/>
        <v>0</v>
      </c>
      <c r="P152" s="9">
        <f t="shared" si="233"/>
        <v>0</v>
      </c>
      <c r="Q152" s="9">
        <f t="shared" si="233"/>
        <v>10716.27</v>
      </c>
      <c r="R152" s="9">
        <f t="shared" si="233"/>
        <v>0</v>
      </c>
      <c r="S152" s="9">
        <f t="shared" si="233"/>
        <v>0</v>
      </c>
      <c r="T152" s="9">
        <f t="shared" si="233"/>
        <v>0</v>
      </c>
      <c r="U152" s="9">
        <f t="shared" si="233"/>
        <v>0</v>
      </c>
      <c r="V152" s="9">
        <f t="shared" ref="V152:AC152" si="237">V48+V100</f>
        <v>0</v>
      </c>
      <c r="W152" s="9">
        <f t="shared" si="237"/>
        <v>0</v>
      </c>
      <c r="X152" s="9">
        <f t="shared" si="237"/>
        <v>0</v>
      </c>
      <c r="Y152" s="9">
        <f t="shared" si="237"/>
        <v>0</v>
      </c>
      <c r="Z152" s="9">
        <f t="shared" si="237"/>
        <v>0</v>
      </c>
      <c r="AA152" s="9">
        <f t="shared" si="237"/>
        <v>0</v>
      </c>
      <c r="AB152" s="9">
        <f t="shared" si="237"/>
        <v>223879.5</v>
      </c>
      <c r="AC152" s="9">
        <f t="shared" si="237"/>
        <v>0</v>
      </c>
    </row>
    <row r="153" spans="1:29">
      <c r="A153" s="242"/>
      <c r="B153" s="47" t="s">
        <v>123</v>
      </c>
      <c r="C153" s="9">
        <f t="shared" si="33"/>
        <v>3091040.3100000005</v>
      </c>
      <c r="D153" s="9">
        <f t="shared" ref="D153:U153" si="238">D49+D101</f>
        <v>897532</v>
      </c>
      <c r="E153" s="9">
        <f t="shared" si="238"/>
        <v>-333560</v>
      </c>
      <c r="F153" s="9">
        <f t="shared" si="238"/>
        <v>1898664.1500000001</v>
      </c>
      <c r="G153" s="9">
        <f t="shared" si="238"/>
        <v>57068.58</v>
      </c>
      <c r="H153" s="9">
        <f t="shared" ref="H153" si="239">H49+H101</f>
        <v>3468.99</v>
      </c>
      <c r="I153" s="9">
        <f t="shared" ref="I153:K153" si="240">I49+I101</f>
        <v>1670.26</v>
      </c>
      <c r="J153" s="9">
        <f t="shared" si="240"/>
        <v>14155.11</v>
      </c>
      <c r="K153" s="9">
        <f t="shared" si="240"/>
        <v>37774.22</v>
      </c>
      <c r="L153" s="9">
        <f t="shared" si="238"/>
        <v>126802.89</v>
      </c>
      <c r="M153" s="9">
        <f t="shared" si="238"/>
        <v>14183.379999999997</v>
      </c>
      <c r="N153" s="9">
        <f t="shared" ref="N153" si="241">N49+N101</f>
        <v>14072.72</v>
      </c>
      <c r="O153" s="9">
        <f t="shared" si="238"/>
        <v>7966.5599999999995</v>
      </c>
      <c r="P153" s="9">
        <f t="shared" si="238"/>
        <v>43187.240000000005</v>
      </c>
      <c r="Q153" s="9">
        <f t="shared" si="238"/>
        <v>14072.72</v>
      </c>
      <c r="R153" s="9">
        <f t="shared" si="238"/>
        <v>21571.03</v>
      </c>
      <c r="S153" s="9">
        <f t="shared" si="238"/>
        <v>11749.240000000002</v>
      </c>
      <c r="T153" s="9">
        <f t="shared" si="238"/>
        <v>341401</v>
      </c>
      <c r="U153" s="9">
        <f t="shared" si="238"/>
        <v>48140</v>
      </c>
      <c r="V153" s="9">
        <f t="shared" ref="V153:AC153" si="242">V49+V101</f>
        <v>261643.35</v>
      </c>
      <c r="W153" s="9">
        <f t="shared" si="242"/>
        <v>31617.65</v>
      </c>
      <c r="X153" s="9">
        <f t="shared" si="242"/>
        <v>0</v>
      </c>
      <c r="Y153" s="9">
        <f t="shared" si="242"/>
        <v>41796.5</v>
      </c>
      <c r="Z153" s="9">
        <f t="shared" si="242"/>
        <v>41796.5</v>
      </c>
      <c r="AA153" s="9">
        <f t="shared" si="242"/>
        <v>0</v>
      </c>
      <c r="AB153" s="9">
        <f t="shared" si="242"/>
        <v>45691</v>
      </c>
      <c r="AC153" s="9">
        <f t="shared" si="242"/>
        <v>15644.189999999999</v>
      </c>
    </row>
    <row r="154" spans="1:29">
      <c r="A154" s="242"/>
      <c r="B154" s="47" t="s">
        <v>124</v>
      </c>
      <c r="C154" s="9">
        <f t="shared" si="33"/>
        <v>230938.34</v>
      </c>
      <c r="D154" s="9">
        <f t="shared" ref="D154:U154" si="243">D50+D102</f>
        <v>0</v>
      </c>
      <c r="E154" s="9">
        <f t="shared" si="243"/>
        <v>68113.210000000006</v>
      </c>
      <c r="F154" s="9">
        <f t="shared" si="243"/>
        <v>125939.02</v>
      </c>
      <c r="G154" s="9">
        <f t="shared" si="243"/>
        <v>14999.31</v>
      </c>
      <c r="H154" s="9">
        <f t="shared" ref="H154" si="244">H50+H102</f>
        <v>13899.31</v>
      </c>
      <c r="I154" s="9">
        <f t="shared" ref="I154:K154" si="245">I50+I102</f>
        <v>1100</v>
      </c>
      <c r="J154" s="9">
        <f t="shared" si="245"/>
        <v>0</v>
      </c>
      <c r="K154" s="9">
        <f t="shared" si="245"/>
        <v>0</v>
      </c>
      <c r="L154" s="9">
        <f t="shared" si="243"/>
        <v>0</v>
      </c>
      <c r="M154" s="9">
        <f t="shared" si="243"/>
        <v>0</v>
      </c>
      <c r="N154" s="9">
        <f t="shared" ref="N154" si="246">N50+N102</f>
        <v>0</v>
      </c>
      <c r="O154" s="9">
        <f t="shared" si="243"/>
        <v>0</v>
      </c>
      <c r="P154" s="9">
        <f t="shared" si="243"/>
        <v>0</v>
      </c>
      <c r="Q154" s="9">
        <f t="shared" si="243"/>
        <v>0</v>
      </c>
      <c r="R154" s="9">
        <f t="shared" si="243"/>
        <v>0</v>
      </c>
      <c r="S154" s="9">
        <f t="shared" si="243"/>
        <v>0</v>
      </c>
      <c r="T154" s="9">
        <f t="shared" si="243"/>
        <v>0</v>
      </c>
      <c r="U154" s="9">
        <f t="shared" si="243"/>
        <v>0</v>
      </c>
      <c r="V154" s="9">
        <f t="shared" ref="V154:AC154" si="247">V50+V102</f>
        <v>0</v>
      </c>
      <c r="W154" s="9">
        <f t="shared" si="247"/>
        <v>0</v>
      </c>
      <c r="X154" s="9">
        <f t="shared" si="247"/>
        <v>0</v>
      </c>
      <c r="Y154" s="9">
        <f t="shared" si="247"/>
        <v>10943.4</v>
      </c>
      <c r="Z154" s="9">
        <f t="shared" si="247"/>
        <v>10943.4</v>
      </c>
      <c r="AA154" s="9">
        <f t="shared" si="247"/>
        <v>0</v>
      </c>
      <c r="AB154" s="9">
        <f t="shared" si="247"/>
        <v>10943.4</v>
      </c>
      <c r="AC154" s="9">
        <f t="shared" si="247"/>
        <v>0</v>
      </c>
    </row>
    <row r="155" spans="1:29">
      <c r="A155" s="243"/>
      <c r="B155" s="57" t="s">
        <v>87</v>
      </c>
      <c r="C155" s="172">
        <f t="shared" si="33"/>
        <v>39579842.710000001</v>
      </c>
      <c r="D155" s="172">
        <f t="shared" ref="D155:U155" si="248">SUM(D139:D154)</f>
        <v>5546344.0599999996</v>
      </c>
      <c r="E155" s="172">
        <f t="shared" si="248"/>
        <v>4833216.17</v>
      </c>
      <c r="F155" s="172">
        <f t="shared" si="248"/>
        <v>24257250.5</v>
      </c>
      <c r="G155" s="172">
        <f t="shared" si="248"/>
        <v>599396.61999999976</v>
      </c>
      <c r="H155" s="172">
        <f t="shared" ref="H155" si="249">SUM(H139:H154)</f>
        <v>32228.67</v>
      </c>
      <c r="I155" s="172">
        <f t="shared" ref="I155:K155" si="250">SUM(I139:I154)</f>
        <v>44905.61</v>
      </c>
      <c r="J155" s="172">
        <f t="shared" si="250"/>
        <v>104005.31</v>
      </c>
      <c r="K155" s="172">
        <f t="shared" si="250"/>
        <v>418257.03</v>
      </c>
      <c r="L155" s="172">
        <f t="shared" si="248"/>
        <v>1839228.47</v>
      </c>
      <c r="M155" s="172">
        <f t="shared" si="248"/>
        <v>187622.36</v>
      </c>
      <c r="N155" s="172">
        <f t="shared" ref="N155" si="251">SUM(N139:N154)</f>
        <v>160173.60999999999</v>
      </c>
      <c r="O155" s="172">
        <f t="shared" si="248"/>
        <v>131954.07</v>
      </c>
      <c r="P155" s="172">
        <f t="shared" si="248"/>
        <v>262938.75</v>
      </c>
      <c r="Q155" s="172">
        <f t="shared" si="248"/>
        <v>163399.41</v>
      </c>
      <c r="R155" s="172">
        <f t="shared" si="248"/>
        <v>232993.19999999998</v>
      </c>
      <c r="S155" s="172">
        <f t="shared" si="248"/>
        <v>700147.07</v>
      </c>
      <c r="T155" s="172">
        <f t="shared" si="248"/>
        <v>1061445.6099999999</v>
      </c>
      <c r="U155" s="172">
        <f t="shared" si="248"/>
        <v>62134.79</v>
      </c>
      <c r="V155" s="172">
        <f t="shared" ref="V155:AC155" si="252">SUM(V139:V154)</f>
        <v>729032.23</v>
      </c>
      <c r="W155" s="172">
        <f t="shared" si="252"/>
        <v>182729.87999999998</v>
      </c>
      <c r="X155" s="172">
        <f t="shared" si="252"/>
        <v>87548.71</v>
      </c>
      <c r="Y155" s="172">
        <f t="shared" si="252"/>
        <v>304710.78000000003</v>
      </c>
      <c r="Z155" s="172">
        <f t="shared" si="252"/>
        <v>300195.88</v>
      </c>
      <c r="AA155" s="172">
        <f t="shared" si="252"/>
        <v>4514.9000000000005</v>
      </c>
      <c r="AB155" s="172">
        <f t="shared" si="252"/>
        <v>1073215.6999999997</v>
      </c>
      <c r="AC155" s="172">
        <f t="shared" si="252"/>
        <v>65034.8</v>
      </c>
    </row>
    <row r="156" spans="1:29" ht="14.25" thickBot="1">
      <c r="A156" s="165"/>
      <c r="B156" s="59" t="s">
        <v>3</v>
      </c>
      <c r="C156" s="173">
        <f t="shared" si="33"/>
        <v>278906922.83000004</v>
      </c>
      <c r="D156" s="173">
        <f t="shared" ref="D156:U156" si="253">D155+D138+D124+D118</f>
        <v>15351757.969999995</v>
      </c>
      <c r="E156" s="173">
        <f t="shared" si="253"/>
        <v>43229162.799999997</v>
      </c>
      <c r="F156" s="173">
        <f t="shared" si="253"/>
        <v>138862917.20000002</v>
      </c>
      <c r="G156" s="173">
        <f t="shared" si="253"/>
        <v>7317847.0999999987</v>
      </c>
      <c r="H156" s="173">
        <f t="shared" ref="H156" si="254">H155+H138+H124+H118</f>
        <v>3697908.6799999997</v>
      </c>
      <c r="I156" s="173">
        <f t="shared" ref="I156:K156" si="255">I155+I138+I124+I118</f>
        <v>-180223.18</v>
      </c>
      <c r="J156" s="173">
        <f t="shared" si="255"/>
        <v>508919.01</v>
      </c>
      <c r="K156" s="173">
        <f t="shared" si="255"/>
        <v>3291242.5900000003</v>
      </c>
      <c r="L156" s="173">
        <f>L155+L138+L124+L118</f>
        <v>10946234.979999999</v>
      </c>
      <c r="M156" s="173">
        <f t="shared" si="253"/>
        <v>2195116.02</v>
      </c>
      <c r="N156" s="173">
        <f t="shared" ref="N156" si="256">N155+N138+N124+N118</f>
        <v>796314.33</v>
      </c>
      <c r="O156" s="173">
        <f t="shared" si="253"/>
        <v>1347223.7800000003</v>
      </c>
      <c r="P156" s="173">
        <f t="shared" si="253"/>
        <v>1787117.17</v>
      </c>
      <c r="Q156" s="173">
        <f t="shared" si="253"/>
        <v>821946.63</v>
      </c>
      <c r="R156" s="173">
        <f t="shared" si="253"/>
        <v>1690739.54</v>
      </c>
      <c r="S156" s="173">
        <f t="shared" si="253"/>
        <v>2307777.5099999998</v>
      </c>
      <c r="T156" s="173">
        <f t="shared" si="253"/>
        <v>53493015.869999997</v>
      </c>
      <c r="U156" s="173">
        <f t="shared" si="253"/>
        <v>5724878.79</v>
      </c>
      <c r="V156" s="173">
        <f t="shared" ref="V156:AC156" si="257">V155+V138+V124+V118</f>
        <v>29111296.129999999</v>
      </c>
      <c r="W156" s="173">
        <f t="shared" si="257"/>
        <v>16393747.4</v>
      </c>
      <c r="X156" s="173">
        <f t="shared" si="257"/>
        <v>2263093.5500000003</v>
      </c>
      <c r="Y156" s="173">
        <f t="shared" si="257"/>
        <v>2676678.9299999997</v>
      </c>
      <c r="Z156" s="173">
        <f t="shared" si="257"/>
        <v>1999387.77</v>
      </c>
      <c r="AA156" s="173">
        <f t="shared" si="257"/>
        <v>677291.15999999992</v>
      </c>
      <c r="AB156" s="173">
        <f t="shared" si="257"/>
        <v>6219185.5999999996</v>
      </c>
      <c r="AC156" s="173">
        <f t="shared" si="257"/>
        <v>810122.38</v>
      </c>
    </row>
    <row r="157" spans="1:29">
      <c r="C157" s="174"/>
    </row>
    <row r="158" spans="1:29" s="175" customFormat="1" ht="12">
      <c r="B158" s="105" t="s">
        <v>50</v>
      </c>
      <c r="C158" s="105">
        <f>C156-累计利润调整表!B77</f>
        <v>0</v>
      </c>
      <c r="D158" s="175">
        <f>D156-累计利润调整表!C77</f>
        <v>10229390.799999997</v>
      </c>
      <c r="E158" s="175">
        <f>E156-累计利润调整表!D77</f>
        <v>-10229390.800000012</v>
      </c>
      <c r="F158" s="175">
        <f>F156-累计利润调整表!E77</f>
        <v>0</v>
      </c>
      <c r="G158" s="175">
        <f>G156-累计利润调整表!F77</f>
        <v>0</v>
      </c>
      <c r="L158" s="175">
        <f>L156-累计利润调整表!K77</f>
        <v>0</v>
      </c>
      <c r="M158" s="175">
        <f>M156-累计利润调整表!L77</f>
        <v>0</v>
      </c>
      <c r="O158" s="175">
        <f>O156-累计利润调整表!P77</f>
        <v>0</v>
      </c>
      <c r="P158" s="175">
        <f>P156-累计利润调整表!O77</f>
        <v>0</v>
      </c>
      <c r="Q158" s="175">
        <f>Q156-累计利润调整表!N77</f>
        <v>0</v>
      </c>
      <c r="R158" s="175">
        <f>R156-累计利润调整表!Q77</f>
        <v>0</v>
      </c>
      <c r="S158" s="175">
        <f>S156-累计利润调整表!R77</f>
        <v>0</v>
      </c>
      <c r="T158" s="175">
        <f>T156-累计利润调整表!S77</f>
        <v>0</v>
      </c>
      <c r="U158" s="175">
        <f>U156-累计利润调整表!T77</f>
        <v>0</v>
      </c>
      <c r="V158" s="175">
        <f>V156-累计利润调整表!U77</f>
        <v>0</v>
      </c>
      <c r="W158" s="175">
        <f>W156-累计利润调整表!V77</f>
        <v>0</v>
      </c>
      <c r="X158" s="175">
        <f>X156-累计利润调整表!W77</f>
        <v>0</v>
      </c>
      <c r="Y158" s="175">
        <f>Y156-累计利润调整表!X77</f>
        <v>0</v>
      </c>
      <c r="Z158" s="175">
        <f>Z156-累计利润调整表!Y77</f>
        <v>0</v>
      </c>
      <c r="AA158" s="175">
        <f>AA156-累计利润调整表!Z77</f>
        <v>0</v>
      </c>
      <c r="AB158" s="175">
        <f>AB156-累计利润调整表!AA77</f>
        <v>0</v>
      </c>
      <c r="AC158" s="175">
        <f>AC156-累计利润调整表!AB77</f>
        <v>0</v>
      </c>
    </row>
  </sheetData>
  <mergeCells count="12">
    <mergeCell ref="A4:A14"/>
    <mergeCell ref="A15:A20"/>
    <mergeCell ref="A21:A34"/>
    <mergeCell ref="A35:A51"/>
    <mergeCell ref="A56:A66"/>
    <mergeCell ref="A125:A138"/>
    <mergeCell ref="A139:A155"/>
    <mergeCell ref="A67:A72"/>
    <mergeCell ref="A73:A86"/>
    <mergeCell ref="A87:A103"/>
    <mergeCell ref="A108:A118"/>
    <mergeCell ref="A119:A124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3"/>
  <sheetViews>
    <sheetView topLeftCell="A258" zoomScale="90" zoomScaleNormal="90" workbookViewId="0">
      <selection activeCell="C278" sqref="C278"/>
    </sheetView>
  </sheetViews>
  <sheetFormatPr defaultColWidth="9" defaultRowHeight="16.5"/>
  <cols>
    <col min="1" max="1" width="6.875" style="179" customWidth="1"/>
    <col min="2" max="2" width="17.25" style="179" customWidth="1"/>
    <col min="3" max="3" width="15.625" style="179" bestFit="1" customWidth="1"/>
    <col min="4" max="4" width="17" style="176" customWidth="1"/>
    <col min="5" max="5" width="17.125" style="176" customWidth="1"/>
    <col min="6" max="7" width="17.375" style="176" customWidth="1"/>
    <col min="8" max="8" width="29.25" style="180" customWidth="1"/>
    <col min="9" max="9" width="29.375" style="177" hidden="1" customWidth="1"/>
    <col min="10" max="10" width="14" style="177" customWidth="1"/>
    <col min="11" max="11" width="14.625" style="177" customWidth="1"/>
    <col min="12" max="12" width="13.5" style="177" customWidth="1"/>
    <col min="13" max="15" width="14" style="177" customWidth="1"/>
    <col min="16" max="16" width="12.25" style="177" customWidth="1"/>
    <col min="17" max="19" width="9" style="177"/>
    <col min="20" max="20" width="15.125" style="177" customWidth="1"/>
    <col min="21" max="22" width="9" style="177"/>
    <col min="23" max="16384" width="9" style="176"/>
  </cols>
  <sheetData>
    <row r="1" spans="1:25" hidden="1">
      <c r="A1" s="176"/>
      <c r="B1" s="176"/>
      <c r="C1" s="176"/>
      <c r="H1" s="176"/>
      <c r="I1" s="177" t="s">
        <v>60</v>
      </c>
      <c r="K1" s="177" t="s">
        <v>4</v>
      </c>
      <c r="M1" s="177" t="s">
        <v>77</v>
      </c>
      <c r="N1" s="178"/>
      <c r="O1" s="178"/>
      <c r="R1" s="178"/>
      <c r="T1" s="177" t="s">
        <v>77</v>
      </c>
      <c r="U1" s="178">
        <f t="shared" ref="U1:U44" si="0">VLOOKUP(T1,$M$1:$Q$44,2,0)</f>
        <v>0</v>
      </c>
      <c r="V1" s="178">
        <v>0</v>
      </c>
      <c r="W1" s="177" t="s">
        <v>77</v>
      </c>
      <c r="X1" s="177" t="s">
        <v>126</v>
      </c>
      <c r="Y1" s="178">
        <f t="shared" ref="Y1:Y44" si="1">VLOOKUP(W1,$M$1:$O$44,3,0)</f>
        <v>0</v>
      </c>
    </row>
    <row r="2" spans="1:25" hidden="1">
      <c r="A2" s="176"/>
      <c r="B2" s="176"/>
      <c r="C2" s="176"/>
      <c r="H2" s="176"/>
      <c r="I2" s="177" t="s">
        <v>28</v>
      </c>
      <c r="K2" s="177" t="s">
        <v>5</v>
      </c>
      <c r="M2" s="177" t="s">
        <v>78</v>
      </c>
      <c r="N2" s="178"/>
      <c r="O2" s="178"/>
      <c r="R2" s="178"/>
      <c r="T2" s="177" t="s">
        <v>78</v>
      </c>
      <c r="U2" s="178">
        <f t="shared" si="0"/>
        <v>0</v>
      </c>
      <c r="V2" s="178">
        <v>0</v>
      </c>
      <c r="W2" s="177" t="s">
        <v>78</v>
      </c>
      <c r="X2" s="177" t="s">
        <v>126</v>
      </c>
      <c r="Y2" s="178">
        <f t="shared" si="1"/>
        <v>0</v>
      </c>
    </row>
    <row r="3" spans="1:25" hidden="1">
      <c r="A3" s="176"/>
      <c r="B3" s="176"/>
      <c r="C3" s="176"/>
      <c r="H3" s="176"/>
      <c r="I3" s="177" t="s">
        <v>29</v>
      </c>
      <c r="K3" s="177" t="s">
        <v>6</v>
      </c>
      <c r="M3" s="177" t="s">
        <v>79</v>
      </c>
      <c r="N3" s="178"/>
      <c r="O3" s="178"/>
      <c r="R3" s="178"/>
      <c r="T3" s="177" t="s">
        <v>79</v>
      </c>
      <c r="U3" s="178">
        <f t="shared" si="0"/>
        <v>0</v>
      </c>
      <c r="V3" s="178">
        <v>0</v>
      </c>
      <c r="W3" s="177" t="s">
        <v>79</v>
      </c>
      <c r="X3" s="177" t="s">
        <v>126</v>
      </c>
      <c r="Y3" s="178">
        <f t="shared" si="1"/>
        <v>0</v>
      </c>
    </row>
    <row r="4" spans="1:25" hidden="1">
      <c r="A4" s="176"/>
      <c r="B4" s="176"/>
      <c r="C4" s="176"/>
      <c r="H4" s="176"/>
      <c r="I4" s="177" t="s">
        <v>30</v>
      </c>
      <c r="K4" s="177" t="s">
        <v>7</v>
      </c>
      <c r="M4" s="177" t="s">
        <v>80</v>
      </c>
      <c r="N4" s="178"/>
      <c r="O4" s="178"/>
      <c r="R4" s="178"/>
      <c r="T4" s="177" t="s">
        <v>81</v>
      </c>
      <c r="U4" s="178">
        <f t="shared" si="0"/>
        <v>0</v>
      </c>
      <c r="V4" s="178">
        <v>0</v>
      </c>
      <c r="W4" s="177" t="s">
        <v>80</v>
      </c>
      <c r="X4" s="177" t="s">
        <v>126</v>
      </c>
      <c r="Y4" s="178">
        <f t="shared" si="1"/>
        <v>0</v>
      </c>
    </row>
    <row r="5" spans="1:25" hidden="1">
      <c r="A5" s="176"/>
      <c r="B5" s="176"/>
      <c r="C5" s="176"/>
      <c r="H5" s="176"/>
      <c r="I5" s="177" t="s">
        <v>61</v>
      </c>
      <c r="K5" s="177" t="s">
        <v>501</v>
      </c>
      <c r="M5" s="177" t="s">
        <v>81</v>
      </c>
      <c r="N5" s="178"/>
      <c r="O5" s="178"/>
      <c r="R5" s="178"/>
      <c r="T5" s="177" t="s">
        <v>82</v>
      </c>
      <c r="U5" s="178">
        <f t="shared" si="0"/>
        <v>0</v>
      </c>
      <c r="V5" s="178">
        <v>0</v>
      </c>
      <c r="W5" s="177" t="s">
        <v>81</v>
      </c>
      <c r="X5" s="177" t="s">
        <v>126</v>
      </c>
      <c r="Y5" s="178">
        <f t="shared" si="1"/>
        <v>0</v>
      </c>
    </row>
    <row r="6" spans="1:25" hidden="1">
      <c r="A6" s="176"/>
      <c r="B6" s="176"/>
      <c r="C6" s="176"/>
      <c r="H6" s="176"/>
      <c r="I6" s="177" t="s">
        <v>32</v>
      </c>
      <c r="K6" s="177" t="s">
        <v>11</v>
      </c>
      <c r="M6" s="177" t="s">
        <v>82</v>
      </c>
      <c r="N6" s="178"/>
      <c r="O6" s="178"/>
      <c r="R6" s="178"/>
      <c r="T6" s="177" t="s">
        <v>83</v>
      </c>
      <c r="U6" s="178">
        <f t="shared" si="0"/>
        <v>0</v>
      </c>
      <c r="V6" s="178">
        <v>0</v>
      </c>
      <c r="W6" s="177" t="s">
        <v>82</v>
      </c>
      <c r="X6" s="177" t="s">
        <v>126</v>
      </c>
      <c r="Y6" s="178">
        <f t="shared" si="1"/>
        <v>0</v>
      </c>
    </row>
    <row r="7" spans="1:25" hidden="1">
      <c r="A7" s="176"/>
      <c r="B7" s="176"/>
      <c r="C7" s="176"/>
      <c r="H7" s="176"/>
      <c r="I7" s="177" t="s">
        <v>34</v>
      </c>
      <c r="K7" s="177" t="s">
        <v>13</v>
      </c>
      <c r="M7" s="177" t="s">
        <v>83</v>
      </c>
      <c r="N7" s="178"/>
      <c r="O7" s="178"/>
      <c r="R7" s="178"/>
      <c r="T7" s="177" t="s">
        <v>84</v>
      </c>
      <c r="U7" s="178">
        <f t="shared" si="0"/>
        <v>0</v>
      </c>
      <c r="V7" s="178">
        <v>0</v>
      </c>
      <c r="W7" s="177" t="s">
        <v>83</v>
      </c>
      <c r="X7" s="177" t="s">
        <v>126</v>
      </c>
      <c r="Y7" s="178">
        <f t="shared" si="1"/>
        <v>0</v>
      </c>
    </row>
    <row r="8" spans="1:25" hidden="1">
      <c r="A8" s="176"/>
      <c r="B8" s="176"/>
      <c r="C8" s="176"/>
      <c r="H8" s="176"/>
      <c r="I8" s="177" t="s">
        <v>63</v>
      </c>
      <c r="K8" s="177" t="s">
        <v>57</v>
      </c>
      <c r="M8" s="177" t="s">
        <v>84</v>
      </c>
      <c r="N8" s="178"/>
      <c r="O8" s="178"/>
      <c r="R8" s="178"/>
      <c r="T8" s="177" t="s">
        <v>127</v>
      </c>
      <c r="U8" s="178" t="e">
        <f t="shared" si="0"/>
        <v>#N/A</v>
      </c>
      <c r="V8" s="178">
        <v>0</v>
      </c>
      <c r="W8" s="177" t="s">
        <v>84</v>
      </c>
      <c r="X8" s="177" t="s">
        <v>126</v>
      </c>
      <c r="Y8" s="178">
        <f t="shared" si="1"/>
        <v>0</v>
      </c>
    </row>
    <row r="9" spans="1:25" hidden="1">
      <c r="A9" s="176"/>
      <c r="B9" s="176"/>
      <c r="C9" s="176"/>
      <c r="H9" s="176"/>
      <c r="I9" s="177" t="s">
        <v>64</v>
      </c>
      <c r="K9" s="177" t="s">
        <v>14</v>
      </c>
      <c r="M9" s="177" t="s">
        <v>85</v>
      </c>
      <c r="N9" s="178"/>
      <c r="O9" s="178"/>
      <c r="R9" s="178"/>
      <c r="T9" s="177" t="s">
        <v>86</v>
      </c>
      <c r="U9" s="178">
        <f t="shared" si="0"/>
        <v>0</v>
      </c>
      <c r="V9" s="178">
        <v>0</v>
      </c>
      <c r="W9" s="177" t="s">
        <v>85</v>
      </c>
      <c r="X9" s="177" t="s">
        <v>126</v>
      </c>
      <c r="Y9" s="178">
        <f t="shared" si="1"/>
        <v>0</v>
      </c>
    </row>
    <row r="10" spans="1:25" hidden="1">
      <c r="A10" s="176"/>
      <c r="B10" s="176"/>
      <c r="C10" s="176"/>
      <c r="H10" s="176"/>
      <c r="I10" s="177" t="s">
        <v>65</v>
      </c>
      <c r="K10" s="177" t="s">
        <v>507</v>
      </c>
      <c r="M10" s="177" t="s">
        <v>86</v>
      </c>
      <c r="N10" s="178"/>
      <c r="O10" s="178"/>
      <c r="R10" s="178"/>
      <c r="T10" s="177" t="s">
        <v>89</v>
      </c>
      <c r="U10" s="178">
        <f t="shared" si="0"/>
        <v>0</v>
      </c>
      <c r="V10" s="178">
        <v>0</v>
      </c>
      <c r="W10" s="177" t="s">
        <v>86</v>
      </c>
      <c r="X10" s="177" t="s">
        <v>126</v>
      </c>
      <c r="Y10" s="178">
        <f t="shared" si="1"/>
        <v>0</v>
      </c>
    </row>
    <row r="11" spans="1:25" hidden="1">
      <c r="A11" s="176"/>
      <c r="B11" s="176"/>
      <c r="C11" s="176"/>
      <c r="H11" s="176"/>
      <c r="I11" s="177" t="s">
        <v>66</v>
      </c>
      <c r="K11" s="177" t="s">
        <v>514</v>
      </c>
      <c r="M11" s="177" t="s">
        <v>89</v>
      </c>
      <c r="N11" s="178"/>
      <c r="O11" s="178"/>
      <c r="R11" s="178"/>
      <c r="T11" s="177" t="s">
        <v>128</v>
      </c>
      <c r="U11" s="178" t="e">
        <f t="shared" si="0"/>
        <v>#N/A</v>
      </c>
      <c r="V11" s="178">
        <v>0</v>
      </c>
      <c r="W11" s="177" t="s">
        <v>89</v>
      </c>
      <c r="X11" s="177" t="s">
        <v>126</v>
      </c>
      <c r="Y11" s="178">
        <f t="shared" si="1"/>
        <v>0</v>
      </c>
    </row>
    <row r="12" spans="1:25" hidden="1">
      <c r="A12" s="176"/>
      <c r="B12" s="176"/>
      <c r="C12" s="176"/>
      <c r="H12" s="176"/>
      <c r="I12" s="177" t="s">
        <v>67</v>
      </c>
      <c r="K12" s="177" t="s">
        <v>58</v>
      </c>
      <c r="M12" s="177" t="s">
        <v>90</v>
      </c>
      <c r="N12" s="178"/>
      <c r="O12" s="178"/>
      <c r="R12" s="178"/>
      <c r="T12" s="177" t="s">
        <v>91</v>
      </c>
      <c r="U12" s="178">
        <f t="shared" si="0"/>
        <v>0</v>
      </c>
      <c r="V12" s="178">
        <v>0</v>
      </c>
      <c r="W12" s="177" t="s">
        <v>90</v>
      </c>
      <c r="X12" s="177" t="s">
        <v>126</v>
      </c>
      <c r="Y12" s="178">
        <f t="shared" si="1"/>
        <v>0</v>
      </c>
    </row>
    <row r="13" spans="1:25" hidden="1">
      <c r="A13" s="176"/>
      <c r="B13" s="176"/>
      <c r="C13" s="176"/>
      <c r="H13" s="176"/>
      <c r="I13" s="177" t="s">
        <v>68</v>
      </c>
      <c r="K13" s="177" t="s">
        <v>516</v>
      </c>
      <c r="M13" s="177" t="s">
        <v>91</v>
      </c>
      <c r="N13" s="178"/>
      <c r="O13" s="178"/>
      <c r="R13" s="178"/>
      <c r="T13" s="177" t="s">
        <v>93</v>
      </c>
      <c r="U13" s="178">
        <f t="shared" si="0"/>
        <v>0</v>
      </c>
      <c r="V13" s="178">
        <v>0</v>
      </c>
      <c r="W13" s="177" t="s">
        <v>91</v>
      </c>
      <c r="X13" s="177" t="s">
        <v>126</v>
      </c>
      <c r="Y13" s="178">
        <f t="shared" si="1"/>
        <v>0</v>
      </c>
    </row>
    <row r="14" spans="1:25" hidden="1">
      <c r="A14" s="176"/>
      <c r="B14" s="176"/>
      <c r="C14" s="176"/>
      <c r="H14" s="176"/>
      <c r="I14" s="177" t="s">
        <v>69</v>
      </c>
      <c r="K14" s="177" t="s">
        <v>515</v>
      </c>
      <c r="M14" s="177" t="s">
        <v>92</v>
      </c>
      <c r="N14" s="178"/>
      <c r="O14" s="178"/>
      <c r="R14" s="178"/>
      <c r="T14" s="177" t="s">
        <v>95</v>
      </c>
      <c r="U14" s="178">
        <f t="shared" si="0"/>
        <v>0</v>
      </c>
      <c r="V14" s="178">
        <v>0</v>
      </c>
      <c r="W14" s="177" t="s">
        <v>92</v>
      </c>
      <c r="X14" s="177" t="s">
        <v>126</v>
      </c>
      <c r="Y14" s="178">
        <f t="shared" si="1"/>
        <v>0</v>
      </c>
    </row>
    <row r="15" spans="1:25" hidden="1">
      <c r="A15" s="176"/>
      <c r="B15" s="176"/>
      <c r="C15" s="176"/>
      <c r="H15" s="176"/>
      <c r="I15" s="177" t="s">
        <v>70</v>
      </c>
      <c r="K15" s="177" t="s">
        <v>517</v>
      </c>
      <c r="M15" s="177" t="s">
        <v>93</v>
      </c>
      <c r="N15" s="178"/>
      <c r="O15" s="178"/>
      <c r="R15" s="178"/>
      <c r="T15" s="177" t="s">
        <v>96</v>
      </c>
      <c r="U15" s="178">
        <f t="shared" si="0"/>
        <v>0</v>
      </c>
      <c r="V15" s="178">
        <v>0</v>
      </c>
      <c r="W15" s="177" t="s">
        <v>93</v>
      </c>
      <c r="X15" s="177" t="s">
        <v>126</v>
      </c>
      <c r="Y15" s="178">
        <f t="shared" si="1"/>
        <v>0</v>
      </c>
    </row>
    <row r="16" spans="1:25" hidden="1">
      <c r="I16" s="177" t="s">
        <v>71</v>
      </c>
      <c r="K16" s="177" t="s">
        <v>22</v>
      </c>
      <c r="M16" s="177" t="s">
        <v>95</v>
      </c>
      <c r="N16" s="178"/>
      <c r="O16" s="178"/>
      <c r="R16" s="178"/>
      <c r="T16" s="177" t="s">
        <v>109</v>
      </c>
      <c r="U16" s="178">
        <f t="shared" si="0"/>
        <v>0</v>
      </c>
      <c r="V16" s="178">
        <v>0</v>
      </c>
      <c r="W16" s="177" t="s">
        <v>95</v>
      </c>
      <c r="X16" s="177" t="s">
        <v>126</v>
      </c>
      <c r="Y16" s="178">
        <f t="shared" si="1"/>
        <v>0</v>
      </c>
    </row>
    <row r="17" spans="9:25" hidden="1">
      <c r="I17" s="177" t="s">
        <v>48</v>
      </c>
      <c r="K17" s="177" t="s">
        <v>23</v>
      </c>
      <c r="M17" s="177" t="s">
        <v>96</v>
      </c>
      <c r="N17" s="178"/>
      <c r="O17" s="178"/>
      <c r="R17" s="178"/>
      <c r="T17" s="177" t="s">
        <v>110</v>
      </c>
      <c r="U17" s="178">
        <f t="shared" si="0"/>
        <v>0</v>
      </c>
      <c r="V17" s="178">
        <v>0</v>
      </c>
      <c r="W17" s="177" t="s">
        <v>96</v>
      </c>
      <c r="X17" s="177" t="s">
        <v>126</v>
      </c>
      <c r="Y17" s="178">
        <f t="shared" si="1"/>
        <v>0</v>
      </c>
    </row>
    <row r="18" spans="9:25" hidden="1">
      <c r="K18" s="177" t="s">
        <v>24</v>
      </c>
      <c r="M18" s="177" t="s">
        <v>97</v>
      </c>
      <c r="N18" s="178"/>
      <c r="O18" s="178"/>
      <c r="R18" s="178"/>
      <c r="T18" s="177" t="s">
        <v>97</v>
      </c>
      <c r="U18" s="178">
        <f t="shared" si="0"/>
        <v>0</v>
      </c>
      <c r="V18" s="178">
        <v>0</v>
      </c>
      <c r="W18" s="177" t="s">
        <v>97</v>
      </c>
      <c r="X18" s="177" t="s">
        <v>126</v>
      </c>
      <c r="Y18" s="178">
        <f t="shared" si="1"/>
        <v>0</v>
      </c>
    </row>
    <row r="19" spans="9:25" hidden="1">
      <c r="K19" s="177" t="s">
        <v>10</v>
      </c>
      <c r="M19" s="177" t="s">
        <v>98</v>
      </c>
      <c r="N19" s="178"/>
      <c r="O19" s="178"/>
      <c r="R19" s="178"/>
      <c r="T19" s="177" t="s">
        <v>98</v>
      </c>
      <c r="U19" s="178">
        <f t="shared" si="0"/>
        <v>0</v>
      </c>
      <c r="V19" s="178">
        <v>0</v>
      </c>
      <c r="W19" s="177" t="s">
        <v>98</v>
      </c>
      <c r="X19" s="177" t="s">
        <v>126</v>
      </c>
      <c r="Y19" s="178">
        <f t="shared" si="1"/>
        <v>0</v>
      </c>
    </row>
    <row r="20" spans="9:25" hidden="1">
      <c r="K20" s="177" t="s">
        <v>12</v>
      </c>
      <c r="M20" s="177" t="s">
        <v>99</v>
      </c>
      <c r="N20" s="178"/>
      <c r="O20" s="178"/>
      <c r="R20" s="178"/>
      <c r="T20" s="177" t="s">
        <v>80</v>
      </c>
      <c r="U20" s="178">
        <f t="shared" si="0"/>
        <v>0</v>
      </c>
      <c r="V20" s="178">
        <v>0</v>
      </c>
      <c r="W20" s="177" t="s">
        <v>99</v>
      </c>
      <c r="X20" s="177" t="s">
        <v>126</v>
      </c>
      <c r="Y20" s="178">
        <f t="shared" si="1"/>
        <v>0</v>
      </c>
    </row>
    <row r="21" spans="9:25" hidden="1">
      <c r="K21" s="177" t="s">
        <v>25</v>
      </c>
      <c r="M21" s="177" t="s">
        <v>100</v>
      </c>
      <c r="N21" s="178"/>
      <c r="O21" s="178"/>
      <c r="R21" s="178"/>
      <c r="T21" s="177" t="s">
        <v>111</v>
      </c>
      <c r="U21" s="178">
        <f t="shared" si="0"/>
        <v>0</v>
      </c>
      <c r="V21" s="178">
        <v>0</v>
      </c>
      <c r="W21" s="177" t="s">
        <v>100</v>
      </c>
      <c r="X21" s="177" t="s">
        <v>126</v>
      </c>
      <c r="Y21" s="178">
        <f t="shared" si="1"/>
        <v>0</v>
      </c>
    </row>
    <row r="22" spans="9:25" hidden="1">
      <c r="K22" s="177" t="s">
        <v>505</v>
      </c>
      <c r="M22" s="177" t="s">
        <v>101</v>
      </c>
      <c r="N22" s="178"/>
      <c r="O22" s="178"/>
      <c r="R22" s="178"/>
      <c r="T22" s="177" t="s">
        <v>99</v>
      </c>
      <c r="U22" s="178">
        <f t="shared" si="0"/>
        <v>0</v>
      </c>
      <c r="V22" s="178">
        <v>0</v>
      </c>
      <c r="W22" s="177" t="s">
        <v>101</v>
      </c>
      <c r="X22" s="177" t="s">
        <v>126</v>
      </c>
      <c r="Y22" s="178">
        <f t="shared" si="1"/>
        <v>0</v>
      </c>
    </row>
    <row r="23" spans="9:25" hidden="1">
      <c r="K23" s="177" t="s">
        <v>506</v>
      </c>
      <c r="M23" s="177" t="s">
        <v>102</v>
      </c>
      <c r="N23" s="178"/>
      <c r="O23" s="178"/>
      <c r="R23" s="178"/>
      <c r="T23" s="177" t="s">
        <v>106</v>
      </c>
      <c r="U23" s="178">
        <f t="shared" si="0"/>
        <v>0</v>
      </c>
      <c r="V23" s="178">
        <v>0</v>
      </c>
      <c r="W23" s="177" t="s">
        <v>102</v>
      </c>
      <c r="X23" s="177" t="s">
        <v>126</v>
      </c>
      <c r="Y23" s="178">
        <f t="shared" si="1"/>
        <v>0</v>
      </c>
    </row>
    <row r="24" spans="9:25" hidden="1">
      <c r="K24" s="177" t="s">
        <v>507</v>
      </c>
      <c r="M24" s="177" t="s">
        <v>103</v>
      </c>
      <c r="N24" s="178"/>
      <c r="O24" s="178"/>
      <c r="R24" s="178"/>
      <c r="T24" s="177" t="s">
        <v>100</v>
      </c>
      <c r="U24" s="178">
        <f t="shared" si="0"/>
        <v>0</v>
      </c>
      <c r="V24" s="178">
        <v>0</v>
      </c>
      <c r="W24" s="177" t="s">
        <v>103</v>
      </c>
      <c r="X24" s="177" t="s">
        <v>126</v>
      </c>
      <c r="Y24" s="178">
        <f t="shared" si="1"/>
        <v>0</v>
      </c>
    </row>
    <row r="25" spans="9:25" hidden="1">
      <c r="K25" s="177" t="s">
        <v>513</v>
      </c>
      <c r="M25" s="177" t="s">
        <v>104</v>
      </c>
      <c r="N25" s="178"/>
      <c r="O25" s="178"/>
      <c r="R25" s="178"/>
      <c r="T25" s="177" t="s">
        <v>112</v>
      </c>
      <c r="U25" s="178">
        <f t="shared" si="0"/>
        <v>0</v>
      </c>
      <c r="V25" s="178">
        <v>0</v>
      </c>
      <c r="W25" s="177" t="s">
        <v>104</v>
      </c>
      <c r="X25" s="177" t="s">
        <v>126</v>
      </c>
      <c r="Y25" s="178">
        <f t="shared" si="1"/>
        <v>0</v>
      </c>
    </row>
    <row r="26" spans="9:25" hidden="1">
      <c r="M26" s="177" t="s">
        <v>105</v>
      </c>
      <c r="N26" s="178"/>
      <c r="O26" s="178"/>
      <c r="R26" s="178"/>
      <c r="T26" s="177" t="s">
        <v>101</v>
      </c>
      <c r="U26" s="178">
        <f t="shared" si="0"/>
        <v>0</v>
      </c>
      <c r="V26" s="178">
        <v>0</v>
      </c>
      <c r="W26" s="177" t="s">
        <v>105</v>
      </c>
      <c r="X26" s="177" t="s">
        <v>126</v>
      </c>
      <c r="Y26" s="178">
        <f t="shared" si="1"/>
        <v>0</v>
      </c>
    </row>
    <row r="27" spans="9:25" hidden="1">
      <c r="M27" s="177" t="s">
        <v>106</v>
      </c>
      <c r="N27" s="178"/>
      <c r="O27" s="178"/>
      <c r="R27" s="178"/>
      <c r="T27" s="177" t="s">
        <v>102</v>
      </c>
      <c r="U27" s="178">
        <f t="shared" si="0"/>
        <v>0</v>
      </c>
      <c r="V27" s="178">
        <v>0</v>
      </c>
      <c r="W27" s="177" t="s">
        <v>106</v>
      </c>
      <c r="X27" s="177" t="s">
        <v>126</v>
      </c>
      <c r="Y27" s="178">
        <f t="shared" si="1"/>
        <v>0</v>
      </c>
    </row>
    <row r="28" spans="9:25" hidden="1">
      <c r="M28" s="177" t="s">
        <v>107</v>
      </c>
      <c r="N28" s="178"/>
      <c r="O28" s="178"/>
      <c r="R28" s="178"/>
      <c r="T28" s="177" t="s">
        <v>105</v>
      </c>
      <c r="U28" s="178">
        <f t="shared" si="0"/>
        <v>0</v>
      </c>
      <c r="V28" s="178">
        <v>0</v>
      </c>
      <c r="W28" s="177" t="s">
        <v>107</v>
      </c>
      <c r="X28" s="177" t="s">
        <v>126</v>
      </c>
      <c r="Y28" s="178">
        <f t="shared" si="1"/>
        <v>0</v>
      </c>
    </row>
    <row r="29" spans="9:25" hidden="1">
      <c r="M29" s="177" t="s">
        <v>109</v>
      </c>
      <c r="N29" s="178"/>
      <c r="O29" s="178"/>
      <c r="R29" s="178"/>
      <c r="T29" s="177" t="s">
        <v>113</v>
      </c>
      <c r="U29" s="178">
        <f t="shared" si="0"/>
        <v>0</v>
      </c>
      <c r="V29" s="178">
        <v>0</v>
      </c>
      <c r="W29" s="177" t="s">
        <v>109</v>
      </c>
      <c r="X29" s="177" t="s">
        <v>126</v>
      </c>
      <c r="Y29" s="178">
        <f t="shared" si="1"/>
        <v>0</v>
      </c>
    </row>
    <row r="30" spans="9:25" hidden="1">
      <c r="M30" s="177" t="s">
        <v>110</v>
      </c>
      <c r="N30" s="178"/>
      <c r="O30" s="178"/>
      <c r="R30" s="178"/>
      <c r="T30" s="177" t="s">
        <v>114</v>
      </c>
      <c r="U30" s="178">
        <f t="shared" si="0"/>
        <v>0</v>
      </c>
      <c r="V30" s="178">
        <v>0</v>
      </c>
      <c r="W30" s="177" t="s">
        <v>110</v>
      </c>
      <c r="X30" s="177" t="s">
        <v>126</v>
      </c>
      <c r="Y30" s="178">
        <f t="shared" si="1"/>
        <v>0</v>
      </c>
    </row>
    <row r="31" spans="9:25" hidden="1">
      <c r="M31" s="177" t="s">
        <v>111</v>
      </c>
      <c r="N31" s="178"/>
      <c r="O31" s="178"/>
      <c r="R31" s="178"/>
      <c r="T31" s="177" t="s">
        <v>103</v>
      </c>
      <c r="U31" s="178">
        <f t="shared" si="0"/>
        <v>0</v>
      </c>
      <c r="V31" s="178">
        <v>0</v>
      </c>
      <c r="W31" s="177" t="s">
        <v>111</v>
      </c>
      <c r="X31" s="177" t="s">
        <v>126</v>
      </c>
      <c r="Y31" s="178">
        <f t="shared" si="1"/>
        <v>0</v>
      </c>
    </row>
    <row r="32" spans="9:25" hidden="1">
      <c r="M32" s="177" t="s">
        <v>112</v>
      </c>
      <c r="N32" s="178"/>
      <c r="O32" s="178"/>
      <c r="R32" s="178"/>
      <c r="T32" s="177" t="s">
        <v>104</v>
      </c>
      <c r="U32" s="178">
        <f t="shared" si="0"/>
        <v>0</v>
      </c>
      <c r="V32" s="178">
        <v>0</v>
      </c>
      <c r="W32" s="177" t="s">
        <v>112</v>
      </c>
      <c r="X32" s="177" t="s">
        <v>126</v>
      </c>
      <c r="Y32" s="178">
        <f t="shared" si="1"/>
        <v>0</v>
      </c>
    </row>
    <row r="33" spans="1:25" hidden="1">
      <c r="M33" s="177" t="s">
        <v>113</v>
      </c>
      <c r="N33" s="178"/>
      <c r="O33" s="178"/>
      <c r="R33" s="178"/>
      <c r="T33" s="177" t="s">
        <v>115</v>
      </c>
      <c r="U33" s="178">
        <f t="shared" si="0"/>
        <v>0</v>
      </c>
      <c r="V33" s="178">
        <v>0</v>
      </c>
      <c r="W33" s="177" t="s">
        <v>113</v>
      </c>
      <c r="X33" s="177" t="s">
        <v>126</v>
      </c>
      <c r="Y33" s="178">
        <f t="shared" si="1"/>
        <v>0</v>
      </c>
    </row>
    <row r="34" spans="1:25" hidden="1">
      <c r="M34" s="177" t="s">
        <v>114</v>
      </c>
      <c r="N34" s="178"/>
      <c r="O34" s="178"/>
      <c r="R34" s="178"/>
      <c r="T34" s="177" t="s">
        <v>92</v>
      </c>
      <c r="U34" s="178">
        <f t="shared" si="0"/>
        <v>0</v>
      </c>
      <c r="V34" s="178">
        <v>0</v>
      </c>
      <c r="W34" s="177" t="s">
        <v>114</v>
      </c>
      <c r="X34" s="177" t="s">
        <v>126</v>
      </c>
      <c r="Y34" s="178">
        <f t="shared" si="1"/>
        <v>0</v>
      </c>
    </row>
    <row r="35" spans="1:25" hidden="1">
      <c r="M35" s="177" t="s">
        <v>115</v>
      </c>
      <c r="N35" s="178"/>
      <c r="O35" s="178"/>
      <c r="R35" s="178"/>
      <c r="T35" s="177" t="s">
        <v>116</v>
      </c>
      <c r="U35" s="178">
        <f t="shared" si="0"/>
        <v>0</v>
      </c>
      <c r="V35" s="178">
        <v>0</v>
      </c>
      <c r="W35" s="177" t="s">
        <v>115</v>
      </c>
      <c r="X35" s="177" t="s">
        <v>126</v>
      </c>
      <c r="Y35" s="178">
        <f t="shared" si="1"/>
        <v>0</v>
      </c>
    </row>
    <row r="36" spans="1:25" hidden="1">
      <c r="M36" s="177" t="s">
        <v>116</v>
      </c>
      <c r="N36" s="178"/>
      <c r="O36" s="178"/>
      <c r="R36" s="178"/>
      <c r="T36" s="177" t="s">
        <v>117</v>
      </c>
      <c r="U36" s="178">
        <f t="shared" si="0"/>
        <v>0</v>
      </c>
      <c r="V36" s="178">
        <v>0</v>
      </c>
      <c r="W36" s="177" t="s">
        <v>116</v>
      </c>
      <c r="X36" s="177" t="s">
        <v>126</v>
      </c>
      <c r="Y36" s="178">
        <f t="shared" si="1"/>
        <v>0</v>
      </c>
    </row>
    <row r="37" spans="1:25" hidden="1">
      <c r="M37" s="177" t="s">
        <v>117</v>
      </c>
      <c r="N37" s="178"/>
      <c r="O37" s="178"/>
      <c r="R37" s="178"/>
      <c r="T37" s="177" t="s">
        <v>129</v>
      </c>
      <c r="U37" s="178" t="e">
        <f t="shared" si="0"/>
        <v>#N/A</v>
      </c>
      <c r="V37" s="178">
        <v>0</v>
      </c>
      <c r="W37" s="177" t="s">
        <v>117</v>
      </c>
      <c r="X37" s="177" t="s">
        <v>126</v>
      </c>
      <c r="Y37" s="178">
        <f t="shared" si="1"/>
        <v>0</v>
      </c>
    </row>
    <row r="38" spans="1:25" hidden="1">
      <c r="M38" s="177" t="s">
        <v>118</v>
      </c>
      <c r="N38" s="178"/>
      <c r="O38" s="178"/>
      <c r="R38" s="178"/>
      <c r="T38" s="177" t="s">
        <v>118</v>
      </c>
      <c r="U38" s="178">
        <f t="shared" si="0"/>
        <v>0</v>
      </c>
      <c r="V38" s="178">
        <v>0</v>
      </c>
      <c r="W38" s="177" t="s">
        <v>118</v>
      </c>
      <c r="X38" s="177" t="s">
        <v>126</v>
      </c>
      <c r="Y38" s="178">
        <f t="shared" si="1"/>
        <v>0</v>
      </c>
    </row>
    <row r="39" spans="1:25" hidden="1">
      <c r="M39" s="177" t="s">
        <v>119</v>
      </c>
      <c r="N39" s="178"/>
      <c r="O39" s="178"/>
      <c r="R39" s="178"/>
      <c r="T39" s="177" t="s">
        <v>119</v>
      </c>
      <c r="U39" s="178">
        <f t="shared" si="0"/>
        <v>0</v>
      </c>
      <c r="V39" s="178">
        <v>0</v>
      </c>
      <c r="W39" s="177" t="s">
        <v>119</v>
      </c>
      <c r="X39" s="177" t="s">
        <v>126</v>
      </c>
      <c r="Y39" s="178">
        <f t="shared" si="1"/>
        <v>0</v>
      </c>
    </row>
    <row r="40" spans="1:25" hidden="1">
      <c r="M40" s="177" t="s">
        <v>120</v>
      </c>
      <c r="N40" s="178"/>
      <c r="O40" s="178"/>
      <c r="R40" s="178"/>
      <c r="T40" s="177" t="s">
        <v>120</v>
      </c>
      <c r="U40" s="178">
        <f t="shared" si="0"/>
        <v>0</v>
      </c>
      <c r="V40" s="178">
        <v>0</v>
      </c>
      <c r="W40" s="177" t="s">
        <v>120</v>
      </c>
      <c r="X40" s="177" t="s">
        <v>126</v>
      </c>
      <c r="Y40" s="178">
        <f t="shared" si="1"/>
        <v>0</v>
      </c>
    </row>
    <row r="41" spans="1:25" hidden="1">
      <c r="C41" s="67"/>
      <c r="M41" s="177" t="s">
        <v>121</v>
      </c>
      <c r="N41" s="178"/>
      <c r="O41" s="178"/>
      <c r="R41" s="178"/>
      <c r="T41" s="177" t="s">
        <v>121</v>
      </c>
      <c r="U41" s="178">
        <f t="shared" si="0"/>
        <v>0</v>
      </c>
      <c r="V41" s="178">
        <v>0</v>
      </c>
      <c r="W41" s="177" t="s">
        <v>121</v>
      </c>
      <c r="X41" s="177" t="s">
        <v>126</v>
      </c>
      <c r="Y41" s="178">
        <f t="shared" si="1"/>
        <v>0</v>
      </c>
    </row>
    <row r="42" spans="1:25" hidden="1">
      <c r="M42" s="177" t="s">
        <v>122</v>
      </c>
      <c r="N42" s="178"/>
      <c r="O42" s="178"/>
      <c r="R42" s="178"/>
      <c r="T42" s="177" t="s">
        <v>122</v>
      </c>
      <c r="U42" s="178">
        <f t="shared" si="0"/>
        <v>0</v>
      </c>
      <c r="V42" s="178">
        <v>0</v>
      </c>
      <c r="W42" s="177" t="s">
        <v>122</v>
      </c>
      <c r="X42" s="177" t="s">
        <v>126</v>
      </c>
      <c r="Y42" s="178">
        <f t="shared" si="1"/>
        <v>0</v>
      </c>
    </row>
    <row r="43" spans="1:25" hidden="1">
      <c r="M43" s="177" t="s">
        <v>123</v>
      </c>
      <c r="N43" s="178"/>
      <c r="O43" s="178"/>
      <c r="R43" s="178"/>
      <c r="T43" s="177" t="s">
        <v>123</v>
      </c>
      <c r="U43" s="178">
        <f t="shared" si="0"/>
        <v>0</v>
      </c>
      <c r="V43" s="178">
        <v>0</v>
      </c>
      <c r="W43" s="177" t="s">
        <v>123</v>
      </c>
      <c r="X43" s="177" t="s">
        <v>126</v>
      </c>
      <c r="Y43" s="178">
        <f t="shared" si="1"/>
        <v>0</v>
      </c>
    </row>
    <row r="44" spans="1:25" hidden="1">
      <c r="M44" s="177" t="s">
        <v>124</v>
      </c>
      <c r="N44" s="178"/>
      <c r="O44" s="178"/>
      <c r="R44" s="178"/>
      <c r="T44" s="177" t="s">
        <v>130</v>
      </c>
      <c r="U44" s="178" t="e">
        <f t="shared" si="0"/>
        <v>#N/A</v>
      </c>
      <c r="V44" s="178">
        <v>0</v>
      </c>
      <c r="W44" s="177" t="s">
        <v>124</v>
      </c>
      <c r="X44" s="177" t="s">
        <v>126</v>
      </c>
      <c r="Y44" s="178">
        <f t="shared" si="1"/>
        <v>0</v>
      </c>
    </row>
    <row r="45" spans="1:25" ht="17.25" hidden="1">
      <c r="A45" s="181"/>
      <c r="B45" s="181"/>
      <c r="C45" s="181"/>
      <c r="D45" s="181"/>
      <c r="E45" s="181" t="s">
        <v>131</v>
      </c>
      <c r="F45" s="181"/>
      <c r="G45" s="181"/>
      <c r="H45" s="181"/>
    </row>
    <row r="46" spans="1:25" hidden="1">
      <c r="A46" s="182"/>
      <c r="B46" s="182"/>
      <c r="C46" s="182"/>
      <c r="D46" s="183"/>
      <c r="E46" s="177"/>
      <c r="F46" s="177"/>
      <c r="G46" s="177"/>
      <c r="H46" s="177" t="s">
        <v>1</v>
      </c>
    </row>
    <row r="47" spans="1:25" hidden="1">
      <c r="A47" s="182"/>
      <c r="B47" s="182"/>
      <c r="C47" s="182"/>
      <c r="D47" s="183"/>
      <c r="E47" s="177"/>
      <c r="F47" s="177"/>
      <c r="G47" s="177"/>
      <c r="H47" s="177"/>
    </row>
    <row r="48" spans="1:25" ht="20.25">
      <c r="A48" s="250" t="s">
        <v>132</v>
      </c>
      <c r="B48" s="250"/>
      <c r="C48" s="250"/>
      <c r="D48" s="250"/>
      <c r="E48" s="250"/>
      <c r="F48" s="250"/>
      <c r="G48" s="250"/>
      <c r="H48" s="250"/>
      <c r="I48" s="250"/>
    </row>
    <row r="49" spans="1:10">
      <c r="A49" s="68" t="s">
        <v>133</v>
      </c>
      <c r="B49" s="68" t="s">
        <v>2</v>
      </c>
      <c r="C49" s="68" t="s">
        <v>134</v>
      </c>
      <c r="D49" s="68" t="s">
        <v>135</v>
      </c>
      <c r="E49" s="68" t="s">
        <v>136</v>
      </c>
      <c r="F49" s="69" t="s">
        <v>137</v>
      </c>
      <c r="G49" s="69" t="s">
        <v>138</v>
      </c>
      <c r="H49" s="69" t="s">
        <v>139</v>
      </c>
      <c r="I49" s="69" t="s">
        <v>140</v>
      </c>
    </row>
    <row r="50" spans="1:10">
      <c r="A50" s="184"/>
      <c r="B50" s="184" t="s">
        <v>141</v>
      </c>
      <c r="C50" s="185"/>
      <c r="D50" s="185"/>
      <c r="E50" s="185"/>
      <c r="F50" s="186"/>
      <c r="G50" s="186"/>
      <c r="H50" s="186"/>
      <c r="I50" s="186"/>
    </row>
    <row r="51" spans="1:10">
      <c r="A51" s="184"/>
      <c r="B51" s="184" t="s">
        <v>142</v>
      </c>
      <c r="C51" s="187">
        <f>SUM(C52:C74)</f>
        <v>14313463.052775687</v>
      </c>
      <c r="D51" s="187"/>
      <c r="E51" s="187">
        <f>SUM(E52:E74)</f>
        <v>-14313463.052775687</v>
      </c>
      <c r="F51" s="186"/>
      <c r="G51" s="186"/>
      <c r="H51" s="186"/>
      <c r="I51" s="186"/>
    </row>
    <row r="52" spans="1:10">
      <c r="A52" s="70" t="s">
        <v>126</v>
      </c>
      <c r="B52" s="70" t="s">
        <v>61</v>
      </c>
      <c r="C52" s="227">
        <v>-2139138.5099999998</v>
      </c>
      <c r="D52" s="71" t="s">
        <v>11</v>
      </c>
      <c r="E52" s="71">
        <f t="shared" ref="E52:E58" si="2">-C52</f>
        <v>2139138.5099999998</v>
      </c>
      <c r="F52" s="71" t="s">
        <v>5</v>
      </c>
      <c r="G52" s="71"/>
      <c r="H52" s="71" t="s">
        <v>143</v>
      </c>
      <c r="I52" s="71"/>
    </row>
    <row r="53" spans="1:10">
      <c r="A53" s="70" t="s">
        <v>144</v>
      </c>
      <c r="B53" s="70" t="s">
        <v>61</v>
      </c>
      <c r="C53" s="228">
        <v>0</v>
      </c>
      <c r="D53" s="71" t="s">
        <v>11</v>
      </c>
      <c r="E53" s="71">
        <f t="shared" si="2"/>
        <v>0</v>
      </c>
      <c r="F53" s="71" t="s">
        <v>501</v>
      </c>
      <c r="G53" s="71"/>
      <c r="H53" s="71" t="s">
        <v>145</v>
      </c>
      <c r="I53" s="71"/>
    </row>
    <row r="54" spans="1:10">
      <c r="A54" s="70" t="s">
        <v>146</v>
      </c>
      <c r="B54" s="70" t="s">
        <v>34</v>
      </c>
      <c r="C54" s="228">
        <v>5686043.4000000004</v>
      </c>
      <c r="D54" s="71" t="s">
        <v>11</v>
      </c>
      <c r="E54" s="71">
        <f t="shared" si="2"/>
        <v>-5686043.4000000004</v>
      </c>
      <c r="F54" s="71" t="s">
        <v>501</v>
      </c>
      <c r="G54" s="71"/>
      <c r="H54" s="71" t="s">
        <v>147</v>
      </c>
      <c r="I54" s="71" t="s">
        <v>148</v>
      </c>
      <c r="J54" s="190"/>
    </row>
    <row r="55" spans="1:10">
      <c r="A55" s="70" t="s">
        <v>149</v>
      </c>
      <c r="B55" s="70" t="s">
        <v>34</v>
      </c>
      <c r="C55" s="228">
        <v>286791.77</v>
      </c>
      <c r="D55" s="71" t="s">
        <v>11</v>
      </c>
      <c r="E55" s="71">
        <f t="shared" si="2"/>
        <v>-286791.77</v>
      </c>
      <c r="F55" s="71" t="s">
        <v>13</v>
      </c>
      <c r="G55" s="71"/>
      <c r="H55" s="71" t="s">
        <v>150</v>
      </c>
      <c r="I55" s="71" t="s">
        <v>148</v>
      </c>
    </row>
    <row r="56" spans="1:10">
      <c r="A56" s="70" t="s">
        <v>151</v>
      </c>
      <c r="B56" s="70" t="s">
        <v>34</v>
      </c>
      <c r="C56" s="228">
        <v>9434801.5399999991</v>
      </c>
      <c r="D56" s="71" t="s">
        <v>11</v>
      </c>
      <c r="E56" s="71">
        <f t="shared" si="2"/>
        <v>-9434801.5399999991</v>
      </c>
      <c r="F56" s="71" t="s">
        <v>507</v>
      </c>
      <c r="G56" s="71"/>
      <c r="H56" s="71" t="s">
        <v>152</v>
      </c>
      <c r="I56" s="71"/>
    </row>
    <row r="57" spans="1:10">
      <c r="A57" s="70" t="s">
        <v>153</v>
      </c>
      <c r="B57" s="70" t="s">
        <v>32</v>
      </c>
      <c r="C57" s="228">
        <v>81551.59</v>
      </c>
      <c r="D57" s="71" t="s">
        <v>11</v>
      </c>
      <c r="E57" s="71">
        <f t="shared" si="2"/>
        <v>-81551.59</v>
      </c>
      <c r="F57" s="71" t="s">
        <v>501</v>
      </c>
      <c r="G57" s="71"/>
      <c r="H57" s="71" t="s">
        <v>154</v>
      </c>
      <c r="I57" s="71"/>
    </row>
    <row r="58" spans="1:10">
      <c r="A58" s="70" t="s">
        <v>155</v>
      </c>
      <c r="B58" s="70" t="s">
        <v>34</v>
      </c>
      <c r="C58" s="228">
        <v>-171035.29</v>
      </c>
      <c r="D58" s="71" t="s">
        <v>11</v>
      </c>
      <c r="E58" s="71">
        <f t="shared" si="2"/>
        <v>171035.29</v>
      </c>
      <c r="F58" s="71" t="s">
        <v>501</v>
      </c>
      <c r="G58" s="71"/>
      <c r="H58" s="71" t="s">
        <v>156</v>
      </c>
      <c r="I58" s="71"/>
    </row>
    <row r="59" spans="1:10">
      <c r="A59" s="70" t="s">
        <v>157</v>
      </c>
      <c r="B59" s="70" t="s">
        <v>32</v>
      </c>
      <c r="C59" s="228">
        <v>0</v>
      </c>
      <c r="D59" s="71" t="s">
        <v>11</v>
      </c>
      <c r="E59" s="71">
        <f t="shared" ref="E59:E81" si="3">-C59</f>
        <v>0</v>
      </c>
      <c r="F59" s="71" t="s">
        <v>5</v>
      </c>
      <c r="G59" s="71"/>
      <c r="H59" s="71" t="s">
        <v>158</v>
      </c>
      <c r="I59" s="71" t="s">
        <v>159</v>
      </c>
    </row>
    <row r="60" spans="1:10">
      <c r="A60" s="70" t="s">
        <v>160</v>
      </c>
      <c r="B60" s="70" t="s">
        <v>29</v>
      </c>
      <c r="C60" s="189"/>
      <c r="D60" s="71" t="s">
        <v>514</v>
      </c>
      <c r="E60" s="71">
        <f t="shared" si="3"/>
        <v>0</v>
      </c>
      <c r="F60" s="71" t="s">
        <v>515</v>
      </c>
      <c r="G60" s="71"/>
      <c r="H60" s="71" t="s">
        <v>161</v>
      </c>
      <c r="I60" s="71" t="s">
        <v>162</v>
      </c>
    </row>
    <row r="61" spans="1:10">
      <c r="A61" s="70" t="s">
        <v>163</v>
      </c>
      <c r="B61" s="70" t="s">
        <v>29</v>
      </c>
      <c r="C61" s="207">
        <v>-367924.53</v>
      </c>
      <c r="D61" s="71" t="s">
        <v>514</v>
      </c>
      <c r="E61" s="71">
        <f t="shared" si="3"/>
        <v>367924.53</v>
      </c>
      <c r="F61" s="71" t="s">
        <v>23</v>
      </c>
      <c r="G61" s="71"/>
      <c r="H61" s="71"/>
      <c r="I61" s="71" t="s">
        <v>162</v>
      </c>
    </row>
    <row r="62" spans="1:10">
      <c r="A62" s="70" t="s">
        <v>164</v>
      </c>
      <c r="B62" s="70" t="s">
        <v>32</v>
      </c>
      <c r="C62" s="228">
        <v>808416.66999999993</v>
      </c>
      <c r="D62" s="71" t="s">
        <v>502</v>
      </c>
      <c r="E62" s="71">
        <f t="shared" si="3"/>
        <v>-808416.66999999993</v>
      </c>
      <c r="F62" s="71" t="s">
        <v>4</v>
      </c>
      <c r="G62" s="71"/>
      <c r="H62" s="71" t="s">
        <v>165</v>
      </c>
      <c r="I62" s="71"/>
    </row>
    <row r="63" spans="1:10">
      <c r="A63" s="70" t="s">
        <v>166</v>
      </c>
      <c r="B63" s="70" t="s">
        <v>32</v>
      </c>
      <c r="C63" s="228">
        <v>-2849924.0014465386</v>
      </c>
      <c r="D63" s="71" t="s">
        <v>502</v>
      </c>
      <c r="E63" s="71">
        <f t="shared" si="3"/>
        <v>2849924.0014465386</v>
      </c>
      <c r="F63" s="71" t="s">
        <v>5</v>
      </c>
      <c r="G63" s="71"/>
      <c r="H63" s="71" t="s">
        <v>167</v>
      </c>
      <c r="I63" s="71"/>
    </row>
    <row r="64" spans="1:10">
      <c r="A64" s="70" t="s">
        <v>168</v>
      </c>
      <c r="B64" s="70" t="s">
        <v>34</v>
      </c>
      <c r="C64" s="229">
        <v>-8605113.2499999981</v>
      </c>
      <c r="D64" s="71" t="s">
        <v>502</v>
      </c>
      <c r="E64" s="71">
        <f t="shared" si="3"/>
        <v>8605113.2499999981</v>
      </c>
      <c r="F64" s="71" t="s">
        <v>4</v>
      </c>
      <c r="G64" s="71"/>
      <c r="H64" s="71" t="s">
        <v>169</v>
      </c>
      <c r="I64" s="71"/>
    </row>
    <row r="65" spans="1:22">
      <c r="A65" s="70" t="s">
        <v>170</v>
      </c>
      <c r="B65" s="70" t="s">
        <v>64</v>
      </c>
      <c r="C65" s="208">
        <v>441634.14000000019</v>
      </c>
      <c r="D65" s="71" t="s">
        <v>6</v>
      </c>
      <c r="E65" s="71">
        <f t="shared" si="3"/>
        <v>-441634.14000000019</v>
      </c>
      <c r="F65" s="71" t="s">
        <v>4</v>
      </c>
      <c r="G65" s="71"/>
      <c r="H65" s="71" t="s">
        <v>171</v>
      </c>
      <c r="I65" s="71"/>
    </row>
    <row r="66" spans="1:22">
      <c r="A66" s="70" t="s">
        <v>172</v>
      </c>
      <c r="B66" s="70" t="s">
        <v>61</v>
      </c>
      <c r="C66" s="208">
        <v>9367760.4099999964</v>
      </c>
      <c r="D66" s="71" t="s">
        <v>6</v>
      </c>
      <c r="E66" s="71">
        <f t="shared" si="3"/>
        <v>-9367760.4099999964</v>
      </c>
      <c r="F66" s="71" t="s">
        <v>5</v>
      </c>
      <c r="G66" s="71"/>
      <c r="H66" s="71" t="s">
        <v>173</v>
      </c>
      <c r="I66" s="71"/>
    </row>
    <row r="67" spans="1:22">
      <c r="A67" s="70" t="s">
        <v>174</v>
      </c>
      <c r="B67" s="70" t="s">
        <v>61</v>
      </c>
      <c r="C67" s="208">
        <v>680555.5555555555</v>
      </c>
      <c r="D67" s="71" t="s">
        <v>517</v>
      </c>
      <c r="E67" s="71">
        <f t="shared" si="3"/>
        <v>-680555.5555555555</v>
      </c>
      <c r="F67" s="71" t="s">
        <v>5</v>
      </c>
      <c r="G67" s="71"/>
      <c r="H67" s="71" t="s">
        <v>175</v>
      </c>
      <c r="I67" s="71"/>
    </row>
    <row r="68" spans="1:22">
      <c r="A68" s="70" t="s">
        <v>176</v>
      </c>
      <c r="B68" s="70" t="s">
        <v>61</v>
      </c>
      <c r="C68" s="208">
        <v>160666.66666666669</v>
      </c>
      <c r="D68" s="71" t="s">
        <v>517</v>
      </c>
      <c r="E68" s="71">
        <f t="shared" si="3"/>
        <v>-160666.66666666669</v>
      </c>
      <c r="F68" s="71" t="s">
        <v>5</v>
      </c>
      <c r="G68" s="71"/>
      <c r="H68" s="71" t="s">
        <v>177</v>
      </c>
      <c r="I68" s="71"/>
    </row>
    <row r="69" spans="1:22">
      <c r="A69" s="70" t="s">
        <v>178</v>
      </c>
      <c r="B69" s="71" t="s">
        <v>32</v>
      </c>
      <c r="C69" s="206">
        <v>1575985.55</v>
      </c>
      <c r="D69" s="71" t="s">
        <v>7</v>
      </c>
      <c r="E69" s="71">
        <f t="shared" si="3"/>
        <v>-1575985.55</v>
      </c>
      <c r="F69" s="71" t="s">
        <v>4</v>
      </c>
      <c r="G69" s="71"/>
      <c r="H69" s="71" t="s">
        <v>179</v>
      </c>
      <c r="I69" s="71"/>
    </row>
    <row r="70" spans="1:22">
      <c r="A70" s="70" t="s">
        <v>180</v>
      </c>
      <c r="B70" s="71" t="s">
        <v>61</v>
      </c>
      <c r="C70" s="208">
        <v>-273781.44</v>
      </c>
      <c r="D70" s="71" t="s">
        <v>507</v>
      </c>
      <c r="E70" s="71">
        <f t="shared" si="3"/>
        <v>273781.44</v>
      </c>
      <c r="F70" s="71" t="s">
        <v>5</v>
      </c>
      <c r="G70" s="71"/>
      <c r="H70" s="71" t="s">
        <v>181</v>
      </c>
      <c r="I70" s="71"/>
    </row>
    <row r="71" spans="1:22">
      <c r="A71" s="70" t="s">
        <v>182</v>
      </c>
      <c r="B71" s="71" t="s">
        <v>32</v>
      </c>
      <c r="C71" s="72"/>
      <c r="D71" s="71" t="s">
        <v>11</v>
      </c>
      <c r="E71" s="71">
        <f t="shared" si="3"/>
        <v>0</v>
      </c>
      <c r="F71" s="71" t="s">
        <v>507</v>
      </c>
      <c r="G71" s="71"/>
      <c r="H71" s="71" t="s">
        <v>183</v>
      </c>
      <c r="I71" s="71" t="s">
        <v>184</v>
      </c>
    </row>
    <row r="72" spans="1:22">
      <c r="A72" s="70" t="s">
        <v>185</v>
      </c>
      <c r="B72" s="71" t="s">
        <v>32</v>
      </c>
      <c r="C72" s="72"/>
      <c r="D72" s="71" t="s">
        <v>507</v>
      </c>
      <c r="E72" s="71">
        <f t="shared" si="3"/>
        <v>0</v>
      </c>
      <c r="F72" s="71" t="s">
        <v>5</v>
      </c>
      <c r="G72" s="71"/>
      <c r="H72" s="71" t="s">
        <v>186</v>
      </c>
      <c r="I72" s="71"/>
    </row>
    <row r="73" spans="1:22">
      <c r="A73" s="70" t="s">
        <v>187</v>
      </c>
      <c r="B73" s="73" t="s">
        <v>61</v>
      </c>
      <c r="C73" s="230">
        <v>-100997.03</v>
      </c>
      <c r="D73" s="73" t="s">
        <v>13</v>
      </c>
      <c r="E73" s="73">
        <f t="shared" si="3"/>
        <v>100997.03</v>
      </c>
      <c r="F73" s="73" t="s">
        <v>5</v>
      </c>
      <c r="G73" s="73"/>
      <c r="H73" s="73" t="s">
        <v>188</v>
      </c>
      <c r="I73" s="71"/>
    </row>
    <row r="74" spans="1:22">
      <c r="A74" s="70" t="s">
        <v>189</v>
      </c>
      <c r="B74" s="71" t="s">
        <v>29</v>
      </c>
      <c r="C74" s="208">
        <v>297169.81199999998</v>
      </c>
      <c r="D74" s="71" t="s">
        <v>6</v>
      </c>
      <c r="E74" s="71">
        <f t="shared" si="3"/>
        <v>-297169.81199999998</v>
      </c>
      <c r="F74" s="71" t="s">
        <v>4</v>
      </c>
      <c r="G74" s="71"/>
      <c r="H74" s="71" t="s">
        <v>526</v>
      </c>
      <c r="I74" s="71"/>
    </row>
    <row r="75" spans="1:22">
      <c r="A75" s="70" t="s">
        <v>190</v>
      </c>
      <c r="B75" s="71" t="s">
        <v>29</v>
      </c>
      <c r="C75" s="72"/>
      <c r="D75" s="71" t="s">
        <v>6</v>
      </c>
      <c r="E75" s="71">
        <f t="shared" si="3"/>
        <v>0</v>
      </c>
      <c r="F75" s="74" t="s">
        <v>4</v>
      </c>
      <c r="G75" s="74"/>
      <c r="H75" s="74" t="s">
        <v>191</v>
      </c>
      <c r="I75" s="74"/>
    </row>
    <row r="76" spans="1:22" s="218" customFormat="1">
      <c r="A76" s="215" t="s">
        <v>192</v>
      </c>
      <c r="B76" s="208" t="s">
        <v>30</v>
      </c>
      <c r="C76" s="214">
        <v>-555887.32999999996</v>
      </c>
      <c r="D76" s="71" t="s">
        <v>506</v>
      </c>
      <c r="E76" s="208">
        <f t="shared" si="3"/>
        <v>555887.32999999996</v>
      </c>
      <c r="F76" s="216" t="s">
        <v>6</v>
      </c>
      <c r="G76" s="216"/>
      <c r="H76" s="208" t="s">
        <v>193</v>
      </c>
      <c r="I76" s="216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</row>
    <row r="77" spans="1:22">
      <c r="A77" s="70" t="s">
        <v>194</v>
      </c>
      <c r="B77" s="70" t="s">
        <v>30</v>
      </c>
      <c r="C77" s="208">
        <v>-301412.47999999998</v>
      </c>
      <c r="D77" s="71" t="s">
        <v>7</v>
      </c>
      <c r="E77" s="71">
        <f>-C77</f>
        <v>301412.47999999998</v>
      </c>
      <c r="F77" s="71" t="s">
        <v>6</v>
      </c>
      <c r="G77" s="71"/>
      <c r="H77" s="71" t="s">
        <v>483</v>
      </c>
      <c r="I77" s="71"/>
    </row>
    <row r="78" spans="1:22">
      <c r="A78" s="70" t="s">
        <v>196</v>
      </c>
      <c r="B78" s="71" t="s">
        <v>30</v>
      </c>
      <c r="C78" s="207">
        <v>-1575985.55</v>
      </c>
      <c r="D78" s="71" t="s">
        <v>7</v>
      </c>
      <c r="E78" s="71">
        <f t="shared" si="3"/>
        <v>1575985.55</v>
      </c>
      <c r="F78" s="74" t="s">
        <v>4</v>
      </c>
      <c r="G78" s="74"/>
      <c r="H78" s="71" t="s">
        <v>195</v>
      </c>
      <c r="I78" s="74"/>
    </row>
    <row r="79" spans="1:22">
      <c r="A79" s="70" t="s">
        <v>199</v>
      </c>
      <c r="B79" s="71" t="s">
        <v>29</v>
      </c>
      <c r="C79" s="206">
        <v>-754716.97</v>
      </c>
      <c r="D79" s="71" t="s">
        <v>516</v>
      </c>
      <c r="E79" s="71">
        <f t="shared" si="3"/>
        <v>754716.97</v>
      </c>
      <c r="F79" s="71" t="s">
        <v>517</v>
      </c>
      <c r="G79" s="71"/>
      <c r="H79" s="71" t="s">
        <v>197</v>
      </c>
      <c r="I79" s="71" t="s">
        <v>198</v>
      </c>
    </row>
    <row r="80" spans="1:22">
      <c r="A80" s="70" t="s">
        <v>200</v>
      </c>
      <c r="B80" s="71" t="s">
        <v>29</v>
      </c>
      <c r="C80" s="208">
        <v>-16603.77</v>
      </c>
      <c r="D80" s="71" t="s">
        <v>515</v>
      </c>
      <c r="E80" s="71">
        <f t="shared" si="3"/>
        <v>16603.77</v>
      </c>
      <c r="F80" s="71" t="s">
        <v>517</v>
      </c>
      <c r="G80" s="71"/>
      <c r="H80" s="71" t="s">
        <v>197</v>
      </c>
      <c r="I80" s="71" t="s">
        <v>198</v>
      </c>
    </row>
    <row r="81" spans="1:9">
      <c r="A81" s="70" t="s">
        <v>201</v>
      </c>
      <c r="B81" s="71" t="s">
        <v>32</v>
      </c>
      <c r="C81" s="208"/>
      <c r="D81" s="71" t="s">
        <v>7</v>
      </c>
      <c r="E81" s="71">
        <f t="shared" si="3"/>
        <v>0</v>
      </c>
      <c r="F81" s="71" t="s">
        <v>505</v>
      </c>
      <c r="G81" s="71"/>
      <c r="H81" s="71" t="s">
        <v>509</v>
      </c>
      <c r="I81" s="71"/>
    </row>
    <row r="82" spans="1:9">
      <c r="A82" s="70" t="s">
        <v>204</v>
      </c>
      <c r="B82" s="70" t="s">
        <v>34</v>
      </c>
      <c r="C82" s="227">
        <v>-17105.109</v>
      </c>
      <c r="D82" s="71" t="s">
        <v>12</v>
      </c>
      <c r="E82" s="71">
        <f t="shared" ref="E82:E87" si="4">-C82</f>
        <v>17105.109</v>
      </c>
      <c r="F82" s="71" t="s">
        <v>514</v>
      </c>
      <c r="G82" s="71"/>
      <c r="H82" s="71" t="s">
        <v>202</v>
      </c>
      <c r="I82" s="71" t="s">
        <v>203</v>
      </c>
    </row>
    <row r="83" spans="1:9">
      <c r="A83" s="70" t="s">
        <v>205</v>
      </c>
      <c r="B83" s="70" t="s">
        <v>32</v>
      </c>
      <c r="C83" s="228">
        <v>49399.8339622641</v>
      </c>
      <c r="D83" s="71" t="s">
        <v>12</v>
      </c>
      <c r="E83" s="71">
        <f t="shared" si="4"/>
        <v>-49399.8339622641</v>
      </c>
      <c r="F83" s="71" t="s">
        <v>514</v>
      </c>
      <c r="G83" s="71"/>
      <c r="H83" s="71" t="s">
        <v>202</v>
      </c>
      <c r="I83" s="71" t="s">
        <v>203</v>
      </c>
    </row>
    <row r="84" spans="1:9">
      <c r="A84" s="70" t="s">
        <v>207</v>
      </c>
      <c r="B84" s="71" t="s">
        <v>32</v>
      </c>
      <c r="C84" s="72"/>
      <c r="D84" s="71" t="s">
        <v>507</v>
      </c>
      <c r="E84" s="71">
        <f t="shared" si="4"/>
        <v>0</v>
      </c>
      <c r="F84" s="71" t="s">
        <v>5</v>
      </c>
      <c r="G84" s="71"/>
      <c r="H84" s="71" t="s">
        <v>206</v>
      </c>
      <c r="I84" s="71"/>
    </row>
    <row r="85" spans="1:9">
      <c r="A85" s="70" t="s">
        <v>208</v>
      </c>
      <c r="B85" s="70" t="s">
        <v>34</v>
      </c>
      <c r="C85" s="229">
        <v>1280910.8999999999</v>
      </c>
      <c r="D85" s="71" t="s">
        <v>501</v>
      </c>
      <c r="E85" s="75">
        <f t="shared" si="4"/>
        <v>-1280910.8999999999</v>
      </c>
      <c r="F85" s="71" t="s">
        <v>10</v>
      </c>
      <c r="G85" s="71"/>
      <c r="H85" s="191" t="s">
        <v>486</v>
      </c>
      <c r="I85" s="71"/>
    </row>
    <row r="86" spans="1:9">
      <c r="A86" s="70" t="s">
        <v>211</v>
      </c>
      <c r="B86" s="70" t="s">
        <v>34</v>
      </c>
      <c r="C86" s="72"/>
      <c r="D86" s="71" t="s">
        <v>514</v>
      </c>
      <c r="E86" s="75">
        <f t="shared" si="4"/>
        <v>0</v>
      </c>
      <c r="F86" s="71" t="s">
        <v>4</v>
      </c>
      <c r="G86" s="71"/>
      <c r="H86" s="71" t="s">
        <v>209</v>
      </c>
      <c r="I86" s="71" t="s">
        <v>210</v>
      </c>
    </row>
    <row r="87" spans="1:9">
      <c r="A87" s="70" t="s">
        <v>212</v>
      </c>
      <c r="B87" s="70" t="s">
        <v>32</v>
      </c>
      <c r="C87" s="229">
        <v>-1008115.98</v>
      </c>
      <c r="D87" s="71" t="s">
        <v>501</v>
      </c>
      <c r="E87" s="71">
        <f t="shared" si="4"/>
        <v>1008115.98</v>
      </c>
      <c r="F87" s="71" t="s">
        <v>5</v>
      </c>
      <c r="G87" s="71"/>
      <c r="H87" s="71" t="s">
        <v>487</v>
      </c>
      <c r="I87" s="71"/>
    </row>
    <row r="88" spans="1:9">
      <c r="A88" s="70" t="s">
        <v>214</v>
      </c>
      <c r="B88" s="70" t="s">
        <v>61</v>
      </c>
      <c r="C88" s="72"/>
      <c r="D88" s="71" t="s">
        <v>11</v>
      </c>
      <c r="E88" s="71">
        <f t="shared" ref="E88:E101" si="5">-C88</f>
        <v>0</v>
      </c>
      <c r="F88" s="71" t="s">
        <v>11</v>
      </c>
      <c r="G88" s="71"/>
      <c r="H88" s="71" t="s">
        <v>213</v>
      </c>
      <c r="I88" s="71"/>
    </row>
    <row r="89" spans="1:9">
      <c r="A89" s="70" t="s">
        <v>216</v>
      </c>
      <c r="B89" s="71" t="s">
        <v>32</v>
      </c>
      <c r="C89" s="72"/>
      <c r="D89" s="71" t="s">
        <v>507</v>
      </c>
      <c r="E89" s="71">
        <f t="shared" si="5"/>
        <v>0</v>
      </c>
      <c r="F89" s="74" t="s">
        <v>6</v>
      </c>
      <c r="G89" s="74"/>
      <c r="H89" s="71" t="s">
        <v>215</v>
      </c>
      <c r="I89" s="74"/>
    </row>
    <row r="90" spans="1:9">
      <c r="A90" s="70" t="s">
        <v>218</v>
      </c>
      <c r="B90" s="71" t="s">
        <v>61</v>
      </c>
      <c r="C90" s="72"/>
      <c r="D90" s="71" t="s">
        <v>507</v>
      </c>
      <c r="E90" s="71">
        <f t="shared" si="5"/>
        <v>0</v>
      </c>
      <c r="F90" s="74" t="s">
        <v>6</v>
      </c>
      <c r="G90" s="74"/>
      <c r="H90" s="71" t="s">
        <v>217</v>
      </c>
      <c r="I90" s="74"/>
    </row>
    <row r="91" spans="1:9">
      <c r="A91" s="70" t="s">
        <v>219</v>
      </c>
      <c r="B91" s="71" t="s">
        <v>29</v>
      </c>
      <c r="C91" s="208"/>
      <c r="D91" s="71" t="s">
        <v>23</v>
      </c>
      <c r="E91" s="71">
        <f t="shared" si="5"/>
        <v>0</v>
      </c>
      <c r="F91" s="74" t="s">
        <v>4</v>
      </c>
      <c r="G91" s="74"/>
      <c r="H91" s="74" t="s">
        <v>484</v>
      </c>
      <c r="I91" s="74"/>
    </row>
    <row r="92" spans="1:9">
      <c r="A92" s="70" t="s">
        <v>221</v>
      </c>
      <c r="B92" s="70" t="s">
        <v>30</v>
      </c>
      <c r="C92" s="229">
        <v>-31913.87</v>
      </c>
      <c r="D92" s="71" t="s">
        <v>7</v>
      </c>
      <c r="E92" s="71">
        <f t="shared" si="5"/>
        <v>31913.87</v>
      </c>
      <c r="F92" s="71" t="s">
        <v>6</v>
      </c>
      <c r="G92" s="71"/>
      <c r="H92" s="71" t="s">
        <v>220</v>
      </c>
      <c r="I92" s="71"/>
    </row>
    <row r="93" spans="1:9">
      <c r="A93" s="70" t="s">
        <v>222</v>
      </c>
      <c r="B93" s="70" t="s">
        <v>30</v>
      </c>
      <c r="C93" s="229">
        <v>-209119.5</v>
      </c>
      <c r="D93" s="71" t="s">
        <v>7</v>
      </c>
      <c r="E93" s="71">
        <f t="shared" si="5"/>
        <v>209119.5</v>
      </c>
      <c r="F93" s="71" t="s">
        <v>6</v>
      </c>
      <c r="G93" s="71"/>
      <c r="H93" s="71" t="s">
        <v>488</v>
      </c>
      <c r="I93" s="71"/>
    </row>
    <row r="94" spans="1:9">
      <c r="A94" s="70" t="s">
        <v>229</v>
      </c>
      <c r="B94" s="70" t="s">
        <v>30</v>
      </c>
      <c r="C94" s="72"/>
      <c r="D94" s="71" t="s">
        <v>7</v>
      </c>
      <c r="E94" s="71">
        <f t="shared" si="5"/>
        <v>0</v>
      </c>
      <c r="F94" s="71" t="s">
        <v>6</v>
      </c>
      <c r="G94" s="71"/>
      <c r="H94" s="71" t="s">
        <v>223</v>
      </c>
      <c r="I94" s="71"/>
    </row>
    <row r="95" spans="1:9">
      <c r="A95" s="70" t="s">
        <v>250</v>
      </c>
      <c r="B95" s="70" t="s">
        <v>32</v>
      </c>
      <c r="C95" s="76"/>
      <c r="D95" s="71" t="s">
        <v>7</v>
      </c>
      <c r="E95" s="71">
        <f t="shared" si="5"/>
        <v>0</v>
      </c>
      <c r="F95" s="71" t="s">
        <v>4</v>
      </c>
      <c r="G95" s="71"/>
      <c r="H95" s="73" t="s">
        <v>224</v>
      </c>
      <c r="I95" s="71"/>
    </row>
    <row r="96" spans="1:9">
      <c r="A96" s="70" t="s">
        <v>251</v>
      </c>
      <c r="B96" s="70" t="s">
        <v>29</v>
      </c>
      <c r="C96" s="209">
        <v>-2000000.01</v>
      </c>
      <c r="D96" s="71" t="s">
        <v>514</v>
      </c>
      <c r="E96" s="71">
        <f t="shared" si="5"/>
        <v>2000000.01</v>
      </c>
      <c r="F96" s="74" t="s">
        <v>4</v>
      </c>
      <c r="G96" s="74"/>
      <c r="H96" s="212" t="s">
        <v>503</v>
      </c>
      <c r="I96" s="74"/>
    </row>
    <row r="97" spans="1:9">
      <c r="A97" s="70" t="s">
        <v>252</v>
      </c>
      <c r="B97" s="70" t="s">
        <v>29</v>
      </c>
      <c r="C97" s="209">
        <v>-47169.81</v>
      </c>
      <c r="D97" s="71" t="s">
        <v>515</v>
      </c>
      <c r="E97" s="71">
        <f t="shared" si="5"/>
        <v>47169.81</v>
      </c>
      <c r="F97" s="74" t="s">
        <v>4</v>
      </c>
      <c r="G97" s="74"/>
      <c r="H97" s="212" t="s">
        <v>503</v>
      </c>
      <c r="I97" s="74"/>
    </row>
    <row r="98" spans="1:9">
      <c r="A98" s="70" t="s">
        <v>254</v>
      </c>
      <c r="B98" s="70" t="s">
        <v>32</v>
      </c>
      <c r="C98" s="230">
        <v>5695335.3037735801</v>
      </c>
      <c r="D98" s="71" t="s">
        <v>11</v>
      </c>
      <c r="E98" s="71">
        <f t="shared" si="5"/>
        <v>-5695335.3037735801</v>
      </c>
      <c r="F98" s="71" t="s">
        <v>507</v>
      </c>
      <c r="G98" s="74"/>
      <c r="H98" s="71" t="s">
        <v>520</v>
      </c>
      <c r="I98" s="74"/>
    </row>
    <row r="99" spans="1:9">
      <c r="A99" s="70" t="s">
        <v>256</v>
      </c>
      <c r="B99" s="71" t="s">
        <v>34</v>
      </c>
      <c r="C99" s="230">
        <v>-3221521.86</v>
      </c>
      <c r="D99" s="71" t="s">
        <v>11</v>
      </c>
      <c r="E99" s="71">
        <f t="shared" si="5"/>
        <v>3221521.86</v>
      </c>
      <c r="F99" s="74" t="s">
        <v>507</v>
      </c>
      <c r="G99" s="74"/>
      <c r="H99" s="71" t="s">
        <v>521</v>
      </c>
      <c r="I99" s="74"/>
    </row>
    <row r="100" spans="1:9">
      <c r="A100" s="70" t="s">
        <v>518</v>
      </c>
      <c r="B100" s="71" t="s">
        <v>61</v>
      </c>
      <c r="C100" s="230">
        <v>-2032182</v>
      </c>
      <c r="D100" s="71" t="s">
        <v>11</v>
      </c>
      <c r="E100" s="71">
        <f t="shared" si="5"/>
        <v>2032182</v>
      </c>
      <c r="F100" s="74" t="s">
        <v>507</v>
      </c>
      <c r="G100" s="74"/>
      <c r="H100" s="71" t="s">
        <v>522</v>
      </c>
      <c r="I100" s="74"/>
    </row>
    <row r="101" spans="1:9">
      <c r="A101" s="70" t="s">
        <v>519</v>
      </c>
      <c r="B101" s="71" t="s">
        <v>28</v>
      </c>
      <c r="C101" s="230">
        <v>-37735.85</v>
      </c>
      <c r="D101" s="71" t="s">
        <v>11</v>
      </c>
      <c r="E101" s="71">
        <f t="shared" si="5"/>
        <v>37735.85</v>
      </c>
      <c r="F101" s="74" t="s">
        <v>507</v>
      </c>
      <c r="G101" s="74"/>
      <c r="H101" s="74" t="s">
        <v>523</v>
      </c>
      <c r="I101" s="74"/>
    </row>
    <row r="102" spans="1:9">
      <c r="A102" s="184"/>
      <c r="B102" s="184" t="s">
        <v>225</v>
      </c>
      <c r="C102" s="187">
        <f>SUM(C103:C119)</f>
        <v>50687.134951999964</v>
      </c>
      <c r="D102" s="187"/>
      <c r="E102" s="187">
        <f>SUM(E103:E119)</f>
        <v>-50687.134951999964</v>
      </c>
      <c r="F102" s="186"/>
      <c r="G102" s="186"/>
      <c r="H102" s="186"/>
      <c r="I102" s="186"/>
    </row>
    <row r="103" spans="1:9">
      <c r="A103" s="70" t="s">
        <v>126</v>
      </c>
      <c r="B103" s="70" t="s">
        <v>65</v>
      </c>
      <c r="C103" s="77">
        <f t="shared" ref="C103:C115" si="6">ROUND(IF(OR(LEFT(B52,1)="2",(LEFT(B52,1)="4")),0,C52*0.06*0.12),2)</f>
        <v>0</v>
      </c>
      <c r="D103" s="71" t="str">
        <f t="shared" ref="D103:D148" si="7">D52</f>
        <v>证券投资部</v>
      </c>
      <c r="E103" s="71">
        <f t="shared" ref="E103:E106" si="8">-C103</f>
        <v>0</v>
      </c>
      <c r="F103" s="71" t="str">
        <f t="shared" ref="F103:F148" si="9">F52</f>
        <v>总部中后台</v>
      </c>
      <c r="G103" s="192"/>
      <c r="H103" s="192"/>
      <c r="I103" s="192"/>
    </row>
    <row r="104" spans="1:9">
      <c r="A104" s="70" t="s">
        <v>144</v>
      </c>
      <c r="B104" s="70" t="s">
        <v>65</v>
      </c>
      <c r="C104" s="77">
        <f t="shared" si="6"/>
        <v>0</v>
      </c>
      <c r="D104" s="71" t="str">
        <f t="shared" si="7"/>
        <v>证券投资部</v>
      </c>
      <c r="E104" s="71">
        <f t="shared" si="8"/>
        <v>0</v>
      </c>
      <c r="F104" s="71" t="str">
        <f t="shared" si="9"/>
        <v>固定收益投资部</v>
      </c>
      <c r="G104" s="192"/>
      <c r="H104" s="192"/>
      <c r="I104" s="192"/>
    </row>
    <row r="105" spans="1:9">
      <c r="A105" s="70" t="s">
        <v>146</v>
      </c>
      <c r="B105" s="70" t="s">
        <v>65</v>
      </c>
      <c r="C105" s="77">
        <f t="shared" si="6"/>
        <v>0</v>
      </c>
      <c r="D105" s="71" t="str">
        <f t="shared" si="7"/>
        <v>证券投资部</v>
      </c>
      <c r="E105" s="71">
        <f t="shared" si="8"/>
        <v>0</v>
      </c>
      <c r="F105" s="71" t="str">
        <f t="shared" si="9"/>
        <v>固定收益投资部</v>
      </c>
      <c r="G105" s="192"/>
      <c r="H105" s="192"/>
      <c r="I105" s="192"/>
    </row>
    <row r="106" spans="1:9">
      <c r="A106" s="70" t="s">
        <v>149</v>
      </c>
      <c r="B106" s="70" t="s">
        <v>65</v>
      </c>
      <c r="C106" s="77">
        <f t="shared" si="6"/>
        <v>0</v>
      </c>
      <c r="D106" s="71" t="str">
        <f t="shared" si="7"/>
        <v>证券投资部</v>
      </c>
      <c r="E106" s="71">
        <f t="shared" si="8"/>
        <v>0</v>
      </c>
      <c r="F106" s="71" t="str">
        <f t="shared" si="9"/>
        <v>金融衍生品投资部</v>
      </c>
      <c r="G106" s="192"/>
      <c r="H106" s="192"/>
      <c r="I106" s="192"/>
    </row>
    <row r="107" spans="1:9">
      <c r="A107" s="70" t="s">
        <v>151</v>
      </c>
      <c r="B107" s="70" t="s">
        <v>65</v>
      </c>
      <c r="C107" s="77">
        <f t="shared" si="6"/>
        <v>0</v>
      </c>
      <c r="D107" s="71" t="str">
        <f t="shared" si="7"/>
        <v>证券投资部</v>
      </c>
      <c r="E107" s="71">
        <f t="shared" ref="E107:E119" si="10">-C107</f>
        <v>0</v>
      </c>
      <c r="F107" s="71" t="str">
        <f t="shared" si="9"/>
        <v>量化产品投资部</v>
      </c>
      <c r="G107" s="192"/>
      <c r="H107" s="192"/>
      <c r="I107" s="192"/>
    </row>
    <row r="108" spans="1:9">
      <c r="A108" s="70" t="s">
        <v>153</v>
      </c>
      <c r="B108" s="70" t="s">
        <v>65</v>
      </c>
      <c r="C108" s="210">
        <f t="shared" si="6"/>
        <v>587.16999999999996</v>
      </c>
      <c r="D108" s="71" t="str">
        <f t="shared" si="7"/>
        <v>证券投资部</v>
      </c>
      <c r="E108" s="71">
        <f t="shared" si="10"/>
        <v>-587.16999999999996</v>
      </c>
      <c r="F108" s="71" t="str">
        <f t="shared" si="9"/>
        <v>固定收益投资部</v>
      </c>
      <c r="G108" s="192"/>
      <c r="H108" s="192"/>
      <c r="I108" s="192"/>
    </row>
    <row r="109" spans="1:9">
      <c r="A109" s="70" t="s">
        <v>155</v>
      </c>
      <c r="B109" s="70" t="s">
        <v>65</v>
      </c>
      <c r="C109" s="77">
        <f t="shared" si="6"/>
        <v>0</v>
      </c>
      <c r="D109" s="71" t="str">
        <f t="shared" si="7"/>
        <v>证券投资部</v>
      </c>
      <c r="E109" s="71">
        <f t="shared" si="10"/>
        <v>0</v>
      </c>
      <c r="F109" s="71" t="str">
        <f t="shared" si="9"/>
        <v>固定收益投资部</v>
      </c>
      <c r="G109" s="192"/>
      <c r="H109" s="192"/>
      <c r="I109" s="192"/>
    </row>
    <row r="110" spans="1:9">
      <c r="A110" s="70" t="s">
        <v>157</v>
      </c>
      <c r="B110" s="70" t="s">
        <v>65</v>
      </c>
      <c r="C110" s="77">
        <f t="shared" si="6"/>
        <v>0</v>
      </c>
      <c r="D110" s="71" t="str">
        <f t="shared" si="7"/>
        <v>证券投资部</v>
      </c>
      <c r="E110" s="71">
        <f t="shared" si="10"/>
        <v>0</v>
      </c>
      <c r="F110" s="71" t="str">
        <f t="shared" si="9"/>
        <v>总部中后台</v>
      </c>
      <c r="G110" s="192"/>
      <c r="H110" s="192"/>
      <c r="I110" s="192"/>
    </row>
    <row r="111" spans="1:9">
      <c r="A111" s="70" t="s">
        <v>160</v>
      </c>
      <c r="B111" s="70" t="s">
        <v>65</v>
      </c>
      <c r="C111" s="77">
        <f t="shared" si="6"/>
        <v>0</v>
      </c>
      <c r="D111" s="71" t="str">
        <f t="shared" si="7"/>
        <v>投资银行三部</v>
      </c>
      <c r="E111" s="71">
        <f t="shared" si="10"/>
        <v>0</v>
      </c>
      <c r="F111" s="71" t="str">
        <f t="shared" si="9"/>
        <v>投资银行二部</v>
      </c>
      <c r="G111" s="192"/>
      <c r="H111" s="192"/>
      <c r="I111" s="192"/>
    </row>
    <row r="112" spans="1:9">
      <c r="A112" s="70" t="s">
        <v>163</v>
      </c>
      <c r="B112" s="70" t="s">
        <v>65</v>
      </c>
      <c r="C112" s="210">
        <f t="shared" si="6"/>
        <v>-2649.06</v>
      </c>
      <c r="D112" s="71" t="str">
        <f t="shared" si="7"/>
        <v>投资银行三部</v>
      </c>
      <c r="E112" s="71">
        <f t="shared" si="10"/>
        <v>2649.06</v>
      </c>
      <c r="F112" s="71" t="str">
        <f t="shared" si="9"/>
        <v>综合业务部</v>
      </c>
      <c r="G112" s="192"/>
      <c r="H112" s="192"/>
      <c r="I112" s="192"/>
    </row>
    <row r="113" spans="1:22">
      <c r="A113" s="70" t="s">
        <v>164</v>
      </c>
      <c r="B113" s="70" t="s">
        <v>65</v>
      </c>
      <c r="C113" s="210">
        <f t="shared" si="6"/>
        <v>5820.6</v>
      </c>
      <c r="D113" s="71" t="str">
        <f t="shared" si="7"/>
        <v>固定收益市场部</v>
      </c>
      <c r="E113" s="71">
        <f t="shared" si="10"/>
        <v>-5820.6</v>
      </c>
      <c r="F113" s="71" t="str">
        <f t="shared" si="9"/>
        <v>其他</v>
      </c>
      <c r="G113" s="192"/>
      <c r="H113" s="192"/>
      <c r="I113" s="192"/>
    </row>
    <row r="114" spans="1:22">
      <c r="A114" s="70" t="s">
        <v>166</v>
      </c>
      <c r="B114" s="70" t="s">
        <v>65</v>
      </c>
      <c r="C114" s="210">
        <f t="shared" si="6"/>
        <v>-20519.45</v>
      </c>
      <c r="D114" s="71" t="str">
        <f t="shared" si="7"/>
        <v>固定收益市场部</v>
      </c>
      <c r="E114" s="71">
        <f t="shared" si="10"/>
        <v>20519.45</v>
      </c>
      <c r="F114" s="71" t="str">
        <f t="shared" si="9"/>
        <v>总部中后台</v>
      </c>
      <c r="G114" s="192"/>
      <c r="H114" s="193"/>
      <c r="I114" s="193"/>
    </row>
    <row r="115" spans="1:22">
      <c r="A115" s="70" t="s">
        <v>168</v>
      </c>
      <c r="B115" s="70" t="s">
        <v>65</v>
      </c>
      <c r="C115" s="77">
        <f t="shared" si="6"/>
        <v>0</v>
      </c>
      <c r="D115" s="71" t="str">
        <f t="shared" si="7"/>
        <v>固定收益市场部</v>
      </c>
      <c r="E115" s="71">
        <f t="shared" si="10"/>
        <v>0</v>
      </c>
      <c r="F115" s="71" t="str">
        <f t="shared" si="9"/>
        <v>其他</v>
      </c>
      <c r="G115" s="192"/>
      <c r="H115" s="193"/>
      <c r="I115" s="193"/>
    </row>
    <row r="116" spans="1:22">
      <c r="A116" s="70" t="s">
        <v>170</v>
      </c>
      <c r="B116" s="70" t="s">
        <v>65</v>
      </c>
      <c r="C116" s="77"/>
      <c r="D116" s="71" t="str">
        <f t="shared" si="7"/>
        <v>经纪业务部</v>
      </c>
      <c r="E116" s="71">
        <f t="shared" si="10"/>
        <v>0</v>
      </c>
      <c r="F116" s="71" t="str">
        <f t="shared" si="9"/>
        <v>其他</v>
      </c>
      <c r="G116" s="192"/>
      <c r="H116" s="78" t="s">
        <v>226</v>
      </c>
      <c r="I116" s="193"/>
    </row>
    <row r="117" spans="1:22">
      <c r="A117" s="70" t="s">
        <v>172</v>
      </c>
      <c r="B117" s="70" t="s">
        <v>65</v>
      </c>
      <c r="C117" s="233">
        <f>C66*0.06*12%</f>
        <v>67447.874951999969</v>
      </c>
      <c r="D117" s="71" t="str">
        <f t="shared" si="7"/>
        <v>经纪业务部</v>
      </c>
      <c r="E117" s="71">
        <f t="shared" si="10"/>
        <v>-67447.874951999969</v>
      </c>
      <c r="F117" s="71" t="str">
        <f t="shared" si="9"/>
        <v>总部中后台</v>
      </c>
      <c r="G117" s="192"/>
      <c r="H117" s="193" t="s">
        <v>227</v>
      </c>
      <c r="I117" s="193"/>
    </row>
    <row r="118" spans="1:22">
      <c r="A118" s="70" t="s">
        <v>174</v>
      </c>
      <c r="B118" s="70" t="s">
        <v>65</v>
      </c>
      <c r="C118" s="77">
        <f t="shared" ref="C118:C124" si="11">ROUND(IF(OR(LEFT(B67,1)="2",(LEFT(B67,1)="4")),0,C67*0.06*0.12),2)</f>
        <v>0</v>
      </c>
      <c r="D118" s="71" t="str">
        <f t="shared" si="7"/>
        <v>投资银行管理部</v>
      </c>
      <c r="E118" s="71">
        <f t="shared" si="10"/>
        <v>0</v>
      </c>
      <c r="F118" s="71" t="str">
        <f t="shared" si="9"/>
        <v>总部中后台</v>
      </c>
      <c r="G118" s="192"/>
      <c r="H118" s="193"/>
      <c r="I118" s="193"/>
    </row>
    <row r="119" spans="1:22">
      <c r="A119" s="70" t="s">
        <v>176</v>
      </c>
      <c r="B119" s="70" t="s">
        <v>65</v>
      </c>
      <c r="C119" s="77">
        <f t="shared" si="11"/>
        <v>0</v>
      </c>
      <c r="D119" s="71" t="str">
        <f t="shared" si="7"/>
        <v>投资银行管理部</v>
      </c>
      <c r="E119" s="71">
        <f t="shared" si="10"/>
        <v>0</v>
      </c>
      <c r="F119" s="71" t="str">
        <f t="shared" si="9"/>
        <v>总部中后台</v>
      </c>
      <c r="G119" s="192"/>
      <c r="H119" s="193"/>
      <c r="I119" s="193"/>
    </row>
    <row r="120" spans="1:22">
      <c r="A120" s="70" t="s">
        <v>178</v>
      </c>
      <c r="B120" s="70" t="s">
        <v>65</v>
      </c>
      <c r="C120" s="210">
        <f t="shared" si="11"/>
        <v>11347.1</v>
      </c>
      <c r="D120" s="71" t="str">
        <f t="shared" si="7"/>
        <v>资产管理部</v>
      </c>
      <c r="E120" s="71">
        <f t="shared" ref="E120:E152" si="12">-C120</f>
        <v>-11347.1</v>
      </c>
      <c r="F120" s="71" t="str">
        <f t="shared" si="9"/>
        <v>其他</v>
      </c>
      <c r="G120" s="192"/>
      <c r="H120" s="192"/>
      <c r="I120" s="193"/>
    </row>
    <row r="121" spans="1:22">
      <c r="A121" s="70" t="s">
        <v>180</v>
      </c>
      <c r="B121" s="70" t="s">
        <v>65</v>
      </c>
      <c r="C121" s="77">
        <f t="shared" si="11"/>
        <v>0</v>
      </c>
      <c r="D121" s="71" t="str">
        <f t="shared" si="7"/>
        <v>量化产品投资部</v>
      </c>
      <c r="E121" s="71">
        <f t="shared" si="12"/>
        <v>0</v>
      </c>
      <c r="F121" s="71" t="str">
        <f t="shared" si="9"/>
        <v>总部中后台</v>
      </c>
      <c r="G121" s="192"/>
      <c r="H121" s="192"/>
      <c r="I121" s="193"/>
    </row>
    <row r="122" spans="1:22">
      <c r="A122" s="70" t="s">
        <v>182</v>
      </c>
      <c r="B122" s="70" t="s">
        <v>65</v>
      </c>
      <c r="C122" s="77">
        <f t="shared" si="11"/>
        <v>0</v>
      </c>
      <c r="D122" s="71" t="str">
        <f t="shared" si="7"/>
        <v>证券投资部</v>
      </c>
      <c r="E122" s="71">
        <f t="shared" si="12"/>
        <v>0</v>
      </c>
      <c r="F122" s="71" t="str">
        <f t="shared" si="9"/>
        <v>量化产品投资部</v>
      </c>
      <c r="G122" s="192"/>
      <c r="H122" s="192"/>
      <c r="I122" s="193"/>
    </row>
    <row r="123" spans="1:22">
      <c r="A123" s="70" t="s">
        <v>185</v>
      </c>
      <c r="B123" s="70" t="s">
        <v>65</v>
      </c>
      <c r="C123" s="77">
        <f t="shared" si="11"/>
        <v>0</v>
      </c>
      <c r="D123" s="71" t="str">
        <f t="shared" si="7"/>
        <v>量化产品投资部</v>
      </c>
      <c r="E123" s="71">
        <f t="shared" si="12"/>
        <v>0</v>
      </c>
      <c r="F123" s="71" t="str">
        <f t="shared" si="9"/>
        <v>总部中后台</v>
      </c>
      <c r="G123" s="192"/>
      <c r="H123" s="192"/>
      <c r="I123" s="193"/>
    </row>
    <row r="124" spans="1:22">
      <c r="A124" s="70" t="s">
        <v>187</v>
      </c>
      <c r="B124" s="70" t="s">
        <v>65</v>
      </c>
      <c r="C124" s="77">
        <f t="shared" si="11"/>
        <v>0</v>
      </c>
      <c r="D124" s="71" t="str">
        <f t="shared" si="7"/>
        <v>金融衍生品投资部</v>
      </c>
      <c r="E124" s="71">
        <f t="shared" si="12"/>
        <v>0</v>
      </c>
      <c r="F124" s="71" t="str">
        <f t="shared" si="9"/>
        <v>总部中后台</v>
      </c>
      <c r="G124" s="192"/>
      <c r="H124" s="193"/>
      <c r="I124" s="193"/>
    </row>
    <row r="125" spans="1:22">
      <c r="A125" s="70" t="s">
        <v>189</v>
      </c>
      <c r="B125" s="70" t="s">
        <v>65</v>
      </c>
      <c r="C125" s="77"/>
      <c r="D125" s="71" t="str">
        <f t="shared" si="7"/>
        <v>经纪业务部</v>
      </c>
      <c r="E125" s="71">
        <f t="shared" si="12"/>
        <v>0</v>
      </c>
      <c r="F125" s="71" t="str">
        <f t="shared" si="9"/>
        <v>其他</v>
      </c>
      <c r="G125" s="192"/>
      <c r="H125" s="193"/>
      <c r="I125" s="193"/>
    </row>
    <row r="126" spans="1:22">
      <c r="A126" s="70" t="s">
        <v>190</v>
      </c>
      <c r="B126" s="70" t="s">
        <v>65</v>
      </c>
      <c r="C126" s="77">
        <f t="shared" ref="C126:C142" si="13">ROUND(IF(OR(LEFT(B75,1)="2",(LEFT(B75,1)="4")),0,C75*0.06*0.12),2)</f>
        <v>0</v>
      </c>
      <c r="D126" s="71" t="str">
        <f t="shared" si="7"/>
        <v>经纪业务部</v>
      </c>
      <c r="E126" s="71">
        <f t="shared" si="12"/>
        <v>0</v>
      </c>
      <c r="F126" s="71" t="str">
        <f t="shared" si="9"/>
        <v>其他</v>
      </c>
      <c r="G126" s="192"/>
      <c r="H126" s="193"/>
      <c r="I126" s="193"/>
    </row>
    <row r="127" spans="1:22" s="183" customFormat="1">
      <c r="A127" s="70" t="s">
        <v>192</v>
      </c>
      <c r="B127" s="70" t="s">
        <v>65</v>
      </c>
      <c r="C127" s="233">
        <f t="shared" si="13"/>
        <v>-4002.39</v>
      </c>
      <c r="D127" s="71" t="str">
        <f t="shared" si="7"/>
        <v>固收产品投资部</v>
      </c>
      <c r="E127" s="71">
        <f t="shared" si="12"/>
        <v>4002.39</v>
      </c>
      <c r="F127" s="71" t="str">
        <f t="shared" si="9"/>
        <v>经纪业务部</v>
      </c>
      <c r="G127" s="219"/>
      <c r="H127" s="220"/>
      <c r="I127" s="220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</row>
    <row r="128" spans="1:22">
      <c r="A128" s="70" t="s">
        <v>194</v>
      </c>
      <c r="B128" s="70" t="s">
        <v>65</v>
      </c>
      <c r="C128" s="233">
        <f t="shared" si="13"/>
        <v>-2170.17</v>
      </c>
      <c r="D128" s="71" t="str">
        <f t="shared" si="7"/>
        <v>资产管理部</v>
      </c>
      <c r="E128" s="71">
        <f t="shared" ref="E128" si="14">-C128</f>
        <v>2170.17</v>
      </c>
      <c r="F128" s="71" t="str">
        <f t="shared" si="9"/>
        <v>经纪业务部</v>
      </c>
      <c r="G128" s="192"/>
      <c r="H128" s="193"/>
      <c r="I128" s="193"/>
    </row>
    <row r="129" spans="1:9">
      <c r="A129" s="70" t="s">
        <v>196</v>
      </c>
      <c r="B129" s="70" t="s">
        <v>65</v>
      </c>
      <c r="C129" s="210">
        <f t="shared" si="13"/>
        <v>-11347.1</v>
      </c>
      <c r="D129" s="71" t="str">
        <f t="shared" si="7"/>
        <v>资产管理部</v>
      </c>
      <c r="E129" s="71">
        <f t="shared" si="12"/>
        <v>11347.1</v>
      </c>
      <c r="F129" s="71" t="str">
        <f t="shared" si="9"/>
        <v>其他</v>
      </c>
      <c r="G129" s="192"/>
      <c r="H129" s="193"/>
      <c r="I129" s="193"/>
    </row>
    <row r="130" spans="1:9">
      <c r="A130" s="70" t="s">
        <v>199</v>
      </c>
      <c r="B130" s="70" t="s">
        <v>65</v>
      </c>
      <c r="C130" s="210">
        <f t="shared" si="13"/>
        <v>-5433.96</v>
      </c>
      <c r="D130" s="71" t="str">
        <f t="shared" si="7"/>
        <v>投资银行一部</v>
      </c>
      <c r="E130" s="71">
        <f t="shared" si="12"/>
        <v>5433.96</v>
      </c>
      <c r="F130" s="71" t="str">
        <f t="shared" si="9"/>
        <v>投资银行管理部</v>
      </c>
      <c r="G130" s="192"/>
      <c r="H130" s="193"/>
      <c r="I130" s="193"/>
    </row>
    <row r="131" spans="1:9">
      <c r="A131" s="70" t="s">
        <v>200</v>
      </c>
      <c r="B131" s="70" t="s">
        <v>65</v>
      </c>
      <c r="C131" s="210">
        <f t="shared" si="13"/>
        <v>-119.55</v>
      </c>
      <c r="D131" s="71" t="str">
        <f t="shared" si="7"/>
        <v>投资银行二部</v>
      </c>
      <c r="E131" s="71">
        <f t="shared" si="12"/>
        <v>119.55</v>
      </c>
      <c r="F131" s="71" t="str">
        <f t="shared" si="9"/>
        <v>投资银行管理部</v>
      </c>
      <c r="G131" s="192"/>
      <c r="H131" s="193"/>
      <c r="I131" s="193"/>
    </row>
    <row r="132" spans="1:9">
      <c r="A132" s="70" t="s">
        <v>201</v>
      </c>
      <c r="B132" s="70" t="s">
        <v>65</v>
      </c>
      <c r="C132" s="210">
        <f t="shared" si="13"/>
        <v>0</v>
      </c>
      <c r="D132" s="71" t="str">
        <f t="shared" si="7"/>
        <v>资产管理部</v>
      </c>
      <c r="E132" s="71">
        <f t="shared" si="12"/>
        <v>0</v>
      </c>
      <c r="F132" s="71" t="str">
        <f t="shared" si="9"/>
        <v>权益产品投资部</v>
      </c>
      <c r="G132" s="192"/>
      <c r="H132" s="193"/>
      <c r="I132" s="193"/>
    </row>
    <row r="133" spans="1:9">
      <c r="A133" s="70" t="s">
        <v>204</v>
      </c>
      <c r="B133" s="70" t="s">
        <v>65</v>
      </c>
      <c r="C133" s="77">
        <f t="shared" si="13"/>
        <v>0</v>
      </c>
      <c r="D133" s="71" t="str">
        <f t="shared" si="7"/>
        <v>做市业务部</v>
      </c>
      <c r="E133" s="71">
        <f t="shared" si="12"/>
        <v>0</v>
      </c>
      <c r="F133" s="71" t="str">
        <f t="shared" si="9"/>
        <v>投资银行三部</v>
      </c>
      <c r="G133" s="192"/>
      <c r="H133" s="193"/>
      <c r="I133" s="193"/>
    </row>
    <row r="134" spans="1:9">
      <c r="A134" s="70" t="s">
        <v>205</v>
      </c>
      <c r="B134" s="70" t="s">
        <v>65</v>
      </c>
      <c r="C134" s="210">
        <f t="shared" si="13"/>
        <v>355.68</v>
      </c>
      <c r="D134" s="71" t="str">
        <f t="shared" si="7"/>
        <v>做市业务部</v>
      </c>
      <c r="E134" s="71">
        <f t="shared" si="12"/>
        <v>-355.68</v>
      </c>
      <c r="F134" s="71" t="str">
        <f t="shared" si="9"/>
        <v>投资银行三部</v>
      </c>
      <c r="G134" s="192"/>
      <c r="H134" s="193"/>
      <c r="I134" s="193"/>
    </row>
    <row r="135" spans="1:9">
      <c r="A135" s="70" t="s">
        <v>207</v>
      </c>
      <c r="B135" s="70" t="s">
        <v>65</v>
      </c>
      <c r="C135" s="77">
        <f t="shared" si="13"/>
        <v>0</v>
      </c>
      <c r="D135" s="71" t="str">
        <f t="shared" si="7"/>
        <v>量化产品投资部</v>
      </c>
      <c r="E135" s="71">
        <f t="shared" si="12"/>
        <v>0</v>
      </c>
      <c r="F135" s="71" t="str">
        <f t="shared" si="9"/>
        <v>总部中后台</v>
      </c>
      <c r="G135" s="192"/>
      <c r="H135" s="193"/>
      <c r="I135" s="193"/>
    </row>
    <row r="136" spans="1:9">
      <c r="A136" s="70" t="s">
        <v>208</v>
      </c>
      <c r="B136" s="70" t="s">
        <v>65</v>
      </c>
      <c r="C136" s="77">
        <f t="shared" si="13"/>
        <v>0</v>
      </c>
      <c r="D136" s="71" t="str">
        <f t="shared" si="7"/>
        <v>固定收益投资部</v>
      </c>
      <c r="E136" s="71">
        <f t="shared" si="12"/>
        <v>0</v>
      </c>
      <c r="F136" s="71" t="str">
        <f t="shared" si="9"/>
        <v>投顾业务部</v>
      </c>
      <c r="G136" s="192"/>
      <c r="H136" s="193"/>
      <c r="I136" s="193"/>
    </row>
    <row r="137" spans="1:9">
      <c r="A137" s="70" t="s">
        <v>211</v>
      </c>
      <c r="B137" s="70" t="s">
        <v>65</v>
      </c>
      <c r="C137" s="77">
        <f t="shared" si="13"/>
        <v>0</v>
      </c>
      <c r="D137" s="71" t="str">
        <f t="shared" si="7"/>
        <v>投资银行三部</v>
      </c>
      <c r="E137" s="71">
        <f t="shared" si="12"/>
        <v>0</v>
      </c>
      <c r="F137" s="71" t="str">
        <f t="shared" si="9"/>
        <v>其他</v>
      </c>
      <c r="G137" s="192"/>
      <c r="H137" s="193"/>
      <c r="I137" s="193"/>
    </row>
    <row r="138" spans="1:9">
      <c r="A138" s="70" t="s">
        <v>212</v>
      </c>
      <c r="B138" s="70" t="s">
        <v>65</v>
      </c>
      <c r="C138" s="210">
        <f t="shared" si="13"/>
        <v>-7258.44</v>
      </c>
      <c r="D138" s="71" t="str">
        <f t="shared" si="7"/>
        <v>固定收益投资部</v>
      </c>
      <c r="E138" s="71">
        <f t="shared" si="12"/>
        <v>7258.44</v>
      </c>
      <c r="F138" s="71" t="str">
        <f t="shared" si="9"/>
        <v>总部中后台</v>
      </c>
      <c r="G138" s="192"/>
      <c r="H138" s="193"/>
      <c r="I138" s="193"/>
    </row>
    <row r="139" spans="1:9">
      <c r="A139" s="70" t="s">
        <v>214</v>
      </c>
      <c r="B139" s="70" t="s">
        <v>65</v>
      </c>
      <c r="C139" s="77">
        <f t="shared" si="13"/>
        <v>0</v>
      </c>
      <c r="D139" s="71" t="str">
        <f t="shared" si="7"/>
        <v>证券投资部</v>
      </c>
      <c r="E139" s="71">
        <f t="shared" si="12"/>
        <v>0</v>
      </c>
      <c r="F139" s="71" t="str">
        <f t="shared" si="9"/>
        <v>证券投资部</v>
      </c>
      <c r="G139" s="192"/>
      <c r="H139" s="193"/>
      <c r="I139" s="193"/>
    </row>
    <row r="140" spans="1:9">
      <c r="A140" s="70" t="s">
        <v>216</v>
      </c>
      <c r="B140" s="70" t="s">
        <v>65</v>
      </c>
      <c r="C140" s="77">
        <f t="shared" si="13"/>
        <v>0</v>
      </c>
      <c r="D140" s="71" t="str">
        <f t="shared" si="7"/>
        <v>量化产品投资部</v>
      </c>
      <c r="E140" s="71">
        <f t="shared" si="12"/>
        <v>0</v>
      </c>
      <c r="F140" s="71" t="str">
        <f t="shared" si="9"/>
        <v>经纪业务部</v>
      </c>
      <c r="G140" s="192"/>
      <c r="H140" s="232"/>
      <c r="I140" s="193"/>
    </row>
    <row r="141" spans="1:9">
      <c r="A141" s="70" t="s">
        <v>218</v>
      </c>
      <c r="B141" s="70" t="s">
        <v>65</v>
      </c>
      <c r="C141" s="77">
        <f t="shared" si="13"/>
        <v>0</v>
      </c>
      <c r="D141" s="71" t="str">
        <f t="shared" si="7"/>
        <v>量化产品投资部</v>
      </c>
      <c r="E141" s="71">
        <f t="shared" si="12"/>
        <v>0</v>
      </c>
      <c r="F141" s="71" t="str">
        <f t="shared" si="9"/>
        <v>经纪业务部</v>
      </c>
      <c r="G141" s="192"/>
      <c r="H141" s="193"/>
      <c r="I141" s="193"/>
    </row>
    <row r="142" spans="1:9">
      <c r="A142" s="70" t="s">
        <v>219</v>
      </c>
      <c r="B142" s="70" t="s">
        <v>65</v>
      </c>
      <c r="C142" s="77">
        <f t="shared" si="13"/>
        <v>0</v>
      </c>
      <c r="D142" s="71" t="str">
        <f t="shared" si="7"/>
        <v>综合业务部</v>
      </c>
      <c r="E142" s="71">
        <f t="shared" si="12"/>
        <v>0</v>
      </c>
      <c r="F142" s="71" t="str">
        <f t="shared" si="9"/>
        <v>其他</v>
      </c>
      <c r="G142" s="192"/>
      <c r="H142" s="193"/>
      <c r="I142" s="193"/>
    </row>
    <row r="143" spans="1:9">
      <c r="A143" s="70" t="s">
        <v>221</v>
      </c>
      <c r="B143" s="70" t="s">
        <v>65</v>
      </c>
      <c r="C143" s="233">
        <f t="shared" ref="C143:C148" si="15">ROUND(IF(OR(LEFT(B92,1)="2",(LEFT(B92,1)="4")),0,C92*0.06*0.12),2)</f>
        <v>-229.78</v>
      </c>
      <c r="D143" s="71" t="str">
        <f t="shared" si="7"/>
        <v>资产管理部</v>
      </c>
      <c r="E143" s="71">
        <f t="shared" si="12"/>
        <v>229.78</v>
      </c>
      <c r="F143" s="71" t="str">
        <f t="shared" si="9"/>
        <v>经纪业务部</v>
      </c>
      <c r="G143" s="192"/>
      <c r="H143" s="193"/>
      <c r="I143" s="193"/>
    </row>
    <row r="144" spans="1:9">
      <c r="A144" s="70" t="s">
        <v>222</v>
      </c>
      <c r="B144" s="70" t="s">
        <v>65</v>
      </c>
      <c r="C144" s="233">
        <f t="shared" si="15"/>
        <v>-1505.66</v>
      </c>
      <c r="D144" s="71" t="str">
        <f t="shared" si="7"/>
        <v>资产管理部</v>
      </c>
      <c r="E144" s="71">
        <f t="shared" si="12"/>
        <v>1505.66</v>
      </c>
      <c r="F144" s="71" t="str">
        <f t="shared" si="9"/>
        <v>经纪业务部</v>
      </c>
      <c r="G144" s="192"/>
      <c r="H144" s="193"/>
      <c r="I144" s="193"/>
    </row>
    <row r="145" spans="1:9">
      <c r="A145" s="70" t="s">
        <v>229</v>
      </c>
      <c r="B145" s="70" t="s">
        <v>65</v>
      </c>
      <c r="C145" s="77">
        <f t="shared" si="15"/>
        <v>0</v>
      </c>
      <c r="D145" s="71" t="str">
        <f t="shared" si="7"/>
        <v>资产管理部</v>
      </c>
      <c r="E145" s="71">
        <f t="shared" si="12"/>
        <v>0</v>
      </c>
      <c r="F145" s="71" t="str">
        <f t="shared" si="9"/>
        <v>经纪业务部</v>
      </c>
      <c r="G145" s="192"/>
      <c r="H145" s="193"/>
      <c r="I145" s="193"/>
    </row>
    <row r="146" spans="1:9">
      <c r="A146" s="70" t="s">
        <v>250</v>
      </c>
      <c r="B146" s="70" t="s">
        <v>65</v>
      </c>
      <c r="C146" s="77">
        <f t="shared" si="15"/>
        <v>0</v>
      </c>
      <c r="D146" s="71" t="str">
        <f t="shared" si="7"/>
        <v>资产管理部</v>
      </c>
      <c r="E146" s="71">
        <f t="shared" si="12"/>
        <v>0</v>
      </c>
      <c r="F146" s="71" t="str">
        <f t="shared" si="9"/>
        <v>其他</v>
      </c>
      <c r="G146" s="192"/>
      <c r="H146" s="193"/>
      <c r="I146" s="193"/>
    </row>
    <row r="147" spans="1:9">
      <c r="A147" s="70" t="s">
        <v>251</v>
      </c>
      <c r="B147" s="70" t="s">
        <v>65</v>
      </c>
      <c r="C147" s="210">
        <f t="shared" si="15"/>
        <v>-14400</v>
      </c>
      <c r="D147" s="71" t="str">
        <f t="shared" si="7"/>
        <v>投资银行三部</v>
      </c>
      <c r="E147" s="71">
        <f t="shared" si="12"/>
        <v>14400</v>
      </c>
      <c r="F147" s="71" t="str">
        <f t="shared" si="9"/>
        <v>其他</v>
      </c>
      <c r="G147" s="192"/>
      <c r="H147" s="193"/>
      <c r="I147" s="193"/>
    </row>
    <row r="148" spans="1:9">
      <c r="A148" s="70" t="s">
        <v>252</v>
      </c>
      <c r="B148" s="70" t="s">
        <v>65</v>
      </c>
      <c r="C148" s="210">
        <f t="shared" si="15"/>
        <v>-339.62</v>
      </c>
      <c r="D148" s="71" t="str">
        <f t="shared" si="7"/>
        <v>投资银行二部</v>
      </c>
      <c r="E148" s="71">
        <f t="shared" si="12"/>
        <v>339.62</v>
      </c>
      <c r="F148" s="71" t="str">
        <f t="shared" si="9"/>
        <v>其他</v>
      </c>
      <c r="G148" s="192"/>
      <c r="H148" s="193"/>
      <c r="I148" s="193"/>
    </row>
    <row r="149" spans="1:9">
      <c r="A149" s="70" t="s">
        <v>254</v>
      </c>
      <c r="B149" s="70" t="s">
        <v>65</v>
      </c>
      <c r="C149" s="210">
        <f t="shared" ref="C149:C152" si="16">ROUND(IF(OR(LEFT(B98,1)="2",(LEFT(B98,1)="4")),0,C98*0.06*0.12),2)</f>
        <v>41006.410000000003</v>
      </c>
      <c r="D149" s="71" t="str">
        <f t="shared" ref="D149:D152" si="17">D98</f>
        <v>证券投资部</v>
      </c>
      <c r="E149" s="71">
        <f t="shared" si="12"/>
        <v>-41006.410000000003</v>
      </c>
      <c r="F149" s="71" t="str">
        <f t="shared" ref="F149:F152" si="18">F98</f>
        <v>量化产品投资部</v>
      </c>
      <c r="G149" s="192"/>
      <c r="H149" s="193"/>
      <c r="I149" s="193"/>
    </row>
    <row r="150" spans="1:9">
      <c r="A150" s="70" t="s">
        <v>256</v>
      </c>
      <c r="B150" s="70" t="s">
        <v>65</v>
      </c>
      <c r="C150" s="210">
        <f t="shared" si="16"/>
        <v>0</v>
      </c>
      <c r="D150" s="71" t="str">
        <f t="shared" si="17"/>
        <v>证券投资部</v>
      </c>
      <c r="E150" s="71">
        <f t="shared" si="12"/>
        <v>0</v>
      </c>
      <c r="F150" s="71" t="str">
        <f t="shared" si="18"/>
        <v>量化产品投资部</v>
      </c>
      <c r="G150" s="192"/>
      <c r="H150" s="193"/>
      <c r="I150" s="193"/>
    </row>
    <row r="151" spans="1:9">
      <c r="A151" s="70" t="s">
        <v>518</v>
      </c>
      <c r="B151" s="70" t="s">
        <v>65</v>
      </c>
      <c r="C151" s="210">
        <f t="shared" si="16"/>
        <v>0</v>
      </c>
      <c r="D151" s="71" t="str">
        <f t="shared" si="17"/>
        <v>证券投资部</v>
      </c>
      <c r="E151" s="71">
        <f t="shared" si="12"/>
        <v>0</v>
      </c>
      <c r="F151" s="71" t="str">
        <f t="shared" si="18"/>
        <v>量化产品投资部</v>
      </c>
      <c r="G151" s="192"/>
      <c r="H151" s="193"/>
      <c r="I151" s="193"/>
    </row>
    <row r="152" spans="1:9">
      <c r="A152" s="70" t="s">
        <v>519</v>
      </c>
      <c r="B152" s="70" t="s">
        <v>65</v>
      </c>
      <c r="C152" s="210">
        <f t="shared" si="16"/>
        <v>-271.7</v>
      </c>
      <c r="D152" s="71" t="str">
        <f t="shared" si="17"/>
        <v>证券投资部</v>
      </c>
      <c r="E152" s="71">
        <f t="shared" si="12"/>
        <v>271.7</v>
      </c>
      <c r="F152" s="71" t="str">
        <f t="shared" si="18"/>
        <v>量化产品投资部</v>
      </c>
      <c r="G152" s="192"/>
      <c r="H152" s="193"/>
      <c r="I152" s="193"/>
    </row>
    <row r="153" spans="1:9">
      <c r="A153" s="184"/>
      <c r="B153" s="184" t="s">
        <v>228</v>
      </c>
      <c r="C153" s="187">
        <f>SUM(C154:C225)</f>
        <v>-5526810.589999998</v>
      </c>
      <c r="D153" s="187"/>
      <c r="E153" s="187">
        <f>SUM(E154:E225)</f>
        <v>5526810.589999998</v>
      </c>
      <c r="F153" s="194"/>
      <c r="G153" s="184" t="s">
        <v>138</v>
      </c>
      <c r="H153" s="194" t="s">
        <v>139</v>
      </c>
      <c r="I153" s="194" t="s">
        <v>140</v>
      </c>
    </row>
    <row r="154" spans="1:9">
      <c r="A154" s="70" t="s">
        <v>126</v>
      </c>
      <c r="B154" s="79" t="s">
        <v>66</v>
      </c>
      <c r="C154" s="231">
        <f t="shared" ref="C154:C166" si="19">ROUND(C52*0.015,2)</f>
        <v>-32087.08</v>
      </c>
      <c r="D154" s="80" t="str">
        <f t="shared" ref="D154:D199" si="20">D52</f>
        <v>证券投资部</v>
      </c>
      <c r="E154" s="80">
        <f t="shared" ref="E154:E166" si="21">-C154</f>
        <v>32087.08</v>
      </c>
      <c r="F154" s="80" t="str">
        <f t="shared" ref="F154:F161" si="22">F52</f>
        <v>总部中后台</v>
      </c>
      <c r="G154" s="71" t="s">
        <v>91</v>
      </c>
      <c r="H154" s="78"/>
      <c r="I154" s="78"/>
    </row>
    <row r="155" spans="1:9">
      <c r="A155" s="70" t="s">
        <v>144</v>
      </c>
      <c r="B155" s="79" t="s">
        <v>66</v>
      </c>
      <c r="C155" s="231">
        <f t="shared" si="19"/>
        <v>0</v>
      </c>
      <c r="D155" s="80" t="str">
        <f t="shared" si="20"/>
        <v>证券投资部</v>
      </c>
      <c r="E155" s="80">
        <f t="shared" si="21"/>
        <v>0</v>
      </c>
      <c r="F155" s="80" t="str">
        <f t="shared" si="22"/>
        <v>固定收益投资部</v>
      </c>
      <c r="G155" s="71" t="s">
        <v>91</v>
      </c>
      <c r="H155" s="78"/>
      <c r="I155" s="78"/>
    </row>
    <row r="156" spans="1:9">
      <c r="A156" s="70" t="s">
        <v>146</v>
      </c>
      <c r="B156" s="79" t="s">
        <v>66</v>
      </c>
      <c r="C156" s="229">
        <f t="shared" si="19"/>
        <v>85290.65</v>
      </c>
      <c r="D156" s="80" t="str">
        <f t="shared" si="20"/>
        <v>证券投资部</v>
      </c>
      <c r="E156" s="80">
        <f t="shared" si="21"/>
        <v>-85290.65</v>
      </c>
      <c r="F156" s="80" t="str">
        <f t="shared" si="22"/>
        <v>固定收益投资部</v>
      </c>
      <c r="G156" s="71" t="s">
        <v>91</v>
      </c>
      <c r="H156" s="78"/>
      <c r="I156" s="78"/>
    </row>
    <row r="157" spans="1:9">
      <c r="A157" s="70" t="s">
        <v>149</v>
      </c>
      <c r="B157" s="79" t="s">
        <v>66</v>
      </c>
      <c r="C157" s="229">
        <f t="shared" si="19"/>
        <v>4301.88</v>
      </c>
      <c r="D157" s="80" t="str">
        <f t="shared" si="20"/>
        <v>证券投资部</v>
      </c>
      <c r="E157" s="80">
        <f t="shared" si="21"/>
        <v>-4301.88</v>
      </c>
      <c r="F157" s="80" t="str">
        <f t="shared" si="22"/>
        <v>金融衍生品投资部</v>
      </c>
      <c r="G157" s="71" t="s">
        <v>91</v>
      </c>
      <c r="H157" s="78"/>
      <c r="I157" s="78"/>
    </row>
    <row r="158" spans="1:9">
      <c r="A158" s="70" t="s">
        <v>151</v>
      </c>
      <c r="B158" s="79" t="s">
        <v>66</v>
      </c>
      <c r="C158" s="229">
        <f t="shared" si="19"/>
        <v>141522.01999999999</v>
      </c>
      <c r="D158" s="80" t="str">
        <f t="shared" si="20"/>
        <v>证券投资部</v>
      </c>
      <c r="E158" s="80">
        <f t="shared" si="21"/>
        <v>-141522.01999999999</v>
      </c>
      <c r="F158" s="80" t="str">
        <f t="shared" si="22"/>
        <v>量化产品投资部</v>
      </c>
      <c r="G158" s="71" t="s">
        <v>91</v>
      </c>
      <c r="H158" s="78"/>
      <c r="I158" s="78"/>
    </row>
    <row r="159" spans="1:9">
      <c r="A159" s="70" t="s">
        <v>153</v>
      </c>
      <c r="B159" s="79" t="s">
        <v>66</v>
      </c>
      <c r="C159" s="229">
        <f t="shared" si="19"/>
        <v>1223.27</v>
      </c>
      <c r="D159" s="80" t="str">
        <f t="shared" si="20"/>
        <v>证券投资部</v>
      </c>
      <c r="E159" s="80">
        <f t="shared" si="21"/>
        <v>-1223.27</v>
      </c>
      <c r="F159" s="80" t="str">
        <f t="shared" si="22"/>
        <v>固定收益投资部</v>
      </c>
      <c r="G159" s="71" t="s">
        <v>91</v>
      </c>
      <c r="H159" s="78"/>
      <c r="I159" s="78"/>
    </row>
    <row r="160" spans="1:9">
      <c r="A160" s="70" t="s">
        <v>155</v>
      </c>
      <c r="B160" s="79" t="s">
        <v>66</v>
      </c>
      <c r="C160" s="229">
        <f t="shared" si="19"/>
        <v>-2565.5300000000002</v>
      </c>
      <c r="D160" s="80" t="str">
        <f t="shared" si="20"/>
        <v>证券投资部</v>
      </c>
      <c r="E160" s="80">
        <f t="shared" si="21"/>
        <v>2565.5300000000002</v>
      </c>
      <c r="F160" s="80" t="str">
        <f t="shared" si="22"/>
        <v>固定收益投资部</v>
      </c>
      <c r="G160" s="71" t="s">
        <v>91</v>
      </c>
      <c r="H160" s="78"/>
      <c r="I160" s="78"/>
    </row>
    <row r="161" spans="1:9">
      <c r="A161" s="70" t="s">
        <v>157</v>
      </c>
      <c r="B161" s="79" t="s">
        <v>66</v>
      </c>
      <c r="C161" s="229">
        <f t="shared" si="19"/>
        <v>0</v>
      </c>
      <c r="D161" s="80" t="str">
        <f t="shared" si="20"/>
        <v>证券投资部</v>
      </c>
      <c r="E161" s="80">
        <f t="shared" si="21"/>
        <v>0</v>
      </c>
      <c r="F161" s="80" t="str">
        <f t="shared" si="22"/>
        <v>总部中后台</v>
      </c>
      <c r="G161" s="71" t="s">
        <v>91</v>
      </c>
      <c r="H161" s="78"/>
      <c r="I161" s="78"/>
    </row>
    <row r="162" spans="1:9">
      <c r="A162" s="70" t="s">
        <v>160</v>
      </c>
      <c r="B162" s="79" t="s">
        <v>66</v>
      </c>
      <c r="C162" s="80">
        <f t="shared" si="19"/>
        <v>0</v>
      </c>
      <c r="D162" s="80" t="str">
        <f t="shared" si="20"/>
        <v>投资银行三部</v>
      </c>
      <c r="E162" s="80">
        <f t="shared" si="21"/>
        <v>0</v>
      </c>
      <c r="F162" s="80" t="s">
        <v>515</v>
      </c>
      <c r="G162" s="71" t="s">
        <v>91</v>
      </c>
      <c r="H162" s="78"/>
      <c r="I162" s="78"/>
    </row>
    <row r="163" spans="1:9">
      <c r="A163" s="70" t="s">
        <v>163</v>
      </c>
      <c r="B163" s="79" t="s">
        <v>66</v>
      </c>
      <c r="C163" s="208">
        <f t="shared" si="19"/>
        <v>-5518.87</v>
      </c>
      <c r="D163" s="80" t="str">
        <f t="shared" si="20"/>
        <v>投资银行三部</v>
      </c>
      <c r="E163" s="80">
        <f t="shared" si="21"/>
        <v>5518.87</v>
      </c>
      <c r="F163" s="80" t="str">
        <f t="shared" ref="F163:F199" si="23">F61</f>
        <v>综合业务部</v>
      </c>
      <c r="G163" s="71" t="s">
        <v>91</v>
      </c>
      <c r="H163" s="78"/>
      <c r="I163" s="78"/>
    </row>
    <row r="164" spans="1:9">
      <c r="A164" s="70" t="s">
        <v>164</v>
      </c>
      <c r="B164" s="79" t="s">
        <v>66</v>
      </c>
      <c r="C164" s="229">
        <f t="shared" si="19"/>
        <v>12126.25</v>
      </c>
      <c r="D164" s="80" t="str">
        <f t="shared" si="20"/>
        <v>固定收益市场部</v>
      </c>
      <c r="E164" s="80">
        <f t="shared" si="21"/>
        <v>-12126.25</v>
      </c>
      <c r="F164" s="80" t="str">
        <f t="shared" si="23"/>
        <v>其他</v>
      </c>
      <c r="G164" s="71" t="s">
        <v>91</v>
      </c>
      <c r="H164" s="78"/>
      <c r="I164" s="78"/>
    </row>
    <row r="165" spans="1:9">
      <c r="A165" s="70" t="s">
        <v>166</v>
      </c>
      <c r="B165" s="79" t="s">
        <v>66</v>
      </c>
      <c r="C165" s="229">
        <f t="shared" si="19"/>
        <v>-42748.86</v>
      </c>
      <c r="D165" s="80" t="str">
        <f t="shared" si="20"/>
        <v>固定收益市场部</v>
      </c>
      <c r="E165" s="80">
        <f t="shared" si="21"/>
        <v>42748.86</v>
      </c>
      <c r="F165" s="80" t="str">
        <f t="shared" si="23"/>
        <v>总部中后台</v>
      </c>
      <c r="G165" s="71" t="s">
        <v>91</v>
      </c>
      <c r="H165" s="78"/>
      <c r="I165" s="78"/>
    </row>
    <row r="166" spans="1:9">
      <c r="A166" s="70" t="s">
        <v>168</v>
      </c>
      <c r="B166" s="79" t="s">
        <v>66</v>
      </c>
      <c r="C166" s="229">
        <f t="shared" si="19"/>
        <v>-129076.7</v>
      </c>
      <c r="D166" s="80" t="str">
        <f t="shared" si="20"/>
        <v>固定收益市场部</v>
      </c>
      <c r="E166" s="80">
        <f t="shared" si="21"/>
        <v>129076.7</v>
      </c>
      <c r="F166" s="80" t="str">
        <f t="shared" si="23"/>
        <v>其他</v>
      </c>
      <c r="G166" s="71" t="s">
        <v>91</v>
      </c>
      <c r="H166" s="78"/>
      <c r="I166" s="78"/>
    </row>
    <row r="167" spans="1:9">
      <c r="A167" s="70" t="s">
        <v>170</v>
      </c>
      <c r="B167" s="79" t="s">
        <v>66</v>
      </c>
      <c r="C167" s="72"/>
      <c r="D167" s="80" t="str">
        <f t="shared" si="20"/>
        <v>经纪业务部</v>
      </c>
      <c r="E167" s="80">
        <f t="shared" ref="E167:E173" si="24">-C167</f>
        <v>0</v>
      </c>
      <c r="F167" s="80" t="str">
        <f t="shared" si="23"/>
        <v>其他</v>
      </c>
      <c r="G167" s="71" t="s">
        <v>91</v>
      </c>
      <c r="H167" s="78" t="s">
        <v>226</v>
      </c>
      <c r="I167" s="78"/>
    </row>
    <row r="168" spans="1:9">
      <c r="A168" s="70" t="s">
        <v>172</v>
      </c>
      <c r="B168" s="79" t="s">
        <v>66</v>
      </c>
      <c r="C168" s="208">
        <f t="shared" ref="C168:C175" si="25">ROUND(C66*0.015,2)</f>
        <v>140516.41</v>
      </c>
      <c r="D168" s="80" t="str">
        <f t="shared" si="20"/>
        <v>经纪业务部</v>
      </c>
      <c r="E168" s="80">
        <f t="shared" si="24"/>
        <v>-140516.41</v>
      </c>
      <c r="F168" s="80" t="str">
        <f t="shared" si="23"/>
        <v>总部中后台</v>
      </c>
      <c r="G168" s="71" t="s">
        <v>91</v>
      </c>
      <c r="H168" s="78"/>
      <c r="I168" s="78"/>
    </row>
    <row r="169" spans="1:9">
      <c r="A169" s="70" t="s">
        <v>174</v>
      </c>
      <c r="B169" s="79" t="s">
        <v>66</v>
      </c>
      <c r="C169" s="208">
        <f t="shared" si="25"/>
        <v>10208.33</v>
      </c>
      <c r="D169" s="80" t="str">
        <f t="shared" si="20"/>
        <v>投资银行管理部</v>
      </c>
      <c r="E169" s="80">
        <f t="shared" si="24"/>
        <v>-10208.33</v>
      </c>
      <c r="F169" s="80" t="str">
        <f t="shared" si="23"/>
        <v>总部中后台</v>
      </c>
      <c r="G169" s="71" t="s">
        <v>91</v>
      </c>
      <c r="H169" s="78"/>
      <c r="I169" s="78"/>
    </row>
    <row r="170" spans="1:9">
      <c r="A170" s="70" t="s">
        <v>176</v>
      </c>
      <c r="B170" s="79" t="s">
        <v>66</v>
      </c>
      <c r="C170" s="208">
        <f t="shared" si="25"/>
        <v>2410</v>
      </c>
      <c r="D170" s="80" t="str">
        <f t="shared" si="20"/>
        <v>投资银行管理部</v>
      </c>
      <c r="E170" s="80">
        <f t="shared" si="24"/>
        <v>-2410</v>
      </c>
      <c r="F170" s="80" t="str">
        <f t="shared" si="23"/>
        <v>总部中后台</v>
      </c>
      <c r="G170" s="71" t="s">
        <v>91</v>
      </c>
      <c r="H170" s="78"/>
      <c r="I170" s="78"/>
    </row>
    <row r="171" spans="1:9">
      <c r="A171" s="70" t="s">
        <v>178</v>
      </c>
      <c r="B171" s="79" t="s">
        <v>66</v>
      </c>
      <c r="C171" s="208">
        <f t="shared" si="25"/>
        <v>23639.78</v>
      </c>
      <c r="D171" s="80" t="str">
        <f t="shared" si="20"/>
        <v>资产管理部</v>
      </c>
      <c r="E171" s="80">
        <f t="shared" si="24"/>
        <v>-23639.78</v>
      </c>
      <c r="F171" s="80" t="str">
        <f t="shared" si="23"/>
        <v>其他</v>
      </c>
      <c r="G171" s="71" t="s">
        <v>91</v>
      </c>
      <c r="H171" s="78"/>
      <c r="I171" s="78"/>
    </row>
    <row r="172" spans="1:9">
      <c r="A172" s="70" t="s">
        <v>180</v>
      </c>
      <c r="B172" s="79" t="s">
        <v>66</v>
      </c>
      <c r="C172" s="208">
        <f t="shared" si="25"/>
        <v>-4106.72</v>
      </c>
      <c r="D172" s="80" t="str">
        <f t="shared" si="20"/>
        <v>量化产品投资部</v>
      </c>
      <c r="E172" s="80">
        <f t="shared" si="24"/>
        <v>4106.72</v>
      </c>
      <c r="F172" s="80" t="str">
        <f t="shared" si="23"/>
        <v>总部中后台</v>
      </c>
      <c r="G172" s="71" t="s">
        <v>91</v>
      </c>
      <c r="H172" s="78"/>
      <c r="I172" s="78"/>
    </row>
    <row r="173" spans="1:9">
      <c r="A173" s="70" t="s">
        <v>182</v>
      </c>
      <c r="B173" s="79" t="s">
        <v>66</v>
      </c>
      <c r="C173" s="80">
        <f t="shared" si="25"/>
        <v>0</v>
      </c>
      <c r="D173" s="80" t="str">
        <f t="shared" si="20"/>
        <v>证券投资部</v>
      </c>
      <c r="E173" s="80">
        <f t="shared" si="24"/>
        <v>0</v>
      </c>
      <c r="F173" s="80" t="str">
        <f t="shared" si="23"/>
        <v>量化产品投资部</v>
      </c>
      <c r="G173" s="71" t="s">
        <v>91</v>
      </c>
      <c r="H173" s="78"/>
      <c r="I173" s="78"/>
    </row>
    <row r="174" spans="1:9">
      <c r="A174" s="70" t="s">
        <v>185</v>
      </c>
      <c r="B174" s="79" t="s">
        <v>66</v>
      </c>
      <c r="C174" s="80">
        <f t="shared" si="25"/>
        <v>0</v>
      </c>
      <c r="D174" s="80" t="str">
        <f t="shared" si="20"/>
        <v>量化产品投资部</v>
      </c>
      <c r="E174" s="80">
        <f t="shared" ref="E174:E180" si="26">-C174</f>
        <v>0</v>
      </c>
      <c r="F174" s="80" t="str">
        <f t="shared" si="23"/>
        <v>总部中后台</v>
      </c>
      <c r="G174" s="71" t="s">
        <v>91</v>
      </c>
      <c r="H174" s="78"/>
      <c r="I174" s="78"/>
    </row>
    <row r="175" spans="1:9">
      <c r="A175" s="70" t="s">
        <v>187</v>
      </c>
      <c r="B175" s="79" t="s">
        <v>66</v>
      </c>
      <c r="C175" s="229">
        <f t="shared" si="25"/>
        <v>-1514.96</v>
      </c>
      <c r="D175" s="80" t="str">
        <f t="shared" si="20"/>
        <v>金融衍生品投资部</v>
      </c>
      <c r="E175" s="80">
        <f t="shared" si="26"/>
        <v>1514.96</v>
      </c>
      <c r="F175" s="80" t="str">
        <f t="shared" si="23"/>
        <v>总部中后台</v>
      </c>
      <c r="G175" s="71" t="s">
        <v>91</v>
      </c>
      <c r="H175" s="78"/>
      <c r="I175" s="78"/>
    </row>
    <row r="176" spans="1:9">
      <c r="A176" s="70" t="s">
        <v>189</v>
      </c>
      <c r="B176" s="79" t="s">
        <v>66</v>
      </c>
      <c r="C176" s="80"/>
      <c r="D176" s="80" t="str">
        <f t="shared" si="20"/>
        <v>经纪业务部</v>
      </c>
      <c r="E176" s="80">
        <f t="shared" si="26"/>
        <v>0</v>
      </c>
      <c r="F176" s="80" t="str">
        <f t="shared" si="23"/>
        <v>其他</v>
      </c>
      <c r="G176" s="71" t="s">
        <v>91</v>
      </c>
      <c r="H176" s="78"/>
      <c r="I176" s="78"/>
    </row>
    <row r="177" spans="1:9">
      <c r="A177" s="70" t="s">
        <v>190</v>
      </c>
      <c r="B177" s="79" t="s">
        <v>66</v>
      </c>
      <c r="C177" s="80"/>
      <c r="D177" s="80" t="str">
        <f t="shared" si="20"/>
        <v>经纪业务部</v>
      </c>
      <c r="E177" s="80">
        <f t="shared" si="26"/>
        <v>0</v>
      </c>
      <c r="F177" s="80" t="str">
        <f t="shared" si="23"/>
        <v>其他</v>
      </c>
      <c r="G177" s="71" t="s">
        <v>91</v>
      </c>
      <c r="H177" s="78"/>
      <c r="I177" s="78"/>
    </row>
    <row r="178" spans="1:9">
      <c r="A178" s="70" t="s">
        <v>192</v>
      </c>
      <c r="B178" s="79" t="s">
        <v>66</v>
      </c>
      <c r="C178" s="208">
        <f t="shared" ref="C178:C193" si="27">ROUND(C76*0.015,2)</f>
        <v>-8338.31</v>
      </c>
      <c r="D178" s="80" t="str">
        <f t="shared" si="20"/>
        <v>固收产品投资部</v>
      </c>
      <c r="E178" s="80">
        <f t="shared" si="26"/>
        <v>8338.31</v>
      </c>
      <c r="F178" s="80" t="str">
        <f t="shared" si="23"/>
        <v>经纪业务部</v>
      </c>
      <c r="G178" s="71" t="s">
        <v>91</v>
      </c>
      <c r="H178" s="78"/>
      <c r="I178" s="78"/>
    </row>
    <row r="179" spans="1:9">
      <c r="A179" s="70" t="s">
        <v>194</v>
      </c>
      <c r="B179" s="79" t="s">
        <v>66</v>
      </c>
      <c r="C179" s="208">
        <f t="shared" si="27"/>
        <v>-4521.1899999999996</v>
      </c>
      <c r="D179" s="80" t="str">
        <f t="shared" si="20"/>
        <v>资产管理部</v>
      </c>
      <c r="E179" s="80">
        <f t="shared" ref="E179" si="28">-C179</f>
        <v>4521.1899999999996</v>
      </c>
      <c r="F179" s="80" t="str">
        <f t="shared" si="23"/>
        <v>经纪业务部</v>
      </c>
      <c r="G179" s="71" t="s">
        <v>91</v>
      </c>
      <c r="H179" s="78"/>
      <c r="I179" s="78"/>
    </row>
    <row r="180" spans="1:9">
      <c r="A180" s="70" t="s">
        <v>196</v>
      </c>
      <c r="B180" s="79" t="s">
        <v>66</v>
      </c>
      <c r="C180" s="208">
        <f t="shared" si="27"/>
        <v>-23639.78</v>
      </c>
      <c r="D180" s="80" t="str">
        <f t="shared" si="20"/>
        <v>资产管理部</v>
      </c>
      <c r="E180" s="80">
        <f t="shared" si="26"/>
        <v>23639.78</v>
      </c>
      <c r="F180" s="80" t="str">
        <f t="shared" si="23"/>
        <v>其他</v>
      </c>
      <c r="G180" s="71" t="s">
        <v>91</v>
      </c>
      <c r="H180" s="78"/>
      <c r="I180" s="78"/>
    </row>
    <row r="181" spans="1:9">
      <c r="A181" s="70" t="s">
        <v>199</v>
      </c>
      <c r="B181" s="79" t="s">
        <v>66</v>
      </c>
      <c r="C181" s="208">
        <f t="shared" si="27"/>
        <v>-11320.75</v>
      </c>
      <c r="D181" s="80" t="str">
        <f t="shared" si="20"/>
        <v>投资银行一部</v>
      </c>
      <c r="E181" s="80">
        <f t="shared" ref="E181:E197" si="29">-C181</f>
        <v>11320.75</v>
      </c>
      <c r="F181" s="80" t="str">
        <f t="shared" si="23"/>
        <v>投资银行管理部</v>
      </c>
      <c r="G181" s="71" t="s">
        <v>91</v>
      </c>
      <c r="H181" s="78"/>
      <c r="I181" s="78"/>
    </row>
    <row r="182" spans="1:9">
      <c r="A182" s="70" t="s">
        <v>200</v>
      </c>
      <c r="B182" s="79" t="s">
        <v>66</v>
      </c>
      <c r="C182" s="208">
        <f t="shared" si="27"/>
        <v>-249.06</v>
      </c>
      <c r="D182" s="80" t="str">
        <f t="shared" si="20"/>
        <v>投资银行二部</v>
      </c>
      <c r="E182" s="80">
        <f t="shared" si="29"/>
        <v>249.06</v>
      </c>
      <c r="F182" s="80" t="str">
        <f t="shared" si="23"/>
        <v>投资银行管理部</v>
      </c>
      <c r="G182" s="71" t="s">
        <v>91</v>
      </c>
      <c r="H182" s="78"/>
      <c r="I182" s="78"/>
    </row>
    <row r="183" spans="1:9">
      <c r="A183" s="70" t="s">
        <v>201</v>
      </c>
      <c r="B183" s="79" t="s">
        <v>66</v>
      </c>
      <c r="C183" s="208">
        <f t="shared" si="27"/>
        <v>0</v>
      </c>
      <c r="D183" s="80" t="str">
        <f t="shared" si="20"/>
        <v>资产管理部</v>
      </c>
      <c r="E183" s="80">
        <f t="shared" si="29"/>
        <v>0</v>
      </c>
      <c r="F183" s="80" t="str">
        <f t="shared" si="23"/>
        <v>权益产品投资部</v>
      </c>
      <c r="G183" s="71" t="s">
        <v>91</v>
      </c>
      <c r="H183" s="78"/>
      <c r="I183" s="78"/>
    </row>
    <row r="184" spans="1:9">
      <c r="A184" s="70" t="s">
        <v>204</v>
      </c>
      <c r="B184" s="79" t="s">
        <v>66</v>
      </c>
      <c r="C184" s="229">
        <f t="shared" si="27"/>
        <v>-256.58</v>
      </c>
      <c r="D184" s="80" t="str">
        <f t="shared" si="20"/>
        <v>做市业务部</v>
      </c>
      <c r="E184" s="80">
        <f t="shared" si="29"/>
        <v>256.58</v>
      </c>
      <c r="F184" s="80" t="str">
        <f t="shared" si="23"/>
        <v>投资银行三部</v>
      </c>
      <c r="G184" s="71" t="s">
        <v>91</v>
      </c>
      <c r="H184" s="78"/>
      <c r="I184" s="78"/>
    </row>
    <row r="185" spans="1:9">
      <c r="A185" s="70" t="s">
        <v>205</v>
      </c>
      <c r="B185" s="79" t="s">
        <v>66</v>
      </c>
      <c r="C185" s="229">
        <f t="shared" si="27"/>
        <v>741</v>
      </c>
      <c r="D185" s="80" t="str">
        <f t="shared" si="20"/>
        <v>做市业务部</v>
      </c>
      <c r="E185" s="80">
        <f t="shared" si="29"/>
        <v>-741</v>
      </c>
      <c r="F185" s="80" t="str">
        <f t="shared" si="23"/>
        <v>投资银行三部</v>
      </c>
      <c r="G185" s="71" t="s">
        <v>91</v>
      </c>
      <c r="H185" s="78"/>
      <c r="I185" s="78"/>
    </row>
    <row r="186" spans="1:9">
      <c r="A186" s="70" t="s">
        <v>207</v>
      </c>
      <c r="B186" s="79" t="s">
        <v>66</v>
      </c>
      <c r="C186" s="80">
        <f t="shared" si="27"/>
        <v>0</v>
      </c>
      <c r="D186" s="80" t="str">
        <f t="shared" si="20"/>
        <v>量化产品投资部</v>
      </c>
      <c r="E186" s="80">
        <f t="shared" si="29"/>
        <v>0</v>
      </c>
      <c r="F186" s="80" t="str">
        <f t="shared" si="23"/>
        <v>总部中后台</v>
      </c>
      <c r="G186" s="71" t="s">
        <v>91</v>
      </c>
      <c r="H186" s="78"/>
      <c r="I186" s="78"/>
    </row>
    <row r="187" spans="1:9">
      <c r="A187" s="70" t="s">
        <v>208</v>
      </c>
      <c r="B187" s="79" t="s">
        <v>66</v>
      </c>
      <c r="C187" s="208">
        <f t="shared" si="27"/>
        <v>19213.66</v>
      </c>
      <c r="D187" s="80" t="str">
        <f t="shared" si="20"/>
        <v>固定收益投资部</v>
      </c>
      <c r="E187" s="80">
        <f t="shared" si="29"/>
        <v>-19213.66</v>
      </c>
      <c r="F187" s="80" t="str">
        <f t="shared" si="23"/>
        <v>投顾业务部</v>
      </c>
      <c r="G187" s="71" t="s">
        <v>91</v>
      </c>
      <c r="H187" s="78"/>
      <c r="I187" s="78"/>
    </row>
    <row r="188" spans="1:9">
      <c r="A188" s="70" t="s">
        <v>211</v>
      </c>
      <c r="B188" s="79" t="s">
        <v>66</v>
      </c>
      <c r="C188" s="80">
        <f t="shared" si="27"/>
        <v>0</v>
      </c>
      <c r="D188" s="80" t="str">
        <f t="shared" si="20"/>
        <v>投资银行三部</v>
      </c>
      <c r="E188" s="80">
        <f t="shared" si="29"/>
        <v>0</v>
      </c>
      <c r="F188" s="80" t="str">
        <f t="shared" si="23"/>
        <v>其他</v>
      </c>
      <c r="G188" s="71" t="s">
        <v>91</v>
      </c>
      <c r="H188" s="78"/>
      <c r="I188" s="78"/>
    </row>
    <row r="189" spans="1:9">
      <c r="A189" s="70" t="s">
        <v>212</v>
      </c>
      <c r="B189" s="79" t="s">
        <v>66</v>
      </c>
      <c r="C189" s="208">
        <f t="shared" si="27"/>
        <v>-15121.74</v>
      </c>
      <c r="D189" s="80" t="str">
        <f t="shared" si="20"/>
        <v>固定收益投资部</v>
      </c>
      <c r="E189" s="80">
        <f t="shared" si="29"/>
        <v>15121.74</v>
      </c>
      <c r="F189" s="80" t="str">
        <f t="shared" si="23"/>
        <v>总部中后台</v>
      </c>
      <c r="G189" s="71" t="s">
        <v>91</v>
      </c>
      <c r="H189" s="78"/>
      <c r="I189" s="78"/>
    </row>
    <row r="190" spans="1:9">
      <c r="A190" s="70" t="s">
        <v>214</v>
      </c>
      <c r="B190" s="79" t="s">
        <v>66</v>
      </c>
      <c r="C190" s="80">
        <f t="shared" si="27"/>
        <v>0</v>
      </c>
      <c r="D190" s="80" t="str">
        <f t="shared" si="20"/>
        <v>证券投资部</v>
      </c>
      <c r="E190" s="80">
        <f t="shared" si="29"/>
        <v>0</v>
      </c>
      <c r="F190" s="80" t="str">
        <f t="shared" si="23"/>
        <v>证券投资部</v>
      </c>
      <c r="G190" s="71" t="s">
        <v>91</v>
      </c>
      <c r="H190" s="78"/>
      <c r="I190" s="78"/>
    </row>
    <row r="191" spans="1:9">
      <c r="A191" s="70" t="s">
        <v>216</v>
      </c>
      <c r="B191" s="79" t="s">
        <v>66</v>
      </c>
      <c r="C191" s="80">
        <f t="shared" si="27"/>
        <v>0</v>
      </c>
      <c r="D191" s="80" t="str">
        <f t="shared" si="20"/>
        <v>量化产品投资部</v>
      </c>
      <c r="E191" s="80">
        <f t="shared" si="29"/>
        <v>0</v>
      </c>
      <c r="F191" s="80" t="str">
        <f t="shared" si="23"/>
        <v>经纪业务部</v>
      </c>
      <c r="G191" s="71" t="s">
        <v>91</v>
      </c>
      <c r="H191" s="78"/>
      <c r="I191" s="78"/>
    </row>
    <row r="192" spans="1:9">
      <c r="A192" s="70" t="s">
        <v>218</v>
      </c>
      <c r="B192" s="79" t="s">
        <v>66</v>
      </c>
      <c r="C192" s="80">
        <f t="shared" si="27"/>
        <v>0</v>
      </c>
      <c r="D192" s="80" t="str">
        <f t="shared" si="20"/>
        <v>量化产品投资部</v>
      </c>
      <c r="E192" s="80">
        <f t="shared" si="29"/>
        <v>0</v>
      </c>
      <c r="F192" s="80" t="str">
        <f t="shared" si="23"/>
        <v>经纪业务部</v>
      </c>
      <c r="G192" s="71" t="s">
        <v>91</v>
      </c>
      <c r="H192" s="78"/>
      <c r="I192" s="78"/>
    </row>
    <row r="193" spans="1:9">
      <c r="A193" s="70" t="s">
        <v>219</v>
      </c>
      <c r="B193" s="79" t="s">
        <v>66</v>
      </c>
      <c r="C193" s="80">
        <f t="shared" si="27"/>
        <v>0</v>
      </c>
      <c r="D193" s="80" t="str">
        <f t="shared" si="20"/>
        <v>综合业务部</v>
      </c>
      <c r="E193" s="80">
        <f t="shared" si="29"/>
        <v>0</v>
      </c>
      <c r="F193" s="80" t="str">
        <f t="shared" si="23"/>
        <v>其他</v>
      </c>
      <c r="G193" s="71" t="s">
        <v>91</v>
      </c>
      <c r="H193" s="78"/>
      <c r="I193" s="78"/>
    </row>
    <row r="194" spans="1:9">
      <c r="A194" s="70" t="s">
        <v>221</v>
      </c>
      <c r="B194" s="79" t="s">
        <v>66</v>
      </c>
      <c r="C194" s="208">
        <f t="shared" ref="C194:C199" si="30">ROUND(C92*0.015,2)</f>
        <v>-478.71</v>
      </c>
      <c r="D194" s="80" t="str">
        <f t="shared" si="20"/>
        <v>资产管理部</v>
      </c>
      <c r="E194" s="80">
        <f t="shared" si="29"/>
        <v>478.71</v>
      </c>
      <c r="F194" s="80" t="str">
        <f t="shared" si="23"/>
        <v>经纪业务部</v>
      </c>
      <c r="G194" s="71" t="s">
        <v>91</v>
      </c>
      <c r="H194" s="78"/>
      <c r="I194" s="78"/>
    </row>
    <row r="195" spans="1:9">
      <c r="A195" s="70" t="s">
        <v>222</v>
      </c>
      <c r="B195" s="79" t="s">
        <v>66</v>
      </c>
      <c r="C195" s="208">
        <f t="shared" si="30"/>
        <v>-3136.79</v>
      </c>
      <c r="D195" s="80" t="str">
        <f t="shared" si="20"/>
        <v>资产管理部</v>
      </c>
      <c r="E195" s="80">
        <f t="shared" si="29"/>
        <v>3136.79</v>
      </c>
      <c r="F195" s="80" t="str">
        <f t="shared" si="23"/>
        <v>经纪业务部</v>
      </c>
      <c r="G195" s="71" t="s">
        <v>91</v>
      </c>
      <c r="H195" s="78"/>
      <c r="I195" s="78"/>
    </row>
    <row r="196" spans="1:9">
      <c r="A196" s="70" t="s">
        <v>229</v>
      </c>
      <c r="B196" s="79" t="s">
        <v>66</v>
      </c>
      <c r="C196" s="80">
        <f t="shared" si="30"/>
        <v>0</v>
      </c>
      <c r="D196" s="80" t="str">
        <f t="shared" si="20"/>
        <v>资产管理部</v>
      </c>
      <c r="E196" s="80">
        <f t="shared" si="29"/>
        <v>0</v>
      </c>
      <c r="F196" s="80" t="str">
        <f t="shared" si="23"/>
        <v>经纪业务部</v>
      </c>
      <c r="G196" s="71" t="s">
        <v>91</v>
      </c>
      <c r="H196" s="78"/>
      <c r="I196" s="78"/>
    </row>
    <row r="197" spans="1:9">
      <c r="A197" s="70" t="s">
        <v>250</v>
      </c>
      <c r="B197" s="79" t="s">
        <v>66</v>
      </c>
      <c r="C197" s="80">
        <f t="shared" si="30"/>
        <v>0</v>
      </c>
      <c r="D197" s="80" t="str">
        <f t="shared" si="20"/>
        <v>资产管理部</v>
      </c>
      <c r="E197" s="80">
        <f t="shared" si="29"/>
        <v>0</v>
      </c>
      <c r="F197" s="80" t="str">
        <f t="shared" si="23"/>
        <v>其他</v>
      </c>
      <c r="G197" s="71" t="s">
        <v>91</v>
      </c>
      <c r="H197" s="78"/>
      <c r="I197" s="78"/>
    </row>
    <row r="198" spans="1:9">
      <c r="A198" s="70" t="s">
        <v>251</v>
      </c>
      <c r="B198" s="79" t="s">
        <v>66</v>
      </c>
      <c r="C198" s="208">
        <f t="shared" si="30"/>
        <v>-30000</v>
      </c>
      <c r="D198" s="80" t="str">
        <f t="shared" si="20"/>
        <v>投资银行三部</v>
      </c>
      <c r="E198" s="80">
        <f t="shared" ref="E198:E199" si="31">-C198</f>
        <v>30000</v>
      </c>
      <c r="F198" s="80" t="str">
        <f t="shared" si="23"/>
        <v>其他</v>
      </c>
      <c r="G198" s="71" t="s">
        <v>91</v>
      </c>
      <c r="H198" s="78"/>
      <c r="I198" s="78"/>
    </row>
    <row r="199" spans="1:9">
      <c r="A199" s="70" t="s">
        <v>252</v>
      </c>
      <c r="B199" s="79" t="s">
        <v>66</v>
      </c>
      <c r="C199" s="208">
        <f t="shared" si="30"/>
        <v>-707.55</v>
      </c>
      <c r="D199" s="80" t="str">
        <f t="shared" si="20"/>
        <v>投资银行二部</v>
      </c>
      <c r="E199" s="80">
        <f t="shared" si="31"/>
        <v>707.55</v>
      </c>
      <c r="F199" s="80" t="str">
        <f t="shared" si="23"/>
        <v>其他</v>
      </c>
      <c r="G199" s="71" t="s">
        <v>91</v>
      </c>
      <c r="H199" s="78"/>
      <c r="I199" s="78"/>
    </row>
    <row r="200" spans="1:9">
      <c r="A200" s="70" t="s">
        <v>254</v>
      </c>
      <c r="B200" s="79" t="s">
        <v>66</v>
      </c>
      <c r="C200" s="208">
        <f t="shared" ref="C200:C203" si="32">ROUND(C98*0.015,2)</f>
        <v>85430.03</v>
      </c>
      <c r="D200" s="80" t="str">
        <f t="shared" ref="D200:D203" si="33">D98</f>
        <v>证券投资部</v>
      </c>
      <c r="E200" s="80">
        <f t="shared" ref="E200:E203" si="34">-C200</f>
        <v>-85430.03</v>
      </c>
      <c r="F200" s="80" t="str">
        <f t="shared" ref="F200:F203" si="35">F98</f>
        <v>量化产品投资部</v>
      </c>
      <c r="G200" s="71" t="s">
        <v>91</v>
      </c>
      <c r="H200" s="78"/>
      <c r="I200" s="78"/>
    </row>
    <row r="201" spans="1:9">
      <c r="A201" s="70" t="s">
        <v>256</v>
      </c>
      <c r="B201" s="79" t="s">
        <v>66</v>
      </c>
      <c r="C201" s="208">
        <f t="shared" si="32"/>
        <v>-48322.83</v>
      </c>
      <c r="D201" s="80" t="str">
        <f t="shared" si="33"/>
        <v>证券投资部</v>
      </c>
      <c r="E201" s="80">
        <f t="shared" si="34"/>
        <v>48322.83</v>
      </c>
      <c r="F201" s="80" t="str">
        <f t="shared" si="35"/>
        <v>量化产品投资部</v>
      </c>
      <c r="G201" s="71" t="s">
        <v>91</v>
      </c>
      <c r="H201" s="78"/>
      <c r="I201" s="78"/>
    </row>
    <row r="202" spans="1:9">
      <c r="A202" s="70" t="s">
        <v>518</v>
      </c>
      <c r="B202" s="79" t="s">
        <v>66</v>
      </c>
      <c r="C202" s="208">
        <f t="shared" si="32"/>
        <v>-30482.73</v>
      </c>
      <c r="D202" s="80" t="str">
        <f t="shared" si="33"/>
        <v>证券投资部</v>
      </c>
      <c r="E202" s="80">
        <f t="shared" si="34"/>
        <v>30482.73</v>
      </c>
      <c r="F202" s="80" t="str">
        <f t="shared" si="35"/>
        <v>量化产品投资部</v>
      </c>
      <c r="G202" s="71" t="s">
        <v>91</v>
      </c>
      <c r="H202" s="78"/>
      <c r="I202" s="78"/>
    </row>
    <row r="203" spans="1:9">
      <c r="A203" s="70" t="s">
        <v>519</v>
      </c>
      <c r="B203" s="79" t="s">
        <v>66</v>
      </c>
      <c r="C203" s="208">
        <f t="shared" si="32"/>
        <v>-566.04</v>
      </c>
      <c r="D203" s="80" t="str">
        <f t="shared" si="33"/>
        <v>证券投资部</v>
      </c>
      <c r="E203" s="80">
        <f t="shared" si="34"/>
        <v>566.04</v>
      </c>
      <c r="F203" s="80" t="str">
        <f t="shared" si="35"/>
        <v>量化产品投资部</v>
      </c>
      <c r="G203" s="71" t="s">
        <v>91</v>
      </c>
      <c r="H203" s="78"/>
      <c r="I203" s="78"/>
    </row>
    <row r="204" spans="1:9">
      <c r="A204" s="184"/>
      <c r="B204" s="184"/>
      <c r="C204" s="187"/>
      <c r="D204" s="187"/>
      <c r="E204" s="187"/>
      <c r="F204" s="194"/>
      <c r="G204" s="184"/>
      <c r="H204" s="194"/>
      <c r="I204" s="194"/>
    </row>
    <row r="205" spans="1:9">
      <c r="A205" s="70" t="s">
        <v>126</v>
      </c>
      <c r="B205" s="70" t="s">
        <v>66</v>
      </c>
      <c r="C205" s="72"/>
      <c r="D205" s="71" t="s">
        <v>507</v>
      </c>
      <c r="E205" s="80">
        <f t="shared" ref="E205:E226" si="36">-C205</f>
        <v>0</v>
      </c>
      <c r="F205" s="71" t="s">
        <v>5</v>
      </c>
      <c r="G205" s="71" t="s">
        <v>95</v>
      </c>
      <c r="H205" s="78" t="s">
        <v>231</v>
      </c>
      <c r="I205" s="78"/>
    </row>
    <row r="206" spans="1:9">
      <c r="A206" s="70" t="s">
        <v>144</v>
      </c>
      <c r="B206" s="70" t="s">
        <v>66</v>
      </c>
      <c r="C206" s="72"/>
      <c r="D206" s="71" t="s">
        <v>24</v>
      </c>
      <c r="E206" s="80">
        <f t="shared" si="36"/>
        <v>0</v>
      </c>
      <c r="F206" s="71" t="s">
        <v>5</v>
      </c>
      <c r="G206" s="71" t="s">
        <v>95</v>
      </c>
      <c r="H206" s="78" t="s">
        <v>231</v>
      </c>
      <c r="I206" s="78"/>
    </row>
    <row r="207" spans="1:9">
      <c r="A207" s="70" t="s">
        <v>146</v>
      </c>
      <c r="B207" s="70" t="s">
        <v>66</v>
      </c>
      <c r="C207" s="208">
        <v>-35000</v>
      </c>
      <c r="D207" s="71" t="s">
        <v>22</v>
      </c>
      <c r="E207" s="80">
        <f t="shared" si="36"/>
        <v>35000</v>
      </c>
      <c r="F207" s="71" t="s">
        <v>5</v>
      </c>
      <c r="G207" s="71" t="s">
        <v>95</v>
      </c>
      <c r="H207" s="78" t="s">
        <v>231</v>
      </c>
      <c r="I207" s="78"/>
    </row>
    <row r="208" spans="1:9">
      <c r="A208" s="70" t="s">
        <v>149</v>
      </c>
      <c r="B208" s="70" t="s">
        <v>66</v>
      </c>
      <c r="C208" s="72"/>
      <c r="D208" s="71" t="s">
        <v>514</v>
      </c>
      <c r="E208" s="80">
        <f t="shared" si="36"/>
        <v>0</v>
      </c>
      <c r="F208" s="71" t="s">
        <v>515</v>
      </c>
      <c r="G208" s="71" t="s">
        <v>100</v>
      </c>
      <c r="H208" s="80" t="s">
        <v>232</v>
      </c>
      <c r="I208" s="78"/>
    </row>
    <row r="209" spans="1:9">
      <c r="A209" s="70" t="s">
        <v>151</v>
      </c>
      <c r="B209" s="70" t="s">
        <v>66</v>
      </c>
      <c r="C209" s="72"/>
      <c r="D209" s="71" t="s">
        <v>514</v>
      </c>
      <c r="E209" s="80">
        <f t="shared" si="36"/>
        <v>0</v>
      </c>
      <c r="F209" s="71" t="s">
        <v>515</v>
      </c>
      <c r="G209" s="71" t="s">
        <v>77</v>
      </c>
      <c r="H209" s="80" t="s">
        <v>232</v>
      </c>
      <c r="I209" s="78"/>
    </row>
    <row r="210" spans="1:9">
      <c r="A210" s="70" t="s">
        <v>153</v>
      </c>
      <c r="B210" s="70" t="s">
        <v>66</v>
      </c>
      <c r="C210" s="206">
        <v>54994</v>
      </c>
      <c r="D210" s="71" t="s">
        <v>23</v>
      </c>
      <c r="E210" s="80">
        <f t="shared" si="36"/>
        <v>-54994</v>
      </c>
      <c r="F210" s="71" t="s">
        <v>514</v>
      </c>
      <c r="G210" s="71" t="s">
        <v>90</v>
      </c>
      <c r="H210" s="188" t="s">
        <v>485</v>
      </c>
      <c r="I210" s="78"/>
    </row>
    <row r="211" spans="1:9">
      <c r="A211" s="70" t="s">
        <v>155</v>
      </c>
      <c r="B211" s="70" t="s">
        <v>66</v>
      </c>
      <c r="C211" s="72"/>
      <c r="D211" s="71" t="s">
        <v>514</v>
      </c>
      <c r="E211" s="80">
        <f t="shared" si="36"/>
        <v>0</v>
      </c>
      <c r="F211" s="71" t="s">
        <v>515</v>
      </c>
      <c r="G211" s="71" t="s">
        <v>116</v>
      </c>
      <c r="H211" s="80" t="s">
        <v>233</v>
      </c>
      <c r="I211" s="78"/>
    </row>
    <row r="212" spans="1:9">
      <c r="A212" s="70" t="s">
        <v>157</v>
      </c>
      <c r="B212" s="70" t="s">
        <v>66</v>
      </c>
      <c r="C212" s="72"/>
      <c r="D212" s="71" t="s">
        <v>514</v>
      </c>
      <c r="E212" s="80">
        <f t="shared" si="36"/>
        <v>0</v>
      </c>
      <c r="F212" s="71" t="s">
        <v>515</v>
      </c>
      <c r="G212" s="71" t="s">
        <v>111</v>
      </c>
      <c r="H212" s="80" t="s">
        <v>234</v>
      </c>
      <c r="I212" s="78"/>
    </row>
    <row r="213" spans="1:9">
      <c r="A213" s="70" t="s">
        <v>160</v>
      </c>
      <c r="B213" s="70" t="s">
        <v>66</v>
      </c>
      <c r="C213" s="72"/>
      <c r="D213" s="71" t="s">
        <v>507</v>
      </c>
      <c r="E213" s="80">
        <f t="shared" si="36"/>
        <v>0</v>
      </c>
      <c r="F213" s="71" t="s">
        <v>4</v>
      </c>
      <c r="G213" s="71" t="s">
        <v>90</v>
      </c>
      <c r="H213" s="80" t="s">
        <v>235</v>
      </c>
      <c r="I213" s="78"/>
    </row>
    <row r="214" spans="1:9">
      <c r="A214" s="70" t="s">
        <v>163</v>
      </c>
      <c r="B214" s="70" t="s">
        <v>66</v>
      </c>
      <c r="C214" s="72"/>
      <c r="D214" s="71" t="s">
        <v>514</v>
      </c>
      <c r="E214" s="80">
        <f t="shared" si="36"/>
        <v>0</v>
      </c>
      <c r="F214" s="71" t="s">
        <v>5</v>
      </c>
      <c r="G214" s="71" t="s">
        <v>95</v>
      </c>
      <c r="H214" s="78" t="s">
        <v>231</v>
      </c>
      <c r="I214" s="78"/>
    </row>
    <row r="215" spans="1:9">
      <c r="A215" s="70" t="s">
        <v>164</v>
      </c>
      <c r="B215" s="70" t="s">
        <v>66</v>
      </c>
      <c r="C215" s="208">
        <v>3823809.53</v>
      </c>
      <c r="D215" s="71" t="s">
        <v>6</v>
      </c>
      <c r="E215" s="80">
        <f t="shared" si="36"/>
        <v>-3823809.53</v>
      </c>
      <c r="F215" s="71" t="s">
        <v>4</v>
      </c>
      <c r="G215" s="71" t="s">
        <v>121</v>
      </c>
      <c r="H215" s="80" t="s">
        <v>236</v>
      </c>
      <c r="I215" s="78"/>
    </row>
    <row r="216" spans="1:9">
      <c r="A216" s="70" t="s">
        <v>166</v>
      </c>
      <c r="B216" s="70" t="s">
        <v>66</v>
      </c>
      <c r="C216" s="72"/>
      <c r="D216" s="71" t="s">
        <v>516</v>
      </c>
      <c r="E216" s="80">
        <f t="shared" si="36"/>
        <v>0</v>
      </c>
      <c r="F216" s="71" t="s">
        <v>5</v>
      </c>
      <c r="G216" s="71" t="s">
        <v>95</v>
      </c>
      <c r="H216" s="78" t="s">
        <v>231</v>
      </c>
      <c r="I216" s="78"/>
    </row>
    <row r="217" spans="1:9">
      <c r="A217" s="70" t="s">
        <v>168</v>
      </c>
      <c r="B217" s="70" t="s">
        <v>66</v>
      </c>
      <c r="C217" s="195"/>
      <c r="D217" s="80" t="s">
        <v>14</v>
      </c>
      <c r="E217" s="80">
        <f t="shared" si="36"/>
        <v>0</v>
      </c>
      <c r="F217" s="71" t="s">
        <v>5</v>
      </c>
      <c r="G217" s="71" t="s">
        <v>95</v>
      </c>
      <c r="H217" s="78" t="s">
        <v>231</v>
      </c>
      <c r="I217" s="78"/>
    </row>
    <row r="218" spans="1:9">
      <c r="A218" s="70" t="s">
        <v>170</v>
      </c>
      <c r="B218" s="70" t="s">
        <v>66</v>
      </c>
      <c r="C218" s="72"/>
      <c r="D218" s="80" t="s">
        <v>515</v>
      </c>
      <c r="E218" s="80">
        <f t="shared" si="36"/>
        <v>0</v>
      </c>
      <c r="F218" s="71" t="s">
        <v>5</v>
      </c>
      <c r="G218" s="71" t="s">
        <v>95</v>
      </c>
      <c r="H218" s="78" t="s">
        <v>231</v>
      </c>
      <c r="I218" s="78"/>
    </row>
    <row r="219" spans="1:9">
      <c r="A219" s="70" t="s">
        <v>172</v>
      </c>
      <c r="B219" s="70" t="s">
        <v>66</v>
      </c>
      <c r="C219" s="208">
        <v>-713420</v>
      </c>
      <c r="D219" s="71" t="s">
        <v>6</v>
      </c>
      <c r="E219" s="80">
        <f t="shared" si="36"/>
        <v>713420</v>
      </c>
      <c r="F219" s="71" t="s">
        <v>5</v>
      </c>
      <c r="G219" s="71" t="s">
        <v>95</v>
      </c>
      <c r="H219" s="78" t="s">
        <v>231</v>
      </c>
      <c r="I219" s="78"/>
    </row>
    <row r="220" spans="1:9">
      <c r="A220" s="70" t="s">
        <v>174</v>
      </c>
      <c r="B220" s="70" t="s">
        <v>66</v>
      </c>
      <c r="C220" s="208">
        <v>-8789056.6199999973</v>
      </c>
      <c r="D220" s="71" t="s">
        <v>6</v>
      </c>
      <c r="E220" s="80">
        <f t="shared" si="36"/>
        <v>8789056.6199999973</v>
      </c>
      <c r="F220" s="71" t="s">
        <v>4</v>
      </c>
      <c r="G220" s="73" t="s">
        <v>99</v>
      </c>
      <c r="H220" s="80" t="s">
        <v>237</v>
      </c>
      <c r="I220" s="78"/>
    </row>
    <row r="221" spans="1:9">
      <c r="A221" s="70" t="s">
        <v>176</v>
      </c>
      <c r="B221" s="70" t="s">
        <v>66</v>
      </c>
      <c r="C221" s="72"/>
      <c r="D221" s="71" t="s">
        <v>6</v>
      </c>
      <c r="E221" s="80">
        <f t="shared" si="36"/>
        <v>0</v>
      </c>
      <c r="F221" s="71" t="s">
        <v>4</v>
      </c>
      <c r="G221" s="73" t="s">
        <v>128</v>
      </c>
      <c r="H221" s="80" t="s">
        <v>238</v>
      </c>
      <c r="I221" s="78"/>
    </row>
    <row r="222" spans="1:9">
      <c r="A222" s="70" t="s">
        <v>178</v>
      </c>
      <c r="B222" s="70" t="s">
        <v>66</v>
      </c>
      <c r="C222" s="72"/>
      <c r="D222" s="71" t="s">
        <v>11</v>
      </c>
      <c r="E222" s="80">
        <f t="shared" si="36"/>
        <v>0</v>
      </c>
      <c r="F222" s="71" t="s">
        <v>5</v>
      </c>
      <c r="G222" s="71" t="s">
        <v>95</v>
      </c>
      <c r="H222" s="78" t="s">
        <v>231</v>
      </c>
      <c r="I222" s="78"/>
    </row>
    <row r="223" spans="1:9">
      <c r="A223" s="70" t="s">
        <v>180</v>
      </c>
      <c r="B223" s="70" t="s">
        <v>66</v>
      </c>
      <c r="C223" s="72"/>
      <c r="D223" s="71" t="s">
        <v>7</v>
      </c>
      <c r="E223" s="80">
        <f t="shared" si="36"/>
        <v>0</v>
      </c>
      <c r="F223" s="71" t="s">
        <v>5</v>
      </c>
      <c r="G223" s="71" t="s">
        <v>105</v>
      </c>
      <c r="H223" s="80" t="s">
        <v>239</v>
      </c>
      <c r="I223" s="78"/>
    </row>
    <row r="224" spans="1:9">
      <c r="A224" s="70" t="s">
        <v>182</v>
      </c>
      <c r="B224" s="70" t="s">
        <v>66</v>
      </c>
      <c r="C224" s="72"/>
      <c r="D224" s="71" t="s">
        <v>7</v>
      </c>
      <c r="E224" s="80">
        <f t="shared" si="36"/>
        <v>0</v>
      </c>
      <c r="F224" s="71" t="s">
        <v>5</v>
      </c>
      <c r="G224" s="71" t="s">
        <v>95</v>
      </c>
      <c r="H224" s="78" t="s">
        <v>231</v>
      </c>
      <c r="I224" s="78"/>
    </row>
    <row r="225" spans="1:9">
      <c r="A225" s="70" t="s">
        <v>185</v>
      </c>
      <c r="B225" s="81" t="s">
        <v>66</v>
      </c>
      <c r="C225" s="82"/>
      <c r="D225" s="83" t="s">
        <v>501</v>
      </c>
      <c r="E225" s="80">
        <f t="shared" si="36"/>
        <v>0</v>
      </c>
      <c r="F225" s="71" t="s">
        <v>5</v>
      </c>
      <c r="G225" s="71" t="s">
        <v>95</v>
      </c>
      <c r="H225" s="78" t="s">
        <v>231</v>
      </c>
      <c r="I225" s="100"/>
    </row>
    <row r="226" spans="1:9">
      <c r="A226" s="70" t="s">
        <v>187</v>
      </c>
      <c r="B226" s="81" t="s">
        <v>66</v>
      </c>
      <c r="C226" s="72"/>
      <c r="D226" s="83" t="s">
        <v>13</v>
      </c>
      <c r="E226" s="80">
        <f t="shared" si="36"/>
        <v>0</v>
      </c>
      <c r="F226" s="71" t="s">
        <v>5</v>
      </c>
      <c r="G226" s="71" t="s">
        <v>95</v>
      </c>
      <c r="H226" s="78" t="s">
        <v>231</v>
      </c>
      <c r="I226" s="100"/>
    </row>
    <row r="227" spans="1:9">
      <c r="A227" s="70" t="s">
        <v>189</v>
      </c>
      <c r="B227" s="70" t="s">
        <v>66</v>
      </c>
      <c r="C227" s="72"/>
      <c r="D227" s="71" t="s">
        <v>12</v>
      </c>
      <c r="E227" s="80">
        <f t="shared" ref="E227:E238" si="37">-C227</f>
        <v>0</v>
      </c>
      <c r="F227" s="71" t="s">
        <v>5</v>
      </c>
      <c r="G227" s="71" t="s">
        <v>95</v>
      </c>
      <c r="H227" s="78" t="s">
        <v>231</v>
      </c>
      <c r="I227" s="78"/>
    </row>
    <row r="228" spans="1:9">
      <c r="A228" s="70" t="s">
        <v>190</v>
      </c>
      <c r="B228" s="70" t="s">
        <v>66</v>
      </c>
      <c r="C228" s="72"/>
      <c r="D228" s="71" t="s">
        <v>507</v>
      </c>
      <c r="E228" s="80">
        <f t="shared" si="37"/>
        <v>0</v>
      </c>
      <c r="F228" s="71" t="s">
        <v>6</v>
      </c>
      <c r="G228" s="71" t="s">
        <v>89</v>
      </c>
      <c r="H228" s="80" t="s">
        <v>240</v>
      </c>
      <c r="I228" s="78"/>
    </row>
    <row r="229" spans="1:9">
      <c r="A229" s="70" t="s">
        <v>192</v>
      </c>
      <c r="B229" s="70" t="s">
        <v>66</v>
      </c>
      <c r="C229" s="72"/>
      <c r="D229" s="71" t="s">
        <v>501</v>
      </c>
      <c r="E229" s="80">
        <f t="shared" si="37"/>
        <v>0</v>
      </c>
      <c r="F229" s="71" t="s">
        <v>14</v>
      </c>
      <c r="G229" s="71" t="s">
        <v>121</v>
      </c>
      <c r="H229" s="80" t="s">
        <v>241</v>
      </c>
      <c r="I229" s="78"/>
    </row>
    <row r="230" spans="1:9">
      <c r="A230" s="70" t="s">
        <v>194</v>
      </c>
      <c r="B230" s="70" t="s">
        <v>66</v>
      </c>
      <c r="C230" s="72"/>
      <c r="D230" s="71" t="s">
        <v>507</v>
      </c>
      <c r="E230" s="80">
        <f t="shared" si="37"/>
        <v>0</v>
      </c>
      <c r="F230" s="71" t="s">
        <v>14</v>
      </c>
      <c r="G230" s="71" t="s">
        <v>121</v>
      </c>
      <c r="H230" s="80" t="s">
        <v>241</v>
      </c>
      <c r="I230" s="78"/>
    </row>
    <row r="231" spans="1:9">
      <c r="A231" s="70" t="s">
        <v>196</v>
      </c>
      <c r="B231" s="70" t="s">
        <v>66</v>
      </c>
      <c r="C231" s="72"/>
      <c r="D231" s="71" t="s">
        <v>13</v>
      </c>
      <c r="E231" s="80">
        <f t="shared" si="37"/>
        <v>0</v>
      </c>
      <c r="F231" s="71" t="s">
        <v>14</v>
      </c>
      <c r="G231" s="71" t="s">
        <v>121</v>
      </c>
      <c r="H231" s="80" t="s">
        <v>241</v>
      </c>
      <c r="I231" s="78"/>
    </row>
    <row r="232" spans="1:9">
      <c r="A232" s="70" t="s">
        <v>199</v>
      </c>
      <c r="B232" s="70" t="s">
        <v>66</v>
      </c>
      <c r="C232" s="72"/>
      <c r="D232" s="71" t="s">
        <v>11</v>
      </c>
      <c r="E232" s="80">
        <f t="shared" si="37"/>
        <v>0</v>
      </c>
      <c r="F232" s="71" t="s">
        <v>14</v>
      </c>
      <c r="G232" s="71" t="s">
        <v>121</v>
      </c>
      <c r="H232" s="80" t="s">
        <v>241</v>
      </c>
      <c r="I232" s="78"/>
    </row>
    <row r="233" spans="1:9">
      <c r="A233" s="70" t="s">
        <v>200</v>
      </c>
      <c r="B233" s="70" t="s">
        <v>66</v>
      </c>
      <c r="C233" s="72"/>
      <c r="D233" s="71" t="s">
        <v>501</v>
      </c>
      <c r="E233" s="80">
        <f t="shared" si="37"/>
        <v>0</v>
      </c>
      <c r="F233" s="71" t="s">
        <v>5</v>
      </c>
      <c r="G233" s="71" t="s">
        <v>122</v>
      </c>
      <c r="H233" s="78" t="s">
        <v>242</v>
      </c>
      <c r="I233" s="78"/>
    </row>
    <row r="234" spans="1:9">
      <c r="A234" s="70" t="s">
        <v>201</v>
      </c>
      <c r="B234" s="70" t="s">
        <v>66</v>
      </c>
      <c r="C234" s="72"/>
      <c r="D234" s="71" t="s">
        <v>507</v>
      </c>
      <c r="E234" s="80">
        <f t="shared" si="37"/>
        <v>0</v>
      </c>
      <c r="F234" s="71" t="s">
        <v>5</v>
      </c>
      <c r="G234" s="71" t="s">
        <v>122</v>
      </c>
      <c r="H234" s="78" t="s">
        <v>242</v>
      </c>
      <c r="I234" s="78"/>
    </row>
    <row r="235" spans="1:9">
      <c r="A235" s="70" t="s">
        <v>204</v>
      </c>
      <c r="B235" s="70" t="s">
        <v>66</v>
      </c>
      <c r="C235" s="72"/>
      <c r="D235" s="83" t="s">
        <v>11</v>
      </c>
      <c r="E235" s="80">
        <f t="shared" si="37"/>
        <v>0</v>
      </c>
      <c r="F235" s="83" t="s">
        <v>5</v>
      </c>
      <c r="G235" s="71" t="s">
        <v>122</v>
      </c>
      <c r="H235" s="78" t="s">
        <v>242</v>
      </c>
      <c r="I235" s="100"/>
    </row>
    <row r="236" spans="1:9">
      <c r="A236" s="70" t="s">
        <v>205</v>
      </c>
      <c r="B236" s="70" t="s">
        <v>66</v>
      </c>
      <c r="C236" s="72"/>
      <c r="D236" s="83" t="s">
        <v>12</v>
      </c>
      <c r="E236" s="80">
        <f t="shared" si="37"/>
        <v>0</v>
      </c>
      <c r="F236" s="83" t="s">
        <v>5</v>
      </c>
      <c r="G236" s="71" t="s">
        <v>122</v>
      </c>
      <c r="H236" s="78" t="s">
        <v>242</v>
      </c>
      <c r="I236" s="100"/>
    </row>
    <row r="237" spans="1:9">
      <c r="A237" s="70" t="s">
        <v>207</v>
      </c>
      <c r="B237" s="70" t="s">
        <v>66</v>
      </c>
      <c r="C237" s="72"/>
      <c r="D237" s="83" t="s">
        <v>13</v>
      </c>
      <c r="E237" s="80">
        <f t="shared" si="37"/>
        <v>0</v>
      </c>
      <c r="F237" s="83" t="s">
        <v>5</v>
      </c>
      <c r="G237" s="71" t="s">
        <v>122</v>
      </c>
      <c r="H237" s="78" t="s">
        <v>242</v>
      </c>
      <c r="I237" s="100"/>
    </row>
    <row r="238" spans="1:9">
      <c r="A238" s="70" t="s">
        <v>208</v>
      </c>
      <c r="B238" s="70" t="s">
        <v>66</v>
      </c>
      <c r="C238" s="72"/>
      <c r="D238" s="83" t="s">
        <v>13</v>
      </c>
      <c r="E238" s="80">
        <f t="shared" si="37"/>
        <v>0</v>
      </c>
      <c r="F238" s="83" t="s">
        <v>5</v>
      </c>
      <c r="G238" s="71" t="s">
        <v>110</v>
      </c>
      <c r="H238" s="78" t="s">
        <v>243</v>
      </c>
      <c r="I238" s="100"/>
    </row>
    <row r="239" spans="1:9">
      <c r="A239" s="70" t="s">
        <v>211</v>
      </c>
      <c r="B239" s="81" t="s">
        <v>66</v>
      </c>
      <c r="C239" s="82"/>
      <c r="D239" s="83" t="s">
        <v>14</v>
      </c>
      <c r="E239" s="80">
        <f t="shared" ref="E239:E245" si="38">-C239</f>
        <v>0</v>
      </c>
      <c r="F239" s="83" t="s">
        <v>6</v>
      </c>
      <c r="G239" s="71" t="s">
        <v>109</v>
      </c>
      <c r="H239" s="78" t="s">
        <v>244</v>
      </c>
      <c r="I239" s="100"/>
    </row>
    <row r="240" spans="1:9">
      <c r="A240" s="70" t="s">
        <v>212</v>
      </c>
      <c r="B240" s="81" t="s">
        <v>66</v>
      </c>
      <c r="C240" s="82"/>
      <c r="D240" s="83" t="s">
        <v>14</v>
      </c>
      <c r="E240" s="80">
        <f t="shared" si="38"/>
        <v>0</v>
      </c>
      <c r="F240" s="83" t="s">
        <v>25</v>
      </c>
      <c r="G240" s="71" t="s">
        <v>109</v>
      </c>
      <c r="H240" s="78" t="s">
        <v>244</v>
      </c>
      <c r="I240" s="100"/>
    </row>
    <row r="241" spans="1:9">
      <c r="A241" s="70" t="s">
        <v>214</v>
      </c>
      <c r="B241" s="81" t="s">
        <v>66</v>
      </c>
      <c r="C241" s="82"/>
      <c r="D241" s="83" t="s">
        <v>14</v>
      </c>
      <c r="E241" s="80">
        <f t="shared" si="38"/>
        <v>0</v>
      </c>
      <c r="F241" s="83" t="s">
        <v>4</v>
      </c>
      <c r="G241" s="71" t="s">
        <v>120</v>
      </c>
      <c r="H241" s="78" t="s">
        <v>245</v>
      </c>
      <c r="I241" s="100"/>
    </row>
    <row r="242" spans="1:9">
      <c r="A242" s="70" t="s">
        <v>216</v>
      </c>
      <c r="B242" s="81" t="s">
        <v>66</v>
      </c>
      <c r="C242" s="82"/>
      <c r="D242" s="83" t="s">
        <v>14</v>
      </c>
      <c r="E242" s="80">
        <f t="shared" si="38"/>
        <v>0</v>
      </c>
      <c r="F242" s="83" t="s">
        <v>6</v>
      </c>
      <c r="G242" s="71" t="s">
        <v>120</v>
      </c>
      <c r="H242" s="78" t="s">
        <v>246</v>
      </c>
      <c r="I242" s="100"/>
    </row>
    <row r="243" spans="1:9">
      <c r="A243" s="70" t="s">
        <v>218</v>
      </c>
      <c r="B243" s="81" t="s">
        <v>66</v>
      </c>
      <c r="C243" s="82"/>
      <c r="D243" s="83" t="s">
        <v>14</v>
      </c>
      <c r="E243" s="80">
        <f t="shared" si="38"/>
        <v>0</v>
      </c>
      <c r="F243" s="83" t="s">
        <v>25</v>
      </c>
      <c r="G243" s="71" t="s">
        <v>120</v>
      </c>
      <c r="H243" s="78" t="s">
        <v>247</v>
      </c>
      <c r="I243" s="100"/>
    </row>
    <row r="244" spans="1:9">
      <c r="A244" s="70" t="s">
        <v>219</v>
      </c>
      <c r="B244" s="81" t="s">
        <v>66</v>
      </c>
      <c r="C244" s="82"/>
      <c r="D244" s="83" t="s">
        <v>14</v>
      </c>
      <c r="E244" s="80">
        <f t="shared" si="38"/>
        <v>0</v>
      </c>
      <c r="F244" s="83" t="s">
        <v>25</v>
      </c>
      <c r="G244" s="71" t="s">
        <v>114</v>
      </c>
      <c r="H244" s="78" t="s">
        <v>248</v>
      </c>
      <c r="I244" s="100"/>
    </row>
    <row r="245" spans="1:9">
      <c r="A245" s="70" t="s">
        <v>221</v>
      </c>
      <c r="B245" s="81" t="s">
        <v>230</v>
      </c>
      <c r="C245" s="82"/>
      <c r="D245" s="83" t="s">
        <v>14</v>
      </c>
      <c r="E245" s="80">
        <f t="shared" si="38"/>
        <v>0</v>
      </c>
      <c r="F245" s="83" t="s">
        <v>7</v>
      </c>
      <c r="G245" s="71" t="s">
        <v>121</v>
      </c>
      <c r="H245" s="78" t="s">
        <v>241</v>
      </c>
      <c r="I245" s="100"/>
    </row>
    <row r="246" spans="1:9">
      <c r="A246" s="70" t="s">
        <v>222</v>
      </c>
      <c r="B246" s="70" t="s">
        <v>66</v>
      </c>
      <c r="C246" s="82">
        <v>48140</v>
      </c>
      <c r="D246" s="80" t="s">
        <v>514</v>
      </c>
      <c r="E246" s="80">
        <f t="shared" ref="E246:E256" si="39">-C246</f>
        <v>-48140</v>
      </c>
      <c r="F246" s="71" t="s">
        <v>5</v>
      </c>
      <c r="G246" s="71" t="s">
        <v>123</v>
      </c>
      <c r="H246" s="78" t="s">
        <v>249</v>
      </c>
      <c r="I246" s="100"/>
    </row>
    <row r="247" spans="1:9">
      <c r="A247" s="70" t="s">
        <v>229</v>
      </c>
      <c r="B247" s="70" t="s">
        <v>66</v>
      </c>
      <c r="C247" s="82">
        <v>260860</v>
      </c>
      <c r="D247" s="80" t="s">
        <v>516</v>
      </c>
      <c r="E247" s="80">
        <f t="shared" si="39"/>
        <v>-260860</v>
      </c>
      <c r="F247" s="71" t="s">
        <v>5</v>
      </c>
      <c r="G247" s="71" t="s">
        <v>123</v>
      </c>
      <c r="H247" s="78" t="s">
        <v>249</v>
      </c>
      <c r="I247" s="100"/>
    </row>
    <row r="248" spans="1:9">
      <c r="A248" s="70" t="s">
        <v>250</v>
      </c>
      <c r="B248" s="70" t="s">
        <v>66</v>
      </c>
      <c r="C248" s="82">
        <v>24560</v>
      </c>
      <c r="D248" s="71" t="s">
        <v>515</v>
      </c>
      <c r="E248" s="80">
        <f t="shared" si="39"/>
        <v>-24560</v>
      </c>
      <c r="F248" s="71" t="s">
        <v>5</v>
      </c>
      <c r="G248" s="71" t="s">
        <v>123</v>
      </c>
      <c r="H248" s="78" t="s">
        <v>249</v>
      </c>
      <c r="I248" s="100"/>
    </row>
    <row r="249" spans="1:9">
      <c r="A249" s="70" t="s">
        <v>251</v>
      </c>
      <c r="B249" s="70" t="s">
        <v>66</v>
      </c>
      <c r="C249" s="82"/>
      <c r="D249" s="80" t="s">
        <v>517</v>
      </c>
      <c r="E249" s="80">
        <f t="shared" si="39"/>
        <v>0</v>
      </c>
      <c r="F249" s="71" t="s">
        <v>5</v>
      </c>
      <c r="G249" s="71" t="s">
        <v>123</v>
      </c>
      <c r="H249" s="78" t="s">
        <v>249</v>
      </c>
      <c r="I249" s="100"/>
    </row>
    <row r="250" spans="1:9">
      <c r="A250" s="70" t="s">
        <v>252</v>
      </c>
      <c r="B250" s="81" t="s">
        <v>66</v>
      </c>
      <c r="C250" s="82"/>
      <c r="D250" s="84" t="s">
        <v>22</v>
      </c>
      <c r="E250" s="80">
        <f t="shared" si="39"/>
        <v>0</v>
      </c>
      <c r="F250" s="71" t="s">
        <v>4</v>
      </c>
      <c r="G250" s="71" t="s">
        <v>77</v>
      </c>
      <c r="H250" s="78" t="s">
        <v>253</v>
      </c>
      <c r="I250" s="100"/>
    </row>
    <row r="251" spans="1:9">
      <c r="A251" s="70" t="s">
        <v>254</v>
      </c>
      <c r="B251" s="81" t="s">
        <v>66</v>
      </c>
      <c r="C251" s="82"/>
      <c r="D251" s="84" t="s">
        <v>22</v>
      </c>
      <c r="E251" s="80">
        <f t="shared" si="39"/>
        <v>0</v>
      </c>
      <c r="F251" s="71" t="s">
        <v>23</v>
      </c>
      <c r="G251" s="71" t="s">
        <v>79</v>
      </c>
      <c r="H251" s="78" t="s">
        <v>255</v>
      </c>
      <c r="I251" s="100"/>
    </row>
    <row r="252" spans="1:9">
      <c r="A252" s="70" t="s">
        <v>256</v>
      </c>
      <c r="B252" s="81" t="s">
        <v>66</v>
      </c>
      <c r="C252" s="213">
        <v>7607.9899999999898</v>
      </c>
      <c r="D252" s="84" t="s">
        <v>22</v>
      </c>
      <c r="E252" s="80">
        <f t="shared" si="39"/>
        <v>-7607.9899999999898</v>
      </c>
      <c r="F252" s="71" t="s">
        <v>6</v>
      </c>
      <c r="G252" s="71" t="s">
        <v>105</v>
      </c>
      <c r="H252" s="78" t="s">
        <v>257</v>
      </c>
      <c r="I252" s="100"/>
    </row>
    <row r="253" spans="1:9">
      <c r="A253" s="70" t="s">
        <v>518</v>
      </c>
      <c r="B253" s="70" t="s">
        <v>66</v>
      </c>
      <c r="C253" s="72"/>
      <c r="D253" s="71" t="s">
        <v>7</v>
      </c>
      <c r="E253" s="80">
        <f t="shared" si="39"/>
        <v>0</v>
      </c>
      <c r="F253" s="71" t="s">
        <v>14</v>
      </c>
      <c r="G253" s="73" t="s">
        <v>121</v>
      </c>
      <c r="H253" s="80" t="s">
        <v>258</v>
      </c>
      <c r="I253" s="78"/>
    </row>
    <row r="254" spans="1:9">
      <c r="A254" s="70" t="s">
        <v>519</v>
      </c>
      <c r="B254" s="70" t="s">
        <v>66</v>
      </c>
      <c r="C254" s="72"/>
      <c r="D254" s="71" t="s">
        <v>7</v>
      </c>
      <c r="E254" s="80">
        <f t="shared" si="39"/>
        <v>0</v>
      </c>
      <c r="F254" s="71" t="s">
        <v>5</v>
      </c>
      <c r="G254" s="71" t="s">
        <v>121</v>
      </c>
      <c r="H254" s="80" t="s">
        <v>259</v>
      </c>
      <c r="I254" s="78"/>
    </row>
    <row r="255" spans="1:9">
      <c r="A255" s="70" t="s">
        <v>527</v>
      </c>
      <c r="B255" s="70" t="s">
        <v>66</v>
      </c>
      <c r="C255" s="72"/>
      <c r="D255" s="71" t="s">
        <v>6</v>
      </c>
      <c r="E255" s="80">
        <f t="shared" si="39"/>
        <v>0</v>
      </c>
      <c r="F255" s="71" t="s">
        <v>24</v>
      </c>
      <c r="G255" s="71" t="s">
        <v>120</v>
      </c>
      <c r="H255" s="80" t="s">
        <v>260</v>
      </c>
      <c r="I255" s="78"/>
    </row>
    <row r="256" spans="1:9">
      <c r="A256" s="70" t="s">
        <v>528</v>
      </c>
      <c r="B256" s="70" t="s">
        <v>66</v>
      </c>
      <c r="C256" s="72"/>
      <c r="D256" s="71" t="s">
        <v>6</v>
      </c>
      <c r="E256" s="80">
        <f t="shared" si="39"/>
        <v>0</v>
      </c>
      <c r="F256" s="71" t="s">
        <v>5</v>
      </c>
      <c r="G256" s="71" t="s">
        <v>105</v>
      </c>
      <c r="H256" s="80" t="s">
        <v>261</v>
      </c>
      <c r="I256" s="78"/>
    </row>
    <row r="257" spans="1:9">
      <c r="A257" s="70" t="s">
        <v>529</v>
      </c>
      <c r="B257" s="70" t="s">
        <v>66</v>
      </c>
      <c r="C257" s="82"/>
      <c r="D257" s="80" t="s">
        <v>6</v>
      </c>
      <c r="E257" s="80">
        <f t="shared" ref="E257:E265" si="40">-C257</f>
        <v>0</v>
      </c>
      <c r="F257" s="71" t="s">
        <v>5</v>
      </c>
      <c r="G257" s="71" t="s">
        <v>123</v>
      </c>
      <c r="H257" s="78" t="s">
        <v>249</v>
      </c>
      <c r="I257" s="100"/>
    </row>
    <row r="258" spans="1:9">
      <c r="A258" s="70" t="s">
        <v>530</v>
      </c>
      <c r="B258" s="70" t="s">
        <v>66</v>
      </c>
      <c r="C258" s="72"/>
      <c r="D258" s="80" t="s">
        <v>6</v>
      </c>
      <c r="E258" s="80">
        <f t="shared" si="40"/>
        <v>0</v>
      </c>
      <c r="F258" s="71" t="s">
        <v>4</v>
      </c>
      <c r="G258" s="71" t="s">
        <v>99</v>
      </c>
      <c r="H258" s="78" t="s">
        <v>262</v>
      </c>
      <c r="I258" s="78"/>
    </row>
    <row r="259" spans="1:9">
      <c r="A259" s="70" t="s">
        <v>265</v>
      </c>
      <c r="B259" s="70" t="s">
        <v>66</v>
      </c>
      <c r="C259" s="72"/>
      <c r="D259" s="80" t="s">
        <v>6</v>
      </c>
      <c r="E259" s="80">
        <f t="shared" si="40"/>
        <v>0</v>
      </c>
      <c r="F259" s="71" t="s">
        <v>5</v>
      </c>
      <c r="G259" s="71" t="s">
        <v>99</v>
      </c>
      <c r="H259" s="78" t="s">
        <v>263</v>
      </c>
      <c r="I259" s="78"/>
    </row>
    <row r="260" spans="1:9">
      <c r="A260" s="70" t="s">
        <v>266</v>
      </c>
      <c r="B260" s="70" t="s">
        <v>66</v>
      </c>
      <c r="C260" s="72"/>
      <c r="D260" s="71" t="s">
        <v>6</v>
      </c>
      <c r="E260" s="80">
        <f t="shared" si="40"/>
        <v>0</v>
      </c>
      <c r="F260" s="71" t="s">
        <v>24</v>
      </c>
      <c r="G260" s="71" t="s">
        <v>99</v>
      </c>
      <c r="H260" s="80" t="s">
        <v>264</v>
      </c>
      <c r="I260" s="78"/>
    </row>
    <row r="261" spans="1:9">
      <c r="A261" s="70" t="s">
        <v>531</v>
      </c>
      <c r="B261" s="70" t="s">
        <v>66</v>
      </c>
      <c r="C261" s="72"/>
      <c r="D261" s="71" t="s">
        <v>6</v>
      </c>
      <c r="E261" s="80">
        <f t="shared" si="40"/>
        <v>0</v>
      </c>
      <c r="F261" s="71" t="s">
        <v>24</v>
      </c>
      <c r="G261" s="71" t="s">
        <v>106</v>
      </c>
      <c r="H261" s="80" t="s">
        <v>264</v>
      </c>
      <c r="I261" s="78"/>
    </row>
    <row r="262" spans="1:9">
      <c r="A262" s="70" t="s">
        <v>532</v>
      </c>
      <c r="B262" s="70" t="s">
        <v>66</v>
      </c>
      <c r="C262" s="72"/>
      <c r="D262" s="71" t="s">
        <v>6</v>
      </c>
      <c r="E262" s="80">
        <f t="shared" si="40"/>
        <v>0</v>
      </c>
      <c r="F262" s="71" t="s">
        <v>24</v>
      </c>
      <c r="G262" s="71" t="s">
        <v>89</v>
      </c>
      <c r="H262" s="80" t="s">
        <v>264</v>
      </c>
      <c r="I262" s="78"/>
    </row>
    <row r="263" spans="1:9">
      <c r="A263" s="70" t="s">
        <v>533</v>
      </c>
      <c r="B263" s="70" t="s">
        <v>66</v>
      </c>
      <c r="C263" s="82">
        <v>10539.48</v>
      </c>
      <c r="D263" s="71" t="s">
        <v>6</v>
      </c>
      <c r="E263" s="80">
        <f t="shared" si="40"/>
        <v>-10539.48</v>
      </c>
      <c r="F263" s="71" t="s">
        <v>5</v>
      </c>
      <c r="G263" s="71" t="s">
        <v>95</v>
      </c>
      <c r="H263" s="80" t="s">
        <v>535</v>
      </c>
      <c r="I263" s="100"/>
    </row>
    <row r="264" spans="1:9">
      <c r="A264" s="70" t="s">
        <v>534</v>
      </c>
      <c r="B264" s="70" t="s">
        <v>66</v>
      </c>
      <c r="C264" s="80">
        <v>48058</v>
      </c>
      <c r="D264" s="71" t="s">
        <v>6</v>
      </c>
      <c r="E264" s="80">
        <f t="shared" si="40"/>
        <v>-48058</v>
      </c>
      <c r="F264" s="71" t="s">
        <v>5</v>
      </c>
      <c r="G264" s="71" t="s">
        <v>95</v>
      </c>
      <c r="H264" s="78" t="s">
        <v>536</v>
      </c>
      <c r="I264" s="100"/>
    </row>
    <row r="265" spans="1:9">
      <c r="A265" s="70" t="s">
        <v>537</v>
      </c>
      <c r="B265" s="70" t="s">
        <v>66</v>
      </c>
      <c r="C265" s="234">
        <v>-3417478.41</v>
      </c>
      <c r="D265" s="71" t="s">
        <v>6</v>
      </c>
      <c r="E265" s="80">
        <f t="shared" si="40"/>
        <v>3417478.41</v>
      </c>
      <c r="F265" s="236" t="s">
        <v>5</v>
      </c>
      <c r="G265" s="235" t="s">
        <v>77</v>
      </c>
      <c r="H265" s="237" t="s">
        <v>538</v>
      </c>
      <c r="I265" s="237"/>
    </row>
    <row r="266" spans="1:9">
      <c r="A266" s="85"/>
      <c r="B266" s="85"/>
      <c r="C266" s="86"/>
      <c r="D266" s="86"/>
      <c r="E266" s="86"/>
      <c r="F266" s="87"/>
      <c r="G266" s="85"/>
      <c r="H266" s="87"/>
      <c r="I266" s="87"/>
    </row>
    <row r="267" spans="1:9">
      <c r="D267" s="196"/>
      <c r="E267" s="196"/>
      <c r="H267" s="78"/>
      <c r="I267" s="78"/>
    </row>
    <row r="268" spans="1:9">
      <c r="A268" s="197"/>
      <c r="B268" s="197" t="s">
        <v>52</v>
      </c>
      <c r="C268" s="208">
        <v>101306370.39</v>
      </c>
      <c r="D268" s="198" t="s">
        <v>6</v>
      </c>
      <c r="E268" s="198"/>
      <c r="F268" s="198"/>
      <c r="G268" s="199"/>
      <c r="H268" s="78"/>
      <c r="I268" s="78"/>
    </row>
    <row r="269" spans="1:9">
      <c r="A269" s="197"/>
      <c r="B269" s="197" t="s">
        <v>52</v>
      </c>
      <c r="C269" s="80"/>
      <c r="D269" s="198" t="s">
        <v>501</v>
      </c>
      <c r="E269" s="198"/>
      <c r="F269" s="198"/>
      <c r="G269" s="199"/>
      <c r="H269" s="78"/>
      <c r="I269" s="78"/>
    </row>
    <row r="270" spans="1:9">
      <c r="A270" s="197"/>
      <c r="B270" s="197" t="s">
        <v>52</v>
      </c>
      <c r="C270" s="80"/>
      <c r="D270" s="200" t="s">
        <v>11</v>
      </c>
      <c r="E270" s="200"/>
      <c r="F270" s="200"/>
      <c r="G270" s="201"/>
      <c r="H270" s="78"/>
      <c r="I270" s="78"/>
    </row>
    <row r="271" spans="1:9">
      <c r="A271" s="88"/>
      <c r="B271" s="88" t="s">
        <v>267</v>
      </c>
      <c r="C271" s="88"/>
      <c r="D271" s="89">
        <f>C266-SUM(D267:D270)</f>
        <v>0</v>
      </c>
      <c r="E271" s="89"/>
      <c r="F271" s="89">
        <f>E266-SUM(F267:F270)</f>
        <v>0</v>
      </c>
      <c r="G271" s="90"/>
      <c r="H271" s="87"/>
      <c r="I271" s="87"/>
    </row>
    <row r="272" spans="1:9" ht="18">
      <c r="A272" s="91"/>
      <c r="B272" s="91"/>
      <c r="C272" s="91"/>
      <c r="D272" s="92"/>
      <c r="E272" s="93"/>
      <c r="F272" s="94"/>
      <c r="G272" s="94"/>
      <c r="H272" s="94"/>
      <c r="I272" s="94"/>
    </row>
    <row r="273" spans="1:9" ht="18">
      <c r="A273" s="91"/>
      <c r="B273" s="91"/>
      <c r="C273" s="91"/>
      <c r="D273" s="92"/>
      <c r="E273" s="93" t="s">
        <v>268</v>
      </c>
      <c r="F273" s="94"/>
      <c r="G273" s="94"/>
      <c r="H273" s="94"/>
      <c r="I273" s="94"/>
    </row>
    <row r="274" spans="1:9">
      <c r="A274" s="68" t="s">
        <v>133</v>
      </c>
      <c r="B274" s="68" t="s">
        <v>2</v>
      </c>
      <c r="C274" s="68" t="s">
        <v>134</v>
      </c>
      <c r="D274" s="68" t="s">
        <v>135</v>
      </c>
      <c r="E274" s="68" t="s">
        <v>136</v>
      </c>
      <c r="F274" s="69" t="s">
        <v>137</v>
      </c>
      <c r="G274" s="69" t="s">
        <v>269</v>
      </c>
      <c r="H274" s="69" t="s">
        <v>139</v>
      </c>
      <c r="I274" s="69" t="s">
        <v>140</v>
      </c>
    </row>
    <row r="275" spans="1:9">
      <c r="A275" s="95"/>
      <c r="B275" s="95" t="s">
        <v>270</v>
      </c>
      <c r="C275" s="95">
        <f>SUM(C276:C285)</f>
        <v>202911974.16999999</v>
      </c>
      <c r="D275" s="95"/>
      <c r="E275" s="95">
        <f>SUM(E276:E285)</f>
        <v>-202911974.16999999</v>
      </c>
      <c r="F275" s="96"/>
      <c r="G275" s="96"/>
      <c r="H275" s="96"/>
      <c r="I275" s="96"/>
    </row>
    <row r="276" spans="1:9">
      <c r="A276" s="97" t="s">
        <v>126</v>
      </c>
      <c r="B276" s="97" t="s">
        <v>48</v>
      </c>
      <c r="C276" s="227">
        <v>-5038582.22</v>
      </c>
      <c r="D276" s="98" t="s">
        <v>11</v>
      </c>
      <c r="E276" s="98">
        <f t="shared" ref="E276:E283" si="41">-C276</f>
        <v>5038582.22</v>
      </c>
      <c r="F276" s="98" t="s">
        <v>11</v>
      </c>
      <c r="G276" s="98" t="s">
        <v>34</v>
      </c>
      <c r="H276" s="98" t="s">
        <v>271</v>
      </c>
      <c r="I276" s="98"/>
    </row>
    <row r="277" spans="1:9">
      <c r="A277" s="97" t="s">
        <v>144</v>
      </c>
      <c r="B277" s="97" t="s">
        <v>48</v>
      </c>
      <c r="C277" s="228">
        <v>1814424</v>
      </c>
      <c r="D277" s="98" t="s">
        <v>11</v>
      </c>
      <c r="E277" s="98">
        <f t="shared" si="41"/>
        <v>-1814424</v>
      </c>
      <c r="F277" s="98" t="s">
        <v>505</v>
      </c>
      <c r="G277" s="98" t="s">
        <v>34</v>
      </c>
      <c r="H277" s="98" t="s">
        <v>272</v>
      </c>
      <c r="I277" s="98"/>
    </row>
    <row r="278" spans="1:9">
      <c r="A278" s="97" t="s">
        <v>146</v>
      </c>
      <c r="B278" s="97" t="s">
        <v>48</v>
      </c>
      <c r="C278" s="207">
        <v>190075766.25999999</v>
      </c>
      <c r="D278" s="98" t="s">
        <v>505</v>
      </c>
      <c r="E278" s="98">
        <f t="shared" si="41"/>
        <v>-190075766.25999999</v>
      </c>
      <c r="F278" s="98" t="s">
        <v>505</v>
      </c>
      <c r="G278" s="98" t="s">
        <v>34</v>
      </c>
      <c r="H278" s="99"/>
      <c r="I278" s="98"/>
    </row>
    <row r="279" spans="1:9">
      <c r="A279" s="97" t="s">
        <v>149</v>
      </c>
      <c r="B279" s="97" t="s">
        <v>48</v>
      </c>
      <c r="C279" s="228">
        <v>1105313.5</v>
      </c>
      <c r="D279" s="98" t="s">
        <v>507</v>
      </c>
      <c r="E279" s="98">
        <f t="shared" si="41"/>
        <v>-1105313.5</v>
      </c>
      <c r="F279" s="98" t="s">
        <v>507</v>
      </c>
      <c r="G279" s="98" t="s">
        <v>34</v>
      </c>
      <c r="H279" s="202" t="s">
        <v>273</v>
      </c>
      <c r="I279" s="202"/>
    </row>
    <row r="280" spans="1:9">
      <c r="A280" s="97" t="s">
        <v>151</v>
      </c>
      <c r="B280" s="97" t="s">
        <v>48</v>
      </c>
      <c r="C280" s="207">
        <v>16131456.82</v>
      </c>
      <c r="D280" s="98" t="s">
        <v>501</v>
      </c>
      <c r="E280" s="98">
        <f t="shared" si="41"/>
        <v>-16131456.82</v>
      </c>
      <c r="F280" s="98" t="s">
        <v>501</v>
      </c>
      <c r="G280" s="98" t="s">
        <v>34</v>
      </c>
      <c r="H280" s="98" t="s">
        <v>274</v>
      </c>
      <c r="I280" s="98"/>
    </row>
    <row r="281" spans="1:9">
      <c r="A281" s="97" t="s">
        <v>153</v>
      </c>
      <c r="B281" s="97" t="s">
        <v>48</v>
      </c>
      <c r="C281" s="206">
        <v>0</v>
      </c>
      <c r="D281" s="98" t="s">
        <v>10</v>
      </c>
      <c r="E281" s="203">
        <f t="shared" si="41"/>
        <v>0</v>
      </c>
      <c r="F281" s="98" t="s">
        <v>10</v>
      </c>
      <c r="G281" s="98" t="s">
        <v>34</v>
      </c>
      <c r="H281" s="98" t="s">
        <v>275</v>
      </c>
      <c r="I281" s="98"/>
    </row>
    <row r="282" spans="1:9">
      <c r="A282" s="97" t="s">
        <v>155</v>
      </c>
      <c r="B282" s="97" t="s">
        <v>48</v>
      </c>
      <c r="C282" s="208">
        <v>179710.22</v>
      </c>
      <c r="D282" s="98" t="s">
        <v>7</v>
      </c>
      <c r="E282" s="98">
        <f t="shared" si="41"/>
        <v>-179710.22</v>
      </c>
      <c r="F282" s="98" t="s">
        <v>7</v>
      </c>
      <c r="G282" s="98" t="s">
        <v>34</v>
      </c>
      <c r="H282" s="98" t="s">
        <v>276</v>
      </c>
      <c r="I282" s="98"/>
    </row>
    <row r="283" spans="1:9">
      <c r="A283" s="97" t="s">
        <v>157</v>
      </c>
      <c r="B283" s="97" t="s">
        <v>48</v>
      </c>
      <c r="C283" s="228">
        <v>-992450.01</v>
      </c>
      <c r="D283" s="98" t="s">
        <v>506</v>
      </c>
      <c r="E283" s="98">
        <f t="shared" si="41"/>
        <v>992450.01</v>
      </c>
      <c r="F283" s="98" t="s">
        <v>510</v>
      </c>
      <c r="G283" s="98" t="s">
        <v>34</v>
      </c>
      <c r="H283" s="98" t="s">
        <v>524</v>
      </c>
      <c r="I283" s="202"/>
    </row>
    <row r="284" spans="1:9">
      <c r="A284" s="97" t="s">
        <v>157</v>
      </c>
      <c r="B284" s="97" t="s">
        <v>48</v>
      </c>
      <c r="C284" s="229">
        <v>-363664.4</v>
      </c>
      <c r="D284" s="98" t="s">
        <v>6</v>
      </c>
      <c r="E284" s="98">
        <f>-C284</f>
        <v>363664.4</v>
      </c>
      <c r="F284" s="98" t="s">
        <v>6</v>
      </c>
      <c r="G284" s="98" t="s">
        <v>34</v>
      </c>
      <c r="H284" s="202" t="s">
        <v>277</v>
      </c>
      <c r="I284" s="202"/>
    </row>
    <row r="285" spans="1:9">
      <c r="A285" s="97"/>
      <c r="B285" s="97"/>
      <c r="C285" s="99"/>
      <c r="D285" s="98"/>
      <c r="E285" s="98"/>
      <c r="F285" s="98"/>
      <c r="G285" s="98"/>
      <c r="H285" s="99"/>
      <c r="I285" s="202"/>
    </row>
    <row r="286" spans="1:9">
      <c r="A286" s="101"/>
      <c r="B286" s="101"/>
      <c r="C286" s="102"/>
      <c r="D286" s="103"/>
      <c r="E286" s="103"/>
      <c r="F286" s="103"/>
      <c r="G286" s="103"/>
      <c r="H286" s="102"/>
      <c r="I286" s="204"/>
    </row>
    <row r="287" spans="1:9">
      <c r="A287" s="177"/>
      <c r="B287" s="177" t="s">
        <v>278</v>
      </c>
      <c r="C287" s="177"/>
      <c r="D287" s="177"/>
      <c r="E287" s="177"/>
      <c r="F287" s="177"/>
      <c r="G287" s="177"/>
      <c r="H287" s="177"/>
    </row>
    <row r="288" spans="1:9">
      <c r="A288" s="177"/>
      <c r="B288" s="177" t="s">
        <v>279</v>
      </c>
      <c r="C288" s="177"/>
      <c r="D288" s="177"/>
      <c r="E288" s="177"/>
      <c r="F288" s="177"/>
      <c r="G288" s="177"/>
      <c r="H288" s="177"/>
    </row>
    <row r="289" spans="1:8">
      <c r="A289" s="177"/>
      <c r="B289" s="177" t="s">
        <v>280</v>
      </c>
      <c r="C289" s="177"/>
      <c r="D289" s="177"/>
      <c r="E289" s="177"/>
      <c r="F289" s="177"/>
      <c r="G289" s="177"/>
      <c r="H289" s="177"/>
    </row>
    <row r="290" spans="1:8">
      <c r="A290" s="177"/>
      <c r="B290" s="177" t="s">
        <v>281</v>
      </c>
      <c r="C290" s="177"/>
      <c r="D290" s="177"/>
      <c r="E290" s="177"/>
      <c r="F290" s="177"/>
      <c r="G290" s="177"/>
      <c r="H290" s="177"/>
    </row>
    <row r="291" spans="1:8">
      <c r="A291" s="177"/>
      <c r="B291" s="177" t="s">
        <v>282</v>
      </c>
      <c r="C291" s="177"/>
      <c r="D291" s="177"/>
      <c r="E291" s="177"/>
      <c r="F291" s="177"/>
      <c r="G291" s="177"/>
      <c r="H291" s="177"/>
    </row>
    <row r="292" spans="1:8">
      <c r="A292" s="177"/>
      <c r="B292" s="177"/>
      <c r="C292" s="177"/>
      <c r="D292" s="177"/>
      <c r="E292" s="177"/>
      <c r="F292" s="177"/>
      <c r="G292" s="177"/>
      <c r="H292" s="177"/>
    </row>
    <row r="293" spans="1:8">
      <c r="A293" s="177"/>
      <c r="B293" s="177" t="s">
        <v>50</v>
      </c>
      <c r="C293" s="98">
        <f>C275+累计利润调整表!B58</f>
        <v>-3.3333301544189453E-3</v>
      </c>
      <c r="D293" s="177"/>
      <c r="E293" s="177"/>
      <c r="F293" s="177"/>
      <c r="G293" s="177"/>
      <c r="H293" s="177"/>
    </row>
  </sheetData>
  <autoFilter ref="A49:I203"/>
  <mergeCells count="1">
    <mergeCell ref="A48:I48"/>
  </mergeCells>
  <phoneticPr fontId="23" type="noConversion"/>
  <conditionalFormatting sqref="D246">
    <cfRule type="expression" dxfId="12" priority="6" stopIfTrue="1">
      <formula>LEFT(#REF!,1)="综"</formula>
    </cfRule>
  </conditionalFormatting>
  <conditionalFormatting sqref="D247">
    <cfRule type="expression" dxfId="11" priority="7" stopIfTrue="1">
      <formula>LEFT(B227,1)="综"</formula>
    </cfRule>
  </conditionalFormatting>
  <conditionalFormatting sqref="D257">
    <cfRule type="expression" dxfId="10" priority="4" stopIfTrue="1">
      <formula>LEFT(#REF!,1)="综"</formula>
    </cfRule>
  </conditionalFormatting>
  <conditionalFormatting sqref="D258">
    <cfRule type="expression" dxfId="9" priority="3" stopIfTrue="1">
      <formula>LEFT(B219,1)="综"</formula>
    </cfRule>
  </conditionalFormatting>
  <conditionalFormatting sqref="D259">
    <cfRule type="expression" dxfId="8" priority="2" stopIfTrue="1">
      <formula>LEFT(B220,1)="综"</formula>
    </cfRule>
  </conditionalFormatting>
  <conditionalFormatting sqref="D154:D158">
    <cfRule type="expression" dxfId="7" priority="32" stopIfTrue="1">
      <formula>LEFT(B52,1)="综"</formula>
    </cfRule>
  </conditionalFormatting>
  <conditionalFormatting sqref="D217:D218">
    <cfRule type="expression" dxfId="6" priority="25" stopIfTrue="1">
      <formula>LEFT(B119,1)="综"</formula>
    </cfRule>
  </conditionalFormatting>
  <conditionalFormatting sqref="D249:D252">
    <cfRule type="expression" dxfId="5" priority="5" stopIfTrue="1">
      <formula>LEFT(#REF!,1)="综"</formula>
    </cfRule>
  </conditionalFormatting>
  <conditionalFormatting sqref="D103:D128">
    <cfRule type="expression" dxfId="4" priority="40" stopIfTrue="1">
      <formula>LEFT(B52,1)="综"</formula>
    </cfRule>
  </conditionalFormatting>
  <conditionalFormatting sqref="D159:D178">
    <cfRule type="expression" dxfId="3" priority="41" stopIfTrue="1">
      <formula>LEFT(B56,1)="综"</formula>
    </cfRule>
  </conditionalFormatting>
  <conditionalFormatting sqref="D129:D152">
    <cfRule type="expression" dxfId="2" priority="43" stopIfTrue="1">
      <formula>LEFT(B77,1)="综"</formula>
    </cfRule>
  </conditionalFormatting>
  <conditionalFormatting sqref="D180:D203">
    <cfRule type="expression" dxfId="1" priority="45" stopIfTrue="1">
      <formula>LEFT(B76,1)="综"</formula>
    </cfRule>
  </conditionalFormatting>
  <conditionalFormatting sqref="D179">
    <cfRule type="expression" dxfId="0" priority="1" stopIfTrue="1">
      <formula>LEFT(B76,1)="综"</formula>
    </cfRule>
  </conditionalFormatting>
  <dataValidations count="6">
    <dataValidation type="list" allowBlank="1" showInputMessage="1" showErrorMessage="1" sqref="G276:G286 B52:B101 B103:B152 B276:B286 B154:B265">
      <formula1>$I$1:$I$17</formula1>
    </dataValidation>
    <dataValidation type="list" allowBlank="1" showInputMessage="1" showErrorMessage="1" sqref="D285:D286 E268:E270">
      <formula1>部门名称</formula1>
    </dataValidation>
    <dataValidation type="list" allowBlank="1" showInputMessage="1" showErrorMessage="1" sqref="F121:F276 F1:F80 F284:F1048576 F279:F282 F82:F119 D52:D61 D284 D279:D282 D65:D75 D78:D277">
      <formula1>$K$1:$K$21</formula1>
    </dataValidation>
    <dataValidation type="list" allowBlank="1" showInputMessage="1" showErrorMessage="1" sqref="G154:G265">
      <formula1>$M$1:$M$44</formula1>
    </dataValidation>
    <dataValidation type="list" allowBlank="1" showInputMessage="1" showErrorMessage="1" sqref="F81 F277:F278 F283 F120">
      <formula1>$K$1:$K$24</formula1>
    </dataValidation>
    <dataValidation type="list" allowBlank="1" showInputMessage="1" showErrorMessage="1" sqref="D62:D64 D278 D283 D76:D77">
      <formula1>$K$1:$K$30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283</v>
      </c>
    </row>
    <row r="2" spans="1:8">
      <c r="A2" t="s">
        <v>284</v>
      </c>
    </row>
    <row r="3" spans="1:8">
      <c r="A3" t="s">
        <v>285</v>
      </c>
    </row>
    <row r="4" spans="1:8">
      <c r="A4" t="s">
        <v>286</v>
      </c>
    </row>
    <row r="5" spans="1:8">
      <c r="A5" t="s">
        <v>287</v>
      </c>
    </row>
    <row r="6" spans="1:8">
      <c r="A6" t="s">
        <v>288</v>
      </c>
    </row>
    <row r="7" spans="1:8">
      <c r="A7" t="s">
        <v>289</v>
      </c>
    </row>
    <row r="8" spans="1:8">
      <c r="A8" t="s">
        <v>283</v>
      </c>
    </row>
    <row r="9" spans="1:8">
      <c r="A9" t="s">
        <v>284</v>
      </c>
    </row>
    <row r="10" spans="1:8">
      <c r="A10" t="s">
        <v>285</v>
      </c>
    </row>
    <row r="11" spans="1:8">
      <c r="A11" t="s">
        <v>286</v>
      </c>
    </row>
    <row r="12" spans="1:8">
      <c r="A12" t="s">
        <v>287</v>
      </c>
    </row>
    <row r="13" spans="1:8">
      <c r="A13" t="s">
        <v>288</v>
      </c>
    </row>
    <row r="14" spans="1:8">
      <c r="A14" t="s">
        <v>289</v>
      </c>
    </row>
    <row r="15" spans="1:8">
      <c r="A15">
        <v>1</v>
      </c>
      <c r="B15" t="s">
        <v>290</v>
      </c>
      <c r="C15">
        <v>13.858000000000001</v>
      </c>
      <c r="D15">
        <v>11.4</v>
      </c>
      <c r="E15">
        <v>43</v>
      </c>
      <c r="F15" t="s">
        <v>291</v>
      </c>
      <c r="G15">
        <v>0.26</v>
      </c>
      <c r="H15">
        <v>0.247</v>
      </c>
    </row>
    <row r="16" spans="1:8">
      <c r="A16">
        <v>2</v>
      </c>
      <c r="B16" t="s">
        <v>292</v>
      </c>
      <c r="C16">
        <v>10.355</v>
      </c>
      <c r="D16">
        <v>10.401999999999999</v>
      </c>
      <c r="E16">
        <v>44</v>
      </c>
      <c r="F16" t="s">
        <v>293</v>
      </c>
      <c r="G16">
        <v>0.251</v>
      </c>
      <c r="H16">
        <v>0.128</v>
      </c>
    </row>
    <row r="17" spans="1:8">
      <c r="A17">
        <v>3</v>
      </c>
      <c r="B17" t="s">
        <v>294</v>
      </c>
      <c r="C17">
        <v>3.294</v>
      </c>
      <c r="D17">
        <v>4.7709999999999999</v>
      </c>
      <c r="E17">
        <v>45</v>
      </c>
      <c r="F17" t="s">
        <v>295</v>
      </c>
      <c r="G17">
        <v>0.24</v>
      </c>
      <c r="H17">
        <v>0.23799999999999999</v>
      </c>
    </row>
    <row r="18" spans="1:8">
      <c r="A18">
        <v>4</v>
      </c>
      <c r="B18" t="s">
        <v>296</v>
      </c>
      <c r="C18">
        <v>3.528</v>
      </c>
      <c r="D18">
        <v>4.4770000000000003</v>
      </c>
      <c r="E18">
        <v>46</v>
      </c>
      <c r="F18" t="s">
        <v>297</v>
      </c>
      <c r="G18">
        <v>0.221</v>
      </c>
      <c r="H18">
        <v>0.23699999999999999</v>
      </c>
    </row>
    <row r="19" spans="1:8">
      <c r="A19">
        <v>5</v>
      </c>
      <c r="B19" t="s">
        <v>298</v>
      </c>
      <c r="C19">
        <v>4.5739999999999998</v>
      </c>
      <c r="D19">
        <v>4.2050000000000001</v>
      </c>
      <c r="E19">
        <v>47</v>
      </c>
      <c r="F19" t="s">
        <v>299</v>
      </c>
      <c r="G19">
        <v>0.218</v>
      </c>
      <c r="H19">
        <v>0.20200000000000001</v>
      </c>
    </row>
    <row r="20" spans="1:8">
      <c r="A20">
        <v>6</v>
      </c>
      <c r="B20" t="s">
        <v>300</v>
      </c>
      <c r="C20">
        <v>2.7639999999999998</v>
      </c>
      <c r="D20">
        <v>3.5790000000000002</v>
      </c>
      <c r="E20">
        <v>48</v>
      </c>
      <c r="F20" t="s">
        <v>301</v>
      </c>
      <c r="G20">
        <v>0.20799999999999999</v>
      </c>
      <c r="H20">
        <v>0.312</v>
      </c>
    </row>
    <row r="21" spans="1:8">
      <c r="A21">
        <v>7</v>
      </c>
      <c r="B21" t="s">
        <v>302</v>
      </c>
      <c r="C21">
        <v>3.75</v>
      </c>
      <c r="D21">
        <v>3.5470000000000002</v>
      </c>
      <c r="E21">
        <v>49</v>
      </c>
      <c r="F21" t="s">
        <v>303</v>
      </c>
      <c r="G21">
        <v>0.20300000000000001</v>
      </c>
      <c r="H21">
        <v>0.11799999999999999</v>
      </c>
    </row>
    <row r="22" spans="1:8">
      <c r="A22">
        <v>8</v>
      </c>
      <c r="B22" t="s">
        <v>304</v>
      </c>
      <c r="C22">
        <v>2.3929999999999998</v>
      </c>
      <c r="D22">
        <v>3.34</v>
      </c>
      <c r="E22">
        <v>50</v>
      </c>
      <c r="F22" t="s">
        <v>305</v>
      </c>
      <c r="G22">
        <v>0.18099999999999999</v>
      </c>
      <c r="H22">
        <v>0.35199999999999998</v>
      </c>
    </row>
    <row r="23" spans="1:8">
      <c r="A23">
        <v>9</v>
      </c>
      <c r="B23" t="s">
        <v>306</v>
      </c>
      <c r="C23">
        <v>2.8340000000000001</v>
      </c>
      <c r="D23">
        <v>3.0310000000000001</v>
      </c>
      <c r="E23">
        <v>51</v>
      </c>
      <c r="F23" t="s">
        <v>307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308</v>
      </c>
      <c r="C24">
        <v>2.952</v>
      </c>
      <c r="D24">
        <v>3.0009999999999999</v>
      </c>
      <c r="E24">
        <v>52</v>
      </c>
      <c r="F24" t="s">
        <v>309</v>
      </c>
      <c r="G24">
        <v>0.17499999999999999</v>
      </c>
      <c r="H24">
        <v>0.157</v>
      </c>
    </row>
    <row r="25" spans="1:8">
      <c r="A25">
        <v>11</v>
      </c>
      <c r="B25" t="s">
        <v>310</v>
      </c>
      <c r="C25">
        <v>2.411</v>
      </c>
      <c r="D25">
        <v>2.9990000000000001</v>
      </c>
      <c r="E25">
        <v>53</v>
      </c>
      <c r="F25" t="s">
        <v>311</v>
      </c>
      <c r="G25">
        <v>0.158</v>
      </c>
      <c r="H25">
        <v>7.2999999999999995E-2</v>
      </c>
    </row>
    <row r="26" spans="1:8">
      <c r="A26">
        <v>12</v>
      </c>
      <c r="B26" t="s">
        <v>312</v>
      </c>
      <c r="C26">
        <v>2.782</v>
      </c>
      <c r="D26">
        <v>2.516</v>
      </c>
      <c r="E26">
        <v>54</v>
      </c>
      <c r="F26" t="s">
        <v>313</v>
      </c>
      <c r="G26">
        <v>0.14799999999999999</v>
      </c>
      <c r="H26">
        <v>8.5999999999999993E-2</v>
      </c>
    </row>
    <row r="27" spans="1:8">
      <c r="A27">
        <v>13</v>
      </c>
      <c r="B27" t="s">
        <v>314</v>
      </c>
      <c r="C27">
        <v>2.9039999999999999</v>
      </c>
      <c r="D27">
        <v>2.4020000000000001</v>
      </c>
      <c r="E27">
        <v>55</v>
      </c>
      <c r="F27" t="s">
        <v>315</v>
      </c>
      <c r="G27">
        <v>0.14000000000000001</v>
      </c>
      <c r="H27">
        <v>0.23799999999999999</v>
      </c>
    </row>
    <row r="28" spans="1:8">
      <c r="A28">
        <v>14</v>
      </c>
      <c r="B28" t="s">
        <v>316</v>
      </c>
      <c r="C28">
        <v>1.1459999999999999</v>
      </c>
      <c r="D28">
        <v>1.873</v>
      </c>
      <c r="E28">
        <v>56</v>
      </c>
      <c r="F28" t="s">
        <v>317</v>
      </c>
      <c r="G28">
        <v>0.13</v>
      </c>
      <c r="H28">
        <v>8.8999999999999996E-2</v>
      </c>
    </row>
    <row r="29" spans="1:8">
      <c r="A29">
        <v>15</v>
      </c>
      <c r="B29" t="s">
        <v>318</v>
      </c>
      <c r="C29">
        <v>1.833</v>
      </c>
      <c r="D29">
        <v>1.829</v>
      </c>
      <c r="E29">
        <v>57</v>
      </c>
      <c r="F29" t="s">
        <v>319</v>
      </c>
      <c r="G29">
        <v>0.12</v>
      </c>
      <c r="H29">
        <v>0.104</v>
      </c>
    </row>
    <row r="30" spans="1:8">
      <c r="A30">
        <v>16</v>
      </c>
      <c r="B30" t="s">
        <v>320</v>
      </c>
      <c r="C30">
        <v>1.5069999999999999</v>
      </c>
      <c r="D30">
        <v>1.5940000000000001</v>
      </c>
      <c r="E30">
        <v>58</v>
      </c>
      <c r="F30" t="s">
        <v>321</v>
      </c>
      <c r="G30">
        <v>0.112</v>
      </c>
      <c r="H30">
        <v>0.157</v>
      </c>
    </row>
    <row r="31" spans="1:8">
      <c r="A31">
        <v>17</v>
      </c>
      <c r="B31" t="s">
        <v>322</v>
      </c>
      <c r="C31">
        <v>1.407</v>
      </c>
      <c r="D31">
        <v>1.534</v>
      </c>
      <c r="E31">
        <v>59</v>
      </c>
      <c r="F31" t="s">
        <v>323</v>
      </c>
      <c r="G31">
        <v>0.107</v>
      </c>
      <c r="H31">
        <v>0.10100000000000001</v>
      </c>
    </row>
    <row r="32" spans="1:8">
      <c r="A32">
        <v>18</v>
      </c>
      <c r="B32" t="s">
        <v>324</v>
      </c>
      <c r="C32">
        <v>1.264</v>
      </c>
      <c r="D32">
        <v>1.49</v>
      </c>
      <c r="E32">
        <v>60</v>
      </c>
      <c r="F32" t="s">
        <v>325</v>
      </c>
      <c r="G32">
        <v>0.10199999999999999</v>
      </c>
      <c r="H32">
        <v>9.9000000000000005E-2</v>
      </c>
    </row>
    <row r="33" spans="1:8">
      <c r="A33">
        <v>19</v>
      </c>
      <c r="B33" t="s">
        <v>326</v>
      </c>
      <c r="C33">
        <v>1.099</v>
      </c>
      <c r="D33">
        <v>1.171</v>
      </c>
      <c r="E33">
        <v>61</v>
      </c>
      <c r="F33" t="s">
        <v>327</v>
      </c>
      <c r="G33">
        <v>9.9000000000000005E-2</v>
      </c>
      <c r="H33">
        <v>6.8000000000000005E-2</v>
      </c>
    </row>
    <row r="34" spans="1:8">
      <c r="A34">
        <v>20</v>
      </c>
      <c r="B34" t="s">
        <v>328</v>
      </c>
      <c r="C34">
        <v>0.73899999999999999</v>
      </c>
      <c r="D34">
        <v>0.99099999999999999</v>
      </c>
      <c r="E34">
        <v>62</v>
      </c>
      <c r="F34" t="s">
        <v>329</v>
      </c>
      <c r="G34">
        <v>9.2999999999999999E-2</v>
      </c>
      <c r="H34">
        <v>0.11</v>
      </c>
    </row>
    <row r="35" spans="1:8">
      <c r="A35">
        <v>21</v>
      </c>
      <c r="B35" t="s">
        <v>330</v>
      </c>
      <c r="C35">
        <v>0.73799999999999999</v>
      </c>
      <c r="D35">
        <v>0.97899999999999998</v>
      </c>
      <c r="E35">
        <v>63</v>
      </c>
      <c r="F35" t="s">
        <v>331</v>
      </c>
      <c r="G35">
        <v>7.0000000000000007E-2</v>
      </c>
      <c r="H35">
        <v>0.11700000000000001</v>
      </c>
    </row>
    <row r="36" spans="1:8">
      <c r="A36">
        <v>22</v>
      </c>
      <c r="B36" t="s">
        <v>332</v>
      </c>
      <c r="C36">
        <v>1.202</v>
      </c>
      <c r="D36">
        <v>0.92100000000000004</v>
      </c>
      <c r="E36">
        <v>64</v>
      </c>
      <c r="F36" t="s">
        <v>333</v>
      </c>
      <c r="G36">
        <v>6.3E-2</v>
      </c>
      <c r="H36">
        <v>3.3000000000000002E-2</v>
      </c>
    </row>
    <row r="37" spans="1:8">
      <c r="A37">
        <v>23</v>
      </c>
      <c r="B37" t="s">
        <v>334</v>
      </c>
      <c r="C37">
        <v>1.3140000000000001</v>
      </c>
      <c r="D37">
        <v>0.88800000000000001</v>
      </c>
      <c r="E37">
        <v>65</v>
      </c>
      <c r="F37" t="s">
        <v>335</v>
      </c>
      <c r="G37">
        <v>5.7000000000000002E-2</v>
      </c>
      <c r="H37">
        <v>5.6000000000000001E-2</v>
      </c>
    </row>
    <row r="38" spans="1:8">
      <c r="A38">
        <v>24</v>
      </c>
      <c r="B38" t="s">
        <v>336</v>
      </c>
      <c r="C38">
        <v>0.81799999999999995</v>
      </c>
      <c r="D38">
        <v>0.82799999999999996</v>
      </c>
      <c r="E38">
        <v>66</v>
      </c>
      <c r="F38" t="s">
        <v>337</v>
      </c>
      <c r="G38">
        <v>4.9000000000000002E-2</v>
      </c>
      <c r="H38">
        <v>7.2999999999999995E-2</v>
      </c>
    </row>
    <row r="39" spans="1:8">
      <c r="A39">
        <v>25</v>
      </c>
      <c r="B39" t="s">
        <v>338</v>
      </c>
      <c r="C39">
        <v>0.72099999999999997</v>
      </c>
      <c r="D39">
        <v>0.82299999999999995</v>
      </c>
      <c r="E39">
        <v>67</v>
      </c>
      <c r="F39" t="s">
        <v>339</v>
      </c>
      <c r="G39">
        <v>4.4999999999999998E-2</v>
      </c>
      <c r="H39">
        <v>4.7E-2</v>
      </c>
    </row>
    <row r="40" spans="1:8">
      <c r="A40">
        <v>26</v>
      </c>
      <c r="B40" t="s">
        <v>340</v>
      </c>
      <c r="C40">
        <v>0.86</v>
      </c>
      <c r="D40">
        <v>0.73499999999999999</v>
      </c>
      <c r="E40">
        <v>68</v>
      </c>
      <c r="F40" t="s">
        <v>341</v>
      </c>
      <c r="G40">
        <v>4.1000000000000002E-2</v>
      </c>
      <c r="H40">
        <v>1.4999999999999999E-2</v>
      </c>
    </row>
    <row r="41" spans="1:8">
      <c r="A41">
        <v>27</v>
      </c>
      <c r="B41" t="s">
        <v>342</v>
      </c>
      <c r="C41">
        <v>0.498</v>
      </c>
      <c r="D41">
        <v>0.72399999999999998</v>
      </c>
      <c r="E41">
        <v>69</v>
      </c>
      <c r="F41" t="s">
        <v>343</v>
      </c>
      <c r="G41">
        <v>3.5000000000000003E-2</v>
      </c>
      <c r="H41">
        <v>0.10199999999999999</v>
      </c>
    </row>
    <row r="42" spans="1:8">
      <c r="A42">
        <v>28</v>
      </c>
      <c r="B42" t="s">
        <v>344</v>
      </c>
      <c r="C42">
        <v>0.49399999999999999</v>
      </c>
      <c r="D42">
        <v>0.63800000000000001</v>
      </c>
      <c r="E42">
        <v>70</v>
      </c>
      <c r="F42" t="s">
        <v>345</v>
      </c>
      <c r="G42">
        <v>3.4000000000000002E-2</v>
      </c>
      <c r="H42">
        <v>3.2000000000000001E-2</v>
      </c>
    </row>
    <row r="43" spans="1:8">
      <c r="A43">
        <v>29</v>
      </c>
      <c r="B43" t="s">
        <v>346</v>
      </c>
      <c r="C43">
        <v>0.76100000000000001</v>
      </c>
      <c r="D43">
        <v>0.56299999999999994</v>
      </c>
      <c r="E43">
        <v>71</v>
      </c>
      <c r="F43" t="s">
        <v>347</v>
      </c>
      <c r="G43">
        <v>3.4000000000000002E-2</v>
      </c>
      <c r="H43">
        <v>2.7E-2</v>
      </c>
    </row>
    <row r="44" spans="1:8">
      <c r="A44">
        <v>30</v>
      </c>
      <c r="B44" t="s">
        <v>348</v>
      </c>
      <c r="C44">
        <v>0.28100000000000003</v>
      </c>
      <c r="D44">
        <v>0.46</v>
      </c>
      <c r="E44">
        <v>72</v>
      </c>
      <c r="F44" t="s">
        <v>349</v>
      </c>
      <c r="G44">
        <v>2.8000000000000001E-2</v>
      </c>
      <c r="H44">
        <v>8.0000000000000002E-3</v>
      </c>
    </row>
    <row r="45" spans="1:8">
      <c r="A45">
        <v>31</v>
      </c>
      <c r="B45" t="s">
        <v>350</v>
      </c>
      <c r="C45">
        <v>0.504</v>
      </c>
      <c r="D45">
        <v>0.45800000000000002</v>
      </c>
      <c r="E45">
        <v>73</v>
      </c>
      <c r="F45" t="s">
        <v>351</v>
      </c>
      <c r="G45">
        <v>1.7999999999999999E-2</v>
      </c>
      <c r="H45">
        <v>3.3000000000000002E-2</v>
      </c>
    </row>
    <row r="46" spans="1:8">
      <c r="A46">
        <v>32</v>
      </c>
      <c r="B46" t="s">
        <v>352</v>
      </c>
      <c r="C46">
        <v>0.51200000000000001</v>
      </c>
      <c r="D46">
        <v>0.442</v>
      </c>
      <c r="E46">
        <v>74</v>
      </c>
      <c r="F46" t="s">
        <v>353</v>
      </c>
      <c r="G46">
        <v>1.4E-2</v>
      </c>
      <c r="H46">
        <v>1.2E-2</v>
      </c>
    </row>
    <row r="47" spans="1:8">
      <c r="A47">
        <v>33</v>
      </c>
      <c r="B47" t="s">
        <v>354</v>
      </c>
      <c r="C47">
        <v>0.44</v>
      </c>
      <c r="D47">
        <v>0.41799999999999998</v>
      </c>
      <c r="E47">
        <v>75</v>
      </c>
      <c r="F47" t="s">
        <v>355</v>
      </c>
      <c r="G47">
        <v>1.2999999999999999E-2</v>
      </c>
      <c r="H47">
        <v>0.17199999999999999</v>
      </c>
    </row>
    <row r="48" spans="1:8">
      <c r="A48">
        <v>34</v>
      </c>
      <c r="B48" t="s">
        <v>307</v>
      </c>
      <c r="C48">
        <v>0.17599999999999999</v>
      </c>
      <c r="D48">
        <v>0.41499999999999998</v>
      </c>
      <c r="E48">
        <v>76</v>
      </c>
      <c r="F48" t="s">
        <v>356</v>
      </c>
      <c r="G48">
        <v>0.01</v>
      </c>
      <c r="H48">
        <v>8.9999999999999993E-3</v>
      </c>
    </row>
    <row r="49" spans="1:15">
      <c r="A49">
        <v>35</v>
      </c>
      <c r="B49" t="s">
        <v>357</v>
      </c>
      <c r="C49">
        <v>0.52500000000000002</v>
      </c>
      <c r="D49">
        <v>0.40699999999999997</v>
      </c>
      <c r="E49">
        <v>77</v>
      </c>
      <c r="F49" t="s">
        <v>358</v>
      </c>
      <c r="G49">
        <v>6.0000000000000001E-3</v>
      </c>
      <c r="H49">
        <v>1.0999999999999999E-2</v>
      </c>
    </row>
    <row r="50" spans="1:15">
      <c r="A50">
        <v>36</v>
      </c>
      <c r="B50" t="s">
        <v>359</v>
      </c>
      <c r="C50">
        <v>0.316</v>
      </c>
      <c r="D50">
        <v>0.40500000000000003</v>
      </c>
      <c r="E50">
        <v>78</v>
      </c>
      <c r="F50" t="s">
        <v>360</v>
      </c>
      <c r="G50">
        <v>6.0000000000000001E-3</v>
      </c>
      <c r="H50">
        <v>1.0999999999999999E-2</v>
      </c>
    </row>
    <row r="51" spans="1:15">
      <c r="A51">
        <v>37</v>
      </c>
      <c r="B51" t="s">
        <v>361</v>
      </c>
      <c r="C51">
        <v>0.44900000000000001</v>
      </c>
      <c r="D51">
        <v>0.39300000000000002</v>
      </c>
      <c r="E51">
        <v>79</v>
      </c>
      <c r="F51" t="s">
        <v>362</v>
      </c>
      <c r="G51">
        <v>5.0000000000000001E-3</v>
      </c>
      <c r="H51">
        <v>2.8000000000000001E-2</v>
      </c>
    </row>
    <row r="52" spans="1:15">
      <c r="A52">
        <v>38</v>
      </c>
      <c r="B52" t="s">
        <v>363</v>
      </c>
      <c r="C52">
        <v>0.38100000000000001</v>
      </c>
      <c r="D52">
        <v>0.38800000000000001</v>
      </c>
      <c r="E52">
        <v>80</v>
      </c>
      <c r="F52" t="s">
        <v>364</v>
      </c>
      <c r="G52">
        <v>1E-3</v>
      </c>
      <c r="H52">
        <v>4.0000000000000001E-3</v>
      </c>
    </row>
    <row r="53" spans="1:15">
      <c r="A53">
        <v>39</v>
      </c>
      <c r="B53" t="s">
        <v>365</v>
      </c>
      <c r="C53">
        <v>0.377</v>
      </c>
      <c r="D53">
        <v>0.36899999999999999</v>
      </c>
      <c r="E53">
        <v>81</v>
      </c>
      <c r="F53" t="s">
        <v>366</v>
      </c>
      <c r="G53">
        <v>1E-3</v>
      </c>
      <c r="H53">
        <v>1E-3</v>
      </c>
    </row>
    <row r="54" spans="1:15">
      <c r="A54">
        <v>40</v>
      </c>
      <c r="B54" t="s">
        <v>305</v>
      </c>
      <c r="C54">
        <v>0.18099999999999999</v>
      </c>
      <c r="D54">
        <v>0.35199999999999998</v>
      </c>
      <c r="E54">
        <v>82</v>
      </c>
      <c r="F54" t="s">
        <v>367</v>
      </c>
      <c r="G54">
        <v>0</v>
      </c>
      <c r="H54">
        <v>1E-3</v>
      </c>
    </row>
    <row r="55" spans="1:15">
      <c r="A55">
        <v>41</v>
      </c>
      <c r="B55" t="s">
        <v>368</v>
      </c>
      <c r="C55">
        <v>0.27600000000000002</v>
      </c>
      <c r="D55">
        <v>0.34200000000000003</v>
      </c>
      <c r="E55">
        <v>83</v>
      </c>
      <c r="F55" t="s">
        <v>369</v>
      </c>
      <c r="G55">
        <v>0</v>
      </c>
      <c r="H55">
        <v>0</v>
      </c>
    </row>
    <row r="56" spans="1:15">
      <c r="A56">
        <v>42</v>
      </c>
      <c r="B56" t="s">
        <v>301</v>
      </c>
      <c r="C56">
        <v>0.20799999999999999</v>
      </c>
      <c r="D56">
        <v>0.312</v>
      </c>
      <c r="E56">
        <v>84</v>
      </c>
      <c r="F56" t="s">
        <v>370</v>
      </c>
      <c r="G56">
        <v>0</v>
      </c>
      <c r="H56">
        <v>0</v>
      </c>
    </row>
    <row r="57" spans="1:15">
      <c r="B57" t="s">
        <v>371</v>
      </c>
      <c r="C57">
        <v>0.26600000000000001</v>
      </c>
      <c r="D57">
        <v>0.28699999999999998</v>
      </c>
    </row>
    <row r="58" spans="1:15">
      <c r="B58" t="s">
        <v>372</v>
      </c>
      <c r="C58">
        <v>0.41599999999999998</v>
      </c>
      <c r="D58">
        <v>0.253</v>
      </c>
    </row>
    <row r="59" spans="1:15">
      <c r="B59" t="s">
        <v>291</v>
      </c>
      <c r="C59">
        <v>0.26</v>
      </c>
      <c r="D59">
        <v>0.247</v>
      </c>
      <c r="L59" s="66" t="s">
        <v>373</v>
      </c>
      <c r="M59" t="s">
        <v>374</v>
      </c>
    </row>
    <row r="60" spans="1:15">
      <c r="B60" t="s">
        <v>295</v>
      </c>
      <c r="C60">
        <v>0.24</v>
      </c>
      <c r="D60">
        <v>0.23799999999999999</v>
      </c>
      <c r="L60" t="s">
        <v>375</v>
      </c>
      <c r="M60" t="s">
        <v>376</v>
      </c>
      <c r="N60" t="s">
        <v>377</v>
      </c>
      <c r="O60" t="s">
        <v>378</v>
      </c>
    </row>
    <row r="61" spans="1:15">
      <c r="B61" t="s">
        <v>315</v>
      </c>
      <c r="C61">
        <v>0.14000000000000001</v>
      </c>
      <c r="D61">
        <v>0.23799999999999999</v>
      </c>
      <c r="L61" t="s">
        <v>379</v>
      </c>
      <c r="M61" t="s">
        <v>380</v>
      </c>
      <c r="N61" t="s">
        <v>381</v>
      </c>
      <c r="O61" t="s">
        <v>382</v>
      </c>
    </row>
    <row r="62" spans="1:15">
      <c r="B62" t="s">
        <v>297</v>
      </c>
      <c r="C62">
        <v>0.221</v>
      </c>
      <c r="D62">
        <v>0.23699999999999999</v>
      </c>
      <c r="L62" t="s">
        <v>383</v>
      </c>
    </row>
    <row r="63" spans="1:15">
      <c r="B63" t="s">
        <v>384</v>
      </c>
      <c r="C63">
        <v>0.29499999999999998</v>
      </c>
      <c r="D63">
        <v>0.20399999999999999</v>
      </c>
      <c r="L63" t="s">
        <v>385</v>
      </c>
    </row>
    <row r="64" spans="1:15">
      <c r="B64" t="s">
        <v>299</v>
      </c>
      <c r="C64">
        <v>0.218</v>
      </c>
      <c r="D64">
        <v>0.20200000000000001</v>
      </c>
      <c r="L64" t="s">
        <v>381</v>
      </c>
      <c r="M64" t="s">
        <v>382</v>
      </c>
      <c r="N64" t="s">
        <v>386</v>
      </c>
    </row>
    <row r="65" spans="2:16">
      <c r="B65" t="s">
        <v>355</v>
      </c>
      <c r="C65">
        <v>1.2999999999999999E-2</v>
      </c>
      <c r="D65">
        <v>0.17199999999999999</v>
      </c>
      <c r="L65" t="s">
        <v>286</v>
      </c>
    </row>
    <row r="66" spans="2:16">
      <c r="B66" t="s">
        <v>309</v>
      </c>
      <c r="C66">
        <v>0.17499999999999999</v>
      </c>
      <c r="D66">
        <v>0.157</v>
      </c>
      <c r="L66" t="s">
        <v>133</v>
      </c>
      <c r="M66" t="s">
        <v>374</v>
      </c>
    </row>
    <row r="67" spans="2:16">
      <c r="B67" t="s">
        <v>321</v>
      </c>
      <c r="C67">
        <v>0.112</v>
      </c>
      <c r="D67">
        <v>0.157</v>
      </c>
      <c r="L67" t="s">
        <v>375</v>
      </c>
      <c r="M67" t="s">
        <v>376</v>
      </c>
      <c r="N67" t="s">
        <v>377</v>
      </c>
      <c r="O67" t="s">
        <v>378</v>
      </c>
    </row>
    <row r="68" spans="2:16">
      <c r="B68" t="s">
        <v>293</v>
      </c>
      <c r="C68">
        <v>0.251</v>
      </c>
      <c r="D68">
        <v>0.128</v>
      </c>
      <c r="L68" t="s">
        <v>379</v>
      </c>
      <c r="M68" t="s">
        <v>380</v>
      </c>
      <c r="N68" t="s">
        <v>381</v>
      </c>
      <c r="O68" t="s">
        <v>382</v>
      </c>
    </row>
    <row r="69" spans="2:16">
      <c r="B69" t="s">
        <v>303</v>
      </c>
      <c r="C69">
        <v>0.20300000000000001</v>
      </c>
      <c r="D69">
        <v>0.11799999999999999</v>
      </c>
      <c r="L69" t="s">
        <v>383</v>
      </c>
    </row>
    <row r="70" spans="2:16">
      <c r="B70" t="s">
        <v>331</v>
      </c>
      <c r="C70">
        <v>7.0000000000000007E-2</v>
      </c>
      <c r="D70">
        <v>0.11700000000000001</v>
      </c>
      <c r="L70" t="s">
        <v>385</v>
      </c>
    </row>
    <row r="71" spans="2:16">
      <c r="B71" t="s">
        <v>329</v>
      </c>
      <c r="C71">
        <v>9.2999999999999999E-2</v>
      </c>
      <c r="D71">
        <v>0.11</v>
      </c>
      <c r="L71" t="s">
        <v>381</v>
      </c>
      <c r="M71" t="s">
        <v>382</v>
      </c>
      <c r="N71" t="s">
        <v>386</v>
      </c>
    </row>
    <row r="72" spans="2:16">
      <c r="B72" t="s">
        <v>319</v>
      </c>
      <c r="C72">
        <v>0.12</v>
      </c>
      <c r="D72">
        <v>0.104</v>
      </c>
      <c r="L72" t="s">
        <v>286</v>
      </c>
    </row>
    <row r="73" spans="2:16">
      <c r="B73" t="s">
        <v>343</v>
      </c>
      <c r="C73">
        <v>3.5000000000000003E-2</v>
      </c>
      <c r="D73">
        <v>0.10199999999999999</v>
      </c>
      <c r="L73">
        <v>1</v>
      </c>
      <c r="M73" t="s">
        <v>312</v>
      </c>
      <c r="N73">
        <v>16.192</v>
      </c>
      <c r="O73">
        <v>8.9139999999999997</v>
      </c>
      <c r="P73">
        <v>43</v>
      </c>
    </row>
    <row r="74" spans="2:16">
      <c r="B74" t="s">
        <v>323</v>
      </c>
      <c r="C74">
        <v>0.107</v>
      </c>
      <c r="D74">
        <v>0.10100000000000001</v>
      </c>
      <c r="L74">
        <v>2</v>
      </c>
      <c r="M74" t="s">
        <v>300</v>
      </c>
      <c r="N74">
        <v>0.69299999999999995</v>
      </c>
      <c r="O74">
        <v>7.306</v>
      </c>
      <c r="P74">
        <v>44</v>
      </c>
    </row>
    <row r="75" spans="2:16">
      <c r="B75" t="s">
        <v>325</v>
      </c>
      <c r="C75">
        <v>0.10199999999999999</v>
      </c>
      <c r="D75">
        <v>9.9000000000000005E-2</v>
      </c>
      <c r="L75">
        <v>3</v>
      </c>
      <c r="M75" t="s">
        <v>296</v>
      </c>
      <c r="N75">
        <v>7.1440000000000001</v>
      </c>
      <c r="O75">
        <v>7.1870000000000003</v>
      </c>
      <c r="P75">
        <v>45</v>
      </c>
    </row>
    <row r="76" spans="2:16">
      <c r="B76" t="s">
        <v>317</v>
      </c>
      <c r="C76">
        <v>0.13</v>
      </c>
      <c r="D76">
        <v>8.8999999999999996E-2</v>
      </c>
      <c r="L76">
        <v>4</v>
      </c>
      <c r="M76" t="s">
        <v>298</v>
      </c>
      <c r="N76">
        <v>1.464</v>
      </c>
      <c r="O76">
        <v>6.6050000000000004</v>
      </c>
      <c r="P76">
        <v>46</v>
      </c>
    </row>
    <row r="77" spans="2:16">
      <c r="B77" t="s">
        <v>313</v>
      </c>
      <c r="C77">
        <v>0.14799999999999999</v>
      </c>
      <c r="D77">
        <v>8.5999999999999993E-2</v>
      </c>
      <c r="L77">
        <v>5</v>
      </c>
      <c r="M77" t="s">
        <v>306</v>
      </c>
      <c r="N77">
        <v>10.355</v>
      </c>
      <c r="O77">
        <v>6.5869999999999997</v>
      </c>
      <c r="P77">
        <v>47</v>
      </c>
    </row>
    <row r="78" spans="2:16">
      <c r="B78" t="s">
        <v>311</v>
      </c>
      <c r="C78">
        <v>0.158</v>
      </c>
      <c r="D78">
        <v>7.2999999999999995E-2</v>
      </c>
      <c r="L78">
        <v>6</v>
      </c>
      <c r="M78" t="s">
        <v>308</v>
      </c>
      <c r="N78">
        <v>7.8730000000000002</v>
      </c>
      <c r="O78">
        <v>6.2469999999999999</v>
      </c>
      <c r="P78">
        <v>48</v>
      </c>
    </row>
    <row r="79" spans="2:16">
      <c r="B79" t="s">
        <v>337</v>
      </c>
      <c r="C79">
        <v>4.9000000000000002E-2</v>
      </c>
      <c r="D79">
        <v>7.2999999999999995E-2</v>
      </c>
      <c r="L79">
        <v>7</v>
      </c>
      <c r="M79" t="s">
        <v>310</v>
      </c>
      <c r="N79">
        <v>3.1989999999999998</v>
      </c>
      <c r="O79">
        <v>5.2619999999999996</v>
      </c>
      <c r="P79">
        <v>49</v>
      </c>
    </row>
    <row r="80" spans="2:16">
      <c r="B80" t="s">
        <v>327</v>
      </c>
      <c r="C80">
        <v>9.9000000000000005E-2</v>
      </c>
      <c r="D80">
        <v>6.8000000000000005E-2</v>
      </c>
      <c r="L80">
        <v>8</v>
      </c>
      <c r="M80" t="s">
        <v>318</v>
      </c>
      <c r="N80">
        <v>14.849</v>
      </c>
      <c r="O80">
        <v>5.0110000000000001</v>
      </c>
      <c r="P80">
        <v>50</v>
      </c>
    </row>
    <row r="81" spans="2:16">
      <c r="B81" t="s">
        <v>335</v>
      </c>
      <c r="C81">
        <v>5.7000000000000002E-2</v>
      </c>
      <c r="D81">
        <v>5.6000000000000001E-2</v>
      </c>
      <c r="L81">
        <v>9</v>
      </c>
      <c r="M81" t="s">
        <v>292</v>
      </c>
      <c r="N81">
        <v>2.5659999999999998</v>
      </c>
      <c r="O81">
        <v>4.9379999999999997</v>
      </c>
      <c r="P81">
        <v>51</v>
      </c>
    </row>
    <row r="82" spans="2:16">
      <c r="B82" t="s">
        <v>339</v>
      </c>
      <c r="C82">
        <v>4.4999999999999998E-2</v>
      </c>
      <c r="D82">
        <v>4.7E-2</v>
      </c>
      <c r="L82">
        <v>10</v>
      </c>
      <c r="M82" t="s">
        <v>322</v>
      </c>
      <c r="N82">
        <v>6.7469999999999999</v>
      </c>
      <c r="O82">
        <v>4.7439999999999998</v>
      </c>
      <c r="P82">
        <v>52</v>
      </c>
    </row>
    <row r="83" spans="2:16">
      <c r="B83" t="s">
        <v>333</v>
      </c>
      <c r="C83">
        <v>6.3E-2</v>
      </c>
      <c r="D83">
        <v>3.3000000000000002E-2</v>
      </c>
      <c r="L83">
        <v>11</v>
      </c>
      <c r="M83" t="s">
        <v>334</v>
      </c>
      <c r="N83">
        <v>2.4700000000000002</v>
      </c>
      <c r="O83">
        <v>4.359</v>
      </c>
      <c r="P83">
        <v>53</v>
      </c>
    </row>
    <row r="84" spans="2:16">
      <c r="B84" t="s">
        <v>351</v>
      </c>
      <c r="C84">
        <v>1.7999999999999999E-2</v>
      </c>
      <c r="D84">
        <v>3.3000000000000002E-2</v>
      </c>
      <c r="L84">
        <v>12</v>
      </c>
      <c r="M84" t="s">
        <v>336</v>
      </c>
      <c r="N84">
        <v>3.5419999999999998</v>
      </c>
      <c r="O84">
        <v>2.9350000000000001</v>
      </c>
      <c r="P84">
        <v>54</v>
      </c>
    </row>
    <row r="85" spans="2:16">
      <c r="B85" t="s">
        <v>345</v>
      </c>
      <c r="C85">
        <v>3.4000000000000002E-2</v>
      </c>
      <c r="D85">
        <v>3.2000000000000001E-2</v>
      </c>
      <c r="L85">
        <v>13</v>
      </c>
      <c r="M85" t="s">
        <v>299</v>
      </c>
      <c r="N85">
        <v>3.7050000000000001</v>
      </c>
      <c r="O85">
        <v>2.2250000000000001</v>
      </c>
      <c r="P85">
        <v>55</v>
      </c>
    </row>
    <row r="86" spans="2:16">
      <c r="B86" t="s">
        <v>362</v>
      </c>
      <c r="C86">
        <v>5.0000000000000001E-3</v>
      </c>
      <c r="D86">
        <v>2.8000000000000001E-2</v>
      </c>
      <c r="L86">
        <v>14</v>
      </c>
      <c r="M86" t="s">
        <v>342</v>
      </c>
      <c r="N86">
        <v>0.627</v>
      </c>
      <c r="O86">
        <v>1.8959999999999999</v>
      </c>
      <c r="P86">
        <v>56</v>
      </c>
    </row>
    <row r="87" spans="2:16">
      <c r="B87" t="s">
        <v>347</v>
      </c>
      <c r="C87">
        <v>3.4000000000000002E-2</v>
      </c>
      <c r="D87">
        <v>2.7E-2</v>
      </c>
      <c r="L87">
        <v>15</v>
      </c>
      <c r="M87" t="s">
        <v>305</v>
      </c>
      <c r="N87">
        <v>1.3129999999999999</v>
      </c>
      <c r="O87">
        <v>1.8120000000000001</v>
      </c>
      <c r="P87">
        <v>57</v>
      </c>
    </row>
    <row r="88" spans="2:16">
      <c r="B88" t="s">
        <v>341</v>
      </c>
      <c r="C88">
        <v>4.1000000000000002E-2</v>
      </c>
      <c r="D88">
        <v>1.4999999999999999E-2</v>
      </c>
      <c r="L88">
        <v>16</v>
      </c>
      <c r="M88" t="s">
        <v>304</v>
      </c>
      <c r="N88">
        <v>0.38</v>
      </c>
      <c r="O88">
        <v>1.77</v>
      </c>
      <c r="P88">
        <v>58</v>
      </c>
    </row>
    <row r="89" spans="2:16">
      <c r="B89" t="s">
        <v>353</v>
      </c>
      <c r="C89">
        <v>1.4E-2</v>
      </c>
      <c r="D89">
        <v>1.2E-2</v>
      </c>
      <c r="L89">
        <v>17</v>
      </c>
      <c r="M89" t="s">
        <v>357</v>
      </c>
      <c r="N89">
        <v>2.012</v>
      </c>
      <c r="O89">
        <v>1.7410000000000001</v>
      </c>
      <c r="P89">
        <v>59</v>
      </c>
    </row>
    <row r="90" spans="2:16">
      <c r="B90" t="s">
        <v>358</v>
      </c>
      <c r="C90">
        <v>6.0000000000000001E-3</v>
      </c>
      <c r="D90">
        <v>1.0999999999999999E-2</v>
      </c>
      <c r="L90">
        <v>18</v>
      </c>
      <c r="M90" t="s">
        <v>302</v>
      </c>
      <c r="N90">
        <v>1.645</v>
      </c>
      <c r="O90">
        <v>1.696</v>
      </c>
      <c r="P90">
        <v>60</v>
      </c>
    </row>
    <row r="91" spans="2:16">
      <c r="B91" t="s">
        <v>360</v>
      </c>
      <c r="C91">
        <v>6.0000000000000001E-3</v>
      </c>
      <c r="D91">
        <v>1.0999999999999999E-2</v>
      </c>
      <c r="L91">
        <v>19</v>
      </c>
      <c r="M91" t="s">
        <v>359</v>
      </c>
      <c r="N91">
        <v>0.53600000000000003</v>
      </c>
      <c r="O91">
        <v>1.446</v>
      </c>
      <c r="P91">
        <v>61</v>
      </c>
    </row>
    <row r="92" spans="2:16">
      <c r="B92" t="s">
        <v>356</v>
      </c>
      <c r="C92">
        <v>0.01</v>
      </c>
      <c r="D92">
        <v>8.9999999999999993E-3</v>
      </c>
      <c r="L92">
        <v>20</v>
      </c>
      <c r="M92" t="s">
        <v>294</v>
      </c>
      <c r="N92">
        <v>0.24099999999999999</v>
      </c>
      <c r="O92">
        <v>1.282</v>
      </c>
      <c r="P92">
        <v>62</v>
      </c>
    </row>
    <row r="93" spans="2:16">
      <c r="B93" t="s">
        <v>349</v>
      </c>
      <c r="C93">
        <v>2.8000000000000001E-2</v>
      </c>
      <c r="D93">
        <v>8.0000000000000002E-3</v>
      </c>
      <c r="L93">
        <v>21</v>
      </c>
      <c r="M93" t="s">
        <v>330</v>
      </c>
      <c r="N93">
        <v>1.319</v>
      </c>
      <c r="O93">
        <v>1.228</v>
      </c>
      <c r="P93">
        <v>63</v>
      </c>
    </row>
    <row r="94" spans="2:16">
      <c r="B94" t="s">
        <v>364</v>
      </c>
      <c r="C94">
        <v>1E-3</v>
      </c>
      <c r="D94">
        <v>4.0000000000000001E-3</v>
      </c>
      <c r="L94">
        <v>22</v>
      </c>
      <c r="M94" t="s">
        <v>328</v>
      </c>
      <c r="N94">
        <v>0.45200000000000001</v>
      </c>
      <c r="O94">
        <v>0.98899999999999999</v>
      </c>
      <c r="P94">
        <v>64</v>
      </c>
    </row>
    <row r="95" spans="2:16">
      <c r="B95" t="s">
        <v>366</v>
      </c>
      <c r="C95">
        <v>1E-3</v>
      </c>
      <c r="D95">
        <v>1E-3</v>
      </c>
      <c r="L95">
        <v>23</v>
      </c>
      <c r="M95" t="s">
        <v>350</v>
      </c>
      <c r="N95">
        <v>1.2829999999999999</v>
      </c>
      <c r="O95">
        <v>0.97399999999999998</v>
      </c>
      <c r="P95">
        <v>65</v>
      </c>
    </row>
    <row r="96" spans="2:16">
      <c r="B96" t="s">
        <v>367</v>
      </c>
      <c r="C96">
        <v>0</v>
      </c>
      <c r="D96">
        <v>1E-3</v>
      </c>
      <c r="L96">
        <v>24</v>
      </c>
      <c r="M96" t="s">
        <v>344</v>
      </c>
      <c r="N96">
        <v>0.253</v>
      </c>
      <c r="O96">
        <v>0.94399999999999995</v>
      </c>
      <c r="P96">
        <v>66</v>
      </c>
    </row>
    <row r="97" spans="2:16">
      <c r="B97" t="s">
        <v>369</v>
      </c>
      <c r="C97">
        <v>0</v>
      </c>
      <c r="D97">
        <v>0</v>
      </c>
      <c r="L97">
        <v>25</v>
      </c>
      <c r="M97" t="s">
        <v>363</v>
      </c>
      <c r="N97">
        <v>0.32500000000000001</v>
      </c>
      <c r="O97">
        <v>0.70499999999999996</v>
      </c>
      <c r="P97">
        <v>67</v>
      </c>
    </row>
    <row r="98" spans="2:16">
      <c r="B98" t="s">
        <v>370</v>
      </c>
      <c r="C98">
        <v>0</v>
      </c>
      <c r="D98">
        <v>0</v>
      </c>
      <c r="L98">
        <v>26</v>
      </c>
      <c r="M98" t="s">
        <v>361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346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372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295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309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340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320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338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303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315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352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324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301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313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293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371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335</v>
      </c>
      <c r="N114">
        <v>0.22900000000000001</v>
      </c>
      <c r="O114">
        <v>0.215</v>
      </c>
      <c r="P114">
        <v>84</v>
      </c>
    </row>
    <row r="115" spans="12:16">
      <c r="M115" t="s">
        <v>348</v>
      </c>
      <c r="N115">
        <v>0.06</v>
      </c>
      <c r="O115">
        <v>0.21199999999999999</v>
      </c>
    </row>
    <row r="116" spans="12:16">
      <c r="M116" t="s">
        <v>314</v>
      </c>
      <c r="N116">
        <v>1.7999999999999999E-2</v>
      </c>
      <c r="O116">
        <v>0.191</v>
      </c>
    </row>
    <row r="117" spans="12:16">
      <c r="M117" t="s">
        <v>368</v>
      </c>
      <c r="N117">
        <v>0.10199999999999999</v>
      </c>
      <c r="O117">
        <v>0.185</v>
      </c>
    </row>
    <row r="118" spans="12:16">
      <c r="M118" t="s">
        <v>290</v>
      </c>
      <c r="N118">
        <v>5.3999999999999999E-2</v>
      </c>
      <c r="O118">
        <v>0.17899999999999999</v>
      </c>
    </row>
    <row r="119" spans="12:16">
      <c r="M119" t="s">
        <v>307</v>
      </c>
      <c r="N119">
        <v>2.4E-2</v>
      </c>
      <c r="O119">
        <v>0.159</v>
      </c>
    </row>
    <row r="120" spans="12:16">
      <c r="M120" t="s">
        <v>323</v>
      </c>
      <c r="N120">
        <v>2.4E-2</v>
      </c>
      <c r="O120">
        <v>0.14399999999999999</v>
      </c>
    </row>
    <row r="121" spans="12:16">
      <c r="M121" t="s">
        <v>332</v>
      </c>
      <c r="N121">
        <v>0.121</v>
      </c>
      <c r="O121">
        <v>0.14199999999999999</v>
      </c>
    </row>
    <row r="122" spans="12:16">
      <c r="M122" t="s">
        <v>365</v>
      </c>
      <c r="N122">
        <v>7.1999999999999995E-2</v>
      </c>
      <c r="O122">
        <v>0.13700000000000001</v>
      </c>
    </row>
    <row r="123" spans="12:16">
      <c r="M123" t="s">
        <v>339</v>
      </c>
      <c r="N123">
        <v>1.7999999999999999E-2</v>
      </c>
      <c r="O123">
        <v>0.13500000000000001</v>
      </c>
    </row>
    <row r="124" spans="12:16">
      <c r="M124" t="s">
        <v>321</v>
      </c>
      <c r="N124">
        <v>7.8E-2</v>
      </c>
      <c r="O124">
        <v>0.13</v>
      </c>
    </row>
    <row r="125" spans="12:16">
      <c r="M125" t="s">
        <v>384</v>
      </c>
      <c r="N125">
        <v>6.6000000000000003E-2</v>
      </c>
      <c r="O125">
        <v>0.12</v>
      </c>
    </row>
    <row r="126" spans="12:16">
      <c r="M126" t="s">
        <v>345</v>
      </c>
      <c r="N126">
        <v>0.16900000000000001</v>
      </c>
      <c r="O126">
        <v>0.113</v>
      </c>
    </row>
    <row r="127" spans="12:16">
      <c r="M127" t="s">
        <v>355</v>
      </c>
      <c r="N127">
        <v>6.0000000000000001E-3</v>
      </c>
      <c r="O127">
        <v>0.108</v>
      </c>
    </row>
    <row r="128" spans="12:16">
      <c r="M128" t="s">
        <v>349</v>
      </c>
      <c r="N128">
        <v>0.68700000000000006</v>
      </c>
      <c r="O128">
        <v>0.105</v>
      </c>
    </row>
    <row r="129" spans="13:15">
      <c r="M129" t="s">
        <v>326</v>
      </c>
      <c r="N129">
        <v>0.09</v>
      </c>
      <c r="O129">
        <v>0.10100000000000001</v>
      </c>
    </row>
    <row r="130" spans="13:15">
      <c r="M130" t="s">
        <v>325</v>
      </c>
      <c r="N130">
        <v>0.06</v>
      </c>
      <c r="O130">
        <v>9.7000000000000003E-2</v>
      </c>
    </row>
    <row r="131" spans="13:15">
      <c r="M131" t="s">
        <v>333</v>
      </c>
      <c r="N131">
        <v>0.10199999999999999</v>
      </c>
      <c r="O131">
        <v>8.5000000000000006E-2</v>
      </c>
    </row>
    <row r="132" spans="13:15">
      <c r="M132" t="s">
        <v>291</v>
      </c>
      <c r="N132">
        <v>6.6000000000000003E-2</v>
      </c>
      <c r="O132">
        <v>7.4999999999999997E-2</v>
      </c>
    </row>
    <row r="133" spans="13:15">
      <c r="M133" t="s">
        <v>362</v>
      </c>
      <c r="N133">
        <v>6.0000000000000001E-3</v>
      </c>
      <c r="O133">
        <v>7.4999999999999997E-2</v>
      </c>
    </row>
    <row r="134" spans="13:15">
      <c r="M134" t="s">
        <v>327</v>
      </c>
      <c r="N134">
        <v>0.13300000000000001</v>
      </c>
      <c r="O134">
        <v>7.2999999999999995E-2</v>
      </c>
    </row>
    <row r="135" spans="13:15">
      <c r="M135" t="s">
        <v>358</v>
      </c>
      <c r="N135">
        <v>0</v>
      </c>
      <c r="O135">
        <v>7.0999999999999994E-2</v>
      </c>
    </row>
    <row r="136" spans="13:15">
      <c r="M136" t="s">
        <v>319</v>
      </c>
      <c r="N136">
        <v>2.4E-2</v>
      </c>
      <c r="O136">
        <v>6.4000000000000001E-2</v>
      </c>
    </row>
    <row r="137" spans="13:15">
      <c r="M137" t="s">
        <v>317</v>
      </c>
      <c r="N137">
        <v>1.2E-2</v>
      </c>
      <c r="O137">
        <v>0.06</v>
      </c>
    </row>
    <row r="138" spans="13:15">
      <c r="M138" t="s">
        <v>329</v>
      </c>
      <c r="N138">
        <v>0.03</v>
      </c>
      <c r="O138">
        <v>5.8000000000000003E-2</v>
      </c>
    </row>
    <row r="139" spans="13:15">
      <c r="M139" t="s">
        <v>297</v>
      </c>
      <c r="N139">
        <v>2.4E-2</v>
      </c>
      <c r="O139">
        <v>5.8000000000000003E-2</v>
      </c>
    </row>
    <row r="140" spans="13:15">
      <c r="M140" t="s">
        <v>337</v>
      </c>
      <c r="N140">
        <v>1.7999999999999999E-2</v>
      </c>
      <c r="O140">
        <v>5.2999999999999999E-2</v>
      </c>
    </row>
    <row r="141" spans="13:15">
      <c r="M141" t="s">
        <v>316</v>
      </c>
      <c r="N141">
        <v>0.03</v>
      </c>
      <c r="O141">
        <v>5.1999999999999998E-2</v>
      </c>
    </row>
    <row r="142" spans="13:15">
      <c r="M142" t="s">
        <v>360</v>
      </c>
      <c r="N142">
        <v>0</v>
      </c>
      <c r="O142">
        <v>4.9000000000000002E-2</v>
      </c>
    </row>
    <row r="143" spans="13:15">
      <c r="M143" t="s">
        <v>343</v>
      </c>
      <c r="N143">
        <v>6.0000000000000001E-3</v>
      </c>
      <c r="O143">
        <v>4.5999999999999999E-2</v>
      </c>
    </row>
    <row r="144" spans="13:15">
      <c r="M144" t="s">
        <v>311</v>
      </c>
      <c r="N144">
        <v>7.8E-2</v>
      </c>
      <c r="O144">
        <v>4.4999999999999998E-2</v>
      </c>
    </row>
    <row r="145" spans="13:15">
      <c r="M145" t="s">
        <v>351</v>
      </c>
      <c r="N145">
        <v>9.6000000000000002E-2</v>
      </c>
      <c r="O145">
        <v>0.03</v>
      </c>
    </row>
    <row r="146" spans="13:15">
      <c r="M146" t="s">
        <v>366</v>
      </c>
      <c r="N146">
        <v>0</v>
      </c>
      <c r="O146">
        <v>2.9000000000000001E-2</v>
      </c>
    </row>
    <row r="147" spans="13:15">
      <c r="M147" t="s">
        <v>354</v>
      </c>
      <c r="N147">
        <v>3.5999999999999997E-2</v>
      </c>
      <c r="O147">
        <v>2.8000000000000001E-2</v>
      </c>
    </row>
    <row r="148" spans="13:15">
      <c r="M148" t="s">
        <v>356</v>
      </c>
      <c r="N148">
        <v>0.09</v>
      </c>
      <c r="O148">
        <v>2.5999999999999999E-2</v>
      </c>
    </row>
    <row r="149" spans="13:15">
      <c r="M149" t="s">
        <v>331</v>
      </c>
      <c r="N149">
        <v>0</v>
      </c>
      <c r="O149">
        <v>2.5999999999999999E-2</v>
      </c>
    </row>
    <row r="150" spans="13:15">
      <c r="M150" t="s">
        <v>353</v>
      </c>
      <c r="N150">
        <v>6.0000000000000001E-3</v>
      </c>
      <c r="O150">
        <v>2.3E-2</v>
      </c>
    </row>
    <row r="151" spans="13:15">
      <c r="M151" t="s">
        <v>347</v>
      </c>
      <c r="N151">
        <v>0</v>
      </c>
      <c r="O151">
        <v>2.1000000000000001E-2</v>
      </c>
    </row>
    <row r="152" spans="13:15">
      <c r="M152" t="s">
        <v>341</v>
      </c>
      <c r="N152">
        <v>1.2E-2</v>
      </c>
      <c r="O152">
        <v>1.6E-2</v>
      </c>
    </row>
    <row r="153" spans="13:15">
      <c r="M153" t="s">
        <v>369</v>
      </c>
      <c r="N153">
        <v>6.0000000000000001E-3</v>
      </c>
      <c r="O153">
        <v>6.0000000000000001E-3</v>
      </c>
    </row>
    <row r="154" spans="13:15">
      <c r="M154" t="s">
        <v>364</v>
      </c>
      <c r="N154">
        <v>0</v>
      </c>
      <c r="O154">
        <v>5.0000000000000001E-3</v>
      </c>
    </row>
    <row r="155" spans="13:15">
      <c r="M155" t="s">
        <v>367</v>
      </c>
      <c r="N155">
        <v>0</v>
      </c>
      <c r="O155">
        <v>4.0000000000000001E-3</v>
      </c>
    </row>
    <row r="156" spans="13:15">
      <c r="M156" t="s">
        <v>370</v>
      </c>
      <c r="N156">
        <v>0</v>
      </c>
      <c r="O156">
        <v>2E-3</v>
      </c>
    </row>
  </sheetData>
  <sortState ref="M73:O156">
    <sortCondition descending="1" ref="O73:O156"/>
  </sortState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387</v>
      </c>
    </row>
    <row r="2" spans="1:107">
      <c r="A2" s="52"/>
      <c r="B2" s="53" t="s">
        <v>388</v>
      </c>
      <c r="C2" s="54" t="s">
        <v>389</v>
      </c>
      <c r="D2" s="54" t="s">
        <v>390</v>
      </c>
      <c r="E2" s="54" t="s">
        <v>391</v>
      </c>
      <c r="F2" s="54" t="s">
        <v>392</v>
      </c>
      <c r="G2" s="55" t="s">
        <v>393</v>
      </c>
      <c r="H2" s="55" t="s">
        <v>301</v>
      </c>
      <c r="I2" s="61" t="s">
        <v>394</v>
      </c>
      <c r="J2" s="61" t="s">
        <v>395</v>
      </c>
      <c r="K2" s="61" t="s">
        <v>396</v>
      </c>
      <c r="L2" s="61" t="s">
        <v>397</v>
      </c>
      <c r="M2" s="61" t="s">
        <v>398</v>
      </c>
      <c r="N2" s="61" t="s">
        <v>399</v>
      </c>
      <c r="O2" s="61" t="s">
        <v>400</v>
      </c>
      <c r="P2" s="61" t="s">
        <v>401</v>
      </c>
      <c r="Q2" s="61" t="s">
        <v>57</v>
      </c>
      <c r="R2" s="61" t="s">
        <v>402</v>
      </c>
      <c r="S2" s="61" t="s">
        <v>403</v>
      </c>
      <c r="T2" s="61" t="s">
        <v>404</v>
      </c>
      <c r="U2" s="61" t="s">
        <v>405</v>
      </c>
      <c r="V2" s="61" t="s">
        <v>406</v>
      </c>
      <c r="W2" s="61" t="s">
        <v>407</v>
      </c>
      <c r="X2" s="61" t="s">
        <v>408</v>
      </c>
      <c r="Y2" s="61" t="s">
        <v>409</v>
      </c>
      <c r="Z2" s="61" t="s">
        <v>9</v>
      </c>
      <c r="AA2" s="61" t="s">
        <v>10</v>
      </c>
      <c r="AB2" s="61" t="s">
        <v>11</v>
      </c>
      <c r="AC2" s="61" t="s">
        <v>15</v>
      </c>
      <c r="AD2" s="61" t="s">
        <v>410</v>
      </c>
      <c r="AE2" s="61" t="s">
        <v>12</v>
      </c>
      <c r="AF2" s="61" t="s">
        <v>411</v>
      </c>
      <c r="AG2" s="61" t="s">
        <v>18</v>
      </c>
      <c r="AH2" s="61" t="s">
        <v>19</v>
      </c>
      <c r="AI2" s="61" t="s">
        <v>16</v>
      </c>
      <c r="AJ2" s="61" t="s">
        <v>7</v>
      </c>
      <c r="AK2" s="61" t="s">
        <v>24</v>
      </c>
      <c r="AL2" s="61" t="s">
        <v>412</v>
      </c>
      <c r="AM2" s="61" t="s">
        <v>23</v>
      </c>
      <c r="AN2" s="61" t="s">
        <v>25</v>
      </c>
      <c r="AO2" s="61" t="s">
        <v>413</v>
      </c>
      <c r="AP2" s="61" t="s">
        <v>414</v>
      </c>
      <c r="AQ2" s="61" t="s">
        <v>415</v>
      </c>
      <c r="AR2" s="61" t="s">
        <v>416</v>
      </c>
      <c r="AS2" s="61" t="s">
        <v>417</v>
      </c>
      <c r="AT2" s="61" t="s">
        <v>418</v>
      </c>
      <c r="AU2" s="61" t="s">
        <v>419</v>
      </c>
      <c r="AV2" s="61" t="s">
        <v>420</v>
      </c>
      <c r="AW2" s="61" t="s">
        <v>421</v>
      </c>
      <c r="AX2" s="61" t="s">
        <v>422</v>
      </c>
      <c r="AY2" s="61" t="s">
        <v>423</v>
      </c>
      <c r="AZ2" s="61" t="s">
        <v>424</v>
      </c>
      <c r="BA2" s="61" t="s">
        <v>425</v>
      </c>
      <c r="BB2" s="61" t="s">
        <v>426</v>
      </c>
      <c r="BC2" s="61" t="s">
        <v>427</v>
      </c>
      <c r="BD2" s="61" t="s">
        <v>428</v>
      </c>
      <c r="BE2" s="61" t="s">
        <v>429</v>
      </c>
      <c r="BF2" s="61" t="s">
        <v>430</v>
      </c>
      <c r="BG2" s="61" t="s">
        <v>431</v>
      </c>
      <c r="BH2" s="61" t="s">
        <v>432</v>
      </c>
      <c r="BI2" s="61" t="s">
        <v>433</v>
      </c>
      <c r="BJ2" s="61" t="s">
        <v>434</v>
      </c>
      <c r="BK2" s="61" t="s">
        <v>435</v>
      </c>
      <c r="BL2" s="61" t="s">
        <v>436</v>
      </c>
      <c r="BM2" s="61" t="s">
        <v>437</v>
      </c>
      <c r="BN2" s="61" t="s">
        <v>438</v>
      </c>
      <c r="BO2" s="61" t="s">
        <v>439</v>
      </c>
      <c r="BP2" s="61" t="s">
        <v>440</v>
      </c>
      <c r="BQ2" s="61" t="s">
        <v>441</v>
      </c>
      <c r="BR2" s="61" t="s">
        <v>442</v>
      </c>
      <c r="BS2" s="61" t="s">
        <v>443</v>
      </c>
      <c r="BT2" s="61" t="s">
        <v>444</v>
      </c>
      <c r="BU2" s="61" t="s">
        <v>445</v>
      </c>
      <c r="BV2" s="61" t="s">
        <v>446</v>
      </c>
      <c r="BW2" s="61" t="s">
        <v>447</v>
      </c>
      <c r="BX2" s="61" t="s">
        <v>448</v>
      </c>
      <c r="BY2" s="61" t="s">
        <v>449</v>
      </c>
      <c r="BZ2" s="61" t="s">
        <v>450</v>
      </c>
      <c r="CA2" s="61" t="s">
        <v>451</v>
      </c>
      <c r="CB2" s="61" t="s">
        <v>452</v>
      </c>
      <c r="CC2" s="61" t="s">
        <v>453</v>
      </c>
      <c r="CD2" s="61" t="s">
        <v>454</v>
      </c>
      <c r="CE2" s="61" t="s">
        <v>455</v>
      </c>
      <c r="CF2" s="61" t="s">
        <v>456</v>
      </c>
      <c r="CG2" s="61" t="s">
        <v>457</v>
      </c>
      <c r="CH2" s="61" t="s">
        <v>458</v>
      </c>
      <c r="CI2" s="61" t="s">
        <v>459</v>
      </c>
      <c r="CJ2" s="61" t="s">
        <v>460</v>
      </c>
      <c r="CK2" s="61" t="s">
        <v>461</v>
      </c>
      <c r="CL2" s="61" t="s">
        <v>462</v>
      </c>
      <c r="CM2" s="61" t="s">
        <v>463</v>
      </c>
      <c r="CN2" s="61" t="s">
        <v>464</v>
      </c>
      <c r="CO2" s="61" t="s">
        <v>465</v>
      </c>
      <c r="CP2" s="61" t="s">
        <v>466</v>
      </c>
      <c r="CQ2" s="61" t="s">
        <v>467</v>
      </c>
      <c r="CR2" s="61" t="s">
        <v>468</v>
      </c>
      <c r="CS2" s="61" t="s">
        <v>469</v>
      </c>
      <c r="CT2" s="61" t="s">
        <v>470</v>
      </c>
      <c r="CU2" s="61" t="s">
        <v>471</v>
      </c>
      <c r="CV2" s="61" t="s">
        <v>472</v>
      </c>
      <c r="CW2" s="61" t="s">
        <v>473</v>
      </c>
      <c r="CX2" s="61" t="s">
        <v>474</v>
      </c>
      <c r="CY2" s="61" t="s">
        <v>475</v>
      </c>
      <c r="CZ2" s="61" t="s">
        <v>476</v>
      </c>
      <c r="DA2" s="61" t="s">
        <v>477</v>
      </c>
      <c r="DB2" s="61" t="s">
        <v>478</v>
      </c>
      <c r="DC2" s="62" t="s">
        <v>479</v>
      </c>
    </row>
    <row r="3" spans="1:107">
      <c r="A3" s="47" t="s">
        <v>77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78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79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80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81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82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83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84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85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86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87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89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90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91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92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93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87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95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96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97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98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99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100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101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102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103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104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105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106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107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87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109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110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111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112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113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114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115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116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117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118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119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120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121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122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123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124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87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480</v>
      </c>
    </row>
    <row r="55" spans="1:107">
      <c r="A55" s="52"/>
      <c r="B55" s="53" t="s">
        <v>388</v>
      </c>
      <c r="C55" s="54" t="s">
        <v>389</v>
      </c>
      <c r="D55" s="54" t="s">
        <v>390</v>
      </c>
      <c r="E55" s="54" t="s">
        <v>391</v>
      </c>
      <c r="F55" s="54" t="s">
        <v>392</v>
      </c>
      <c r="G55" s="55" t="s">
        <v>393</v>
      </c>
      <c r="H55" s="55" t="s">
        <v>301</v>
      </c>
      <c r="I55" s="61" t="s">
        <v>394</v>
      </c>
      <c r="J55" s="61" t="s">
        <v>395</v>
      </c>
      <c r="K55" s="61" t="s">
        <v>396</v>
      </c>
      <c r="L55" s="61" t="s">
        <v>397</v>
      </c>
      <c r="M55" s="61" t="s">
        <v>398</v>
      </c>
      <c r="N55" s="61" t="s">
        <v>399</v>
      </c>
      <c r="O55" s="61" t="s">
        <v>400</v>
      </c>
      <c r="P55" s="61" t="s">
        <v>401</v>
      </c>
      <c r="Q55" s="61" t="s">
        <v>57</v>
      </c>
      <c r="R55" s="61" t="s">
        <v>402</v>
      </c>
      <c r="S55" s="61" t="s">
        <v>403</v>
      </c>
      <c r="T55" s="61" t="s">
        <v>404</v>
      </c>
      <c r="U55" s="61" t="s">
        <v>405</v>
      </c>
      <c r="V55" s="61" t="s">
        <v>406</v>
      </c>
      <c r="W55" s="61" t="s">
        <v>407</v>
      </c>
      <c r="X55" s="61" t="s">
        <v>408</v>
      </c>
      <c r="Y55" s="61" t="s">
        <v>409</v>
      </c>
      <c r="Z55" s="61" t="s">
        <v>9</v>
      </c>
      <c r="AA55" s="61" t="s">
        <v>10</v>
      </c>
      <c r="AB55" s="61" t="s">
        <v>11</v>
      </c>
      <c r="AC55" s="61" t="s">
        <v>15</v>
      </c>
      <c r="AD55" s="61" t="s">
        <v>410</v>
      </c>
      <c r="AE55" s="61" t="s">
        <v>12</v>
      </c>
      <c r="AF55" s="61" t="s">
        <v>411</v>
      </c>
      <c r="AG55" s="61" t="s">
        <v>18</v>
      </c>
      <c r="AH55" s="61" t="s">
        <v>19</v>
      </c>
      <c r="AI55" s="61" t="s">
        <v>16</v>
      </c>
      <c r="AJ55" s="61" t="s">
        <v>7</v>
      </c>
      <c r="AK55" s="61" t="s">
        <v>24</v>
      </c>
      <c r="AL55" s="61" t="s">
        <v>412</v>
      </c>
      <c r="AM55" s="61" t="s">
        <v>23</v>
      </c>
      <c r="AN55" s="61" t="s">
        <v>25</v>
      </c>
      <c r="AO55" s="61" t="s">
        <v>413</v>
      </c>
      <c r="AP55" s="61" t="s">
        <v>414</v>
      </c>
      <c r="AQ55" s="61" t="s">
        <v>415</v>
      </c>
      <c r="AR55" s="61" t="s">
        <v>416</v>
      </c>
      <c r="AS55" s="61" t="s">
        <v>417</v>
      </c>
      <c r="AT55" s="61" t="s">
        <v>418</v>
      </c>
      <c r="AU55" s="61" t="s">
        <v>419</v>
      </c>
      <c r="AV55" s="61" t="s">
        <v>420</v>
      </c>
      <c r="AW55" s="61" t="s">
        <v>421</v>
      </c>
      <c r="AX55" s="61" t="s">
        <v>422</v>
      </c>
      <c r="AY55" s="61" t="s">
        <v>423</v>
      </c>
      <c r="AZ55" s="61" t="s">
        <v>424</v>
      </c>
      <c r="BA55" s="61" t="s">
        <v>425</v>
      </c>
      <c r="BB55" s="61" t="s">
        <v>426</v>
      </c>
      <c r="BC55" s="61" t="s">
        <v>427</v>
      </c>
      <c r="BD55" s="61" t="s">
        <v>428</v>
      </c>
      <c r="BE55" s="61" t="s">
        <v>429</v>
      </c>
      <c r="BF55" s="61" t="s">
        <v>430</v>
      </c>
      <c r="BG55" s="61" t="s">
        <v>431</v>
      </c>
      <c r="BH55" s="61" t="s">
        <v>432</v>
      </c>
      <c r="BI55" s="61" t="s">
        <v>433</v>
      </c>
      <c r="BJ55" s="61" t="s">
        <v>434</v>
      </c>
      <c r="BK55" s="61" t="s">
        <v>435</v>
      </c>
      <c r="BL55" s="61" t="s">
        <v>436</v>
      </c>
      <c r="BM55" s="61" t="s">
        <v>437</v>
      </c>
      <c r="BN55" s="61" t="s">
        <v>438</v>
      </c>
      <c r="BO55" s="61" t="s">
        <v>439</v>
      </c>
      <c r="BP55" s="61" t="s">
        <v>440</v>
      </c>
      <c r="BQ55" s="61" t="s">
        <v>441</v>
      </c>
      <c r="BR55" s="61" t="s">
        <v>442</v>
      </c>
      <c r="BS55" s="61" t="s">
        <v>443</v>
      </c>
      <c r="BT55" s="61" t="s">
        <v>444</v>
      </c>
      <c r="BU55" s="61" t="s">
        <v>445</v>
      </c>
      <c r="BV55" s="61" t="s">
        <v>446</v>
      </c>
      <c r="BW55" s="61" t="s">
        <v>447</v>
      </c>
      <c r="BX55" s="61" t="s">
        <v>448</v>
      </c>
      <c r="BY55" s="61" t="s">
        <v>449</v>
      </c>
      <c r="BZ55" s="61" t="s">
        <v>450</v>
      </c>
      <c r="CA55" s="61" t="s">
        <v>451</v>
      </c>
      <c r="CB55" s="61" t="s">
        <v>452</v>
      </c>
      <c r="CC55" s="61" t="s">
        <v>453</v>
      </c>
      <c r="CD55" s="61" t="s">
        <v>454</v>
      </c>
      <c r="CE55" s="61" t="s">
        <v>455</v>
      </c>
      <c r="CF55" s="61" t="s">
        <v>456</v>
      </c>
      <c r="CG55" s="61" t="s">
        <v>457</v>
      </c>
      <c r="CH55" s="61" t="s">
        <v>458</v>
      </c>
      <c r="CI55" s="61" t="s">
        <v>459</v>
      </c>
      <c r="CJ55" s="61" t="s">
        <v>460</v>
      </c>
      <c r="CK55" s="61" t="s">
        <v>461</v>
      </c>
      <c r="CL55" s="61" t="s">
        <v>462</v>
      </c>
      <c r="CM55" s="61" t="s">
        <v>463</v>
      </c>
      <c r="CN55" s="61" t="s">
        <v>464</v>
      </c>
      <c r="CO55" s="61" t="s">
        <v>465</v>
      </c>
      <c r="CP55" s="61" t="s">
        <v>466</v>
      </c>
      <c r="CQ55" s="61" t="s">
        <v>467</v>
      </c>
      <c r="CR55" s="61" t="s">
        <v>468</v>
      </c>
      <c r="CS55" s="61" t="s">
        <v>469</v>
      </c>
      <c r="CT55" s="61" t="s">
        <v>470</v>
      </c>
      <c r="CU55" s="61" t="s">
        <v>471</v>
      </c>
      <c r="CV55" s="61" t="s">
        <v>472</v>
      </c>
      <c r="CW55" s="61" t="s">
        <v>473</v>
      </c>
      <c r="CX55" s="61" t="s">
        <v>474</v>
      </c>
      <c r="CY55" s="61" t="s">
        <v>475</v>
      </c>
      <c r="CZ55" s="61" t="s">
        <v>476</v>
      </c>
      <c r="DA55" s="61" t="s">
        <v>477</v>
      </c>
      <c r="DB55" s="61" t="s">
        <v>478</v>
      </c>
      <c r="DC55" s="62" t="s">
        <v>479</v>
      </c>
    </row>
    <row r="56" spans="1:107">
      <c r="A56" s="47" t="s">
        <v>77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78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79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80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81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82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83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84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85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86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87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89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90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91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92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93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87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95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96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97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98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99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100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101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102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103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104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105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106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107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87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109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110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111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112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113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114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115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116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117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118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119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120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121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122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123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124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87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D16" sqref="D16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27">
      <c r="A1" s="30" t="s">
        <v>54</v>
      </c>
    </row>
    <row r="2" spans="1:27" s="29" customFormat="1" ht="14.25" customHeight="1">
      <c r="A2" s="19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57</v>
      </c>
      <c r="N2" s="24" t="s">
        <v>14</v>
      </c>
      <c r="O2" s="24" t="s">
        <v>15</v>
      </c>
      <c r="P2" s="19" t="s">
        <v>16</v>
      </c>
      <c r="Q2" s="19" t="s">
        <v>17</v>
      </c>
      <c r="R2" s="24" t="s">
        <v>58</v>
      </c>
      <c r="S2" s="24" t="s">
        <v>18</v>
      </c>
      <c r="T2" s="24" t="s">
        <v>19</v>
      </c>
      <c r="U2" s="24" t="s">
        <v>20</v>
      </c>
      <c r="V2" s="19" t="s">
        <v>21</v>
      </c>
      <c r="W2" s="24" t="s">
        <v>22</v>
      </c>
      <c r="X2" s="24" t="s">
        <v>23</v>
      </c>
      <c r="Y2" s="19" t="s">
        <v>24</v>
      </c>
      <c r="Z2" s="19" t="s">
        <v>25</v>
      </c>
    </row>
    <row r="3" spans="1:27">
      <c r="A3" s="31" t="s">
        <v>26</v>
      </c>
      <c r="B3" s="31">
        <f>累计利润调整表!B64/10000</f>
        <v>8801.4726760000012</v>
      </c>
      <c r="C3" s="31">
        <f>累计利润调整表!C64/10000</f>
        <v>977.3883967999999</v>
      </c>
      <c r="D3" s="31">
        <f>累计利润调整表!D64/10000</f>
        <v>-10941.261256077558</v>
      </c>
      <c r="E3" s="31">
        <f>累计利润调整表!E64/10000</f>
        <v>37838.648222199998</v>
      </c>
      <c r="F3" s="31">
        <f>累计利润调整表!F64/10000</f>
        <v>-25770.71762137736</v>
      </c>
      <c r="G3" s="31">
        <f>累计利润调整表!K64/10000</f>
        <v>-3318.1738692710692</v>
      </c>
      <c r="H3" s="31">
        <f>累计利润调整表!L64/10000</f>
        <v>1223.7462369999998</v>
      </c>
      <c r="I3" s="31">
        <f>累计利润调整表!N64/10000</f>
        <v>175.85131000000001</v>
      </c>
      <c r="J3" s="31">
        <f>累计利润调整表!O64/10000</f>
        <v>-4628.5407226226416</v>
      </c>
      <c r="K3" s="31">
        <f>累计利润调整表!P64/10000</f>
        <v>-893.72802850377354</v>
      </c>
      <c r="L3" s="31">
        <f>累计利润调整表!Q64/10000</f>
        <v>-49.482091000000004</v>
      </c>
      <c r="M3" s="31" t="e">
        <f>累计利润调整表!#REF!/10000</f>
        <v>#REF!</v>
      </c>
      <c r="N3" s="31">
        <f>累计利润调整表!R64/10000</f>
        <v>0.13255799999999998</v>
      </c>
      <c r="O3" s="31" t="e">
        <f>累计利润调整表!#REF!/10000</f>
        <v>#REF!</v>
      </c>
      <c r="P3" s="31">
        <f>累计利润调整表!T64/10000</f>
        <v>654.08185250377358</v>
      </c>
      <c r="Q3" s="31" t="e">
        <f>累计利润调整表!#REF!/10000</f>
        <v>#REF!</v>
      </c>
      <c r="R3" s="31" t="e">
        <f>累计利润调整表!#REF!/10000</f>
        <v>#REF!</v>
      </c>
      <c r="S3" s="31">
        <f>累计利润调整表!U64/10000</f>
        <v>6560.0801490000003</v>
      </c>
      <c r="T3" s="31">
        <f>累计利润调整表!V64/10000</f>
        <v>2603.3962300000003</v>
      </c>
      <c r="U3" s="31">
        <f>累计利润调整表!W64/10000</f>
        <v>161.25429622222222</v>
      </c>
      <c r="V3" s="31">
        <f>累计利润调整表!X64/10000</f>
        <v>36.765574999999998</v>
      </c>
      <c r="W3" s="31">
        <f>累计利润调整表!Y64/10000</f>
        <v>-2.6877999999999996E-2</v>
      </c>
      <c r="X3" s="31">
        <f>累计利润调整表!Z64/10000</f>
        <v>36.792453000000002</v>
      </c>
      <c r="Y3" s="31">
        <f>累计利润调整表!AA64/10000</f>
        <v>0</v>
      </c>
      <c r="Z3" s="31">
        <f>累计利润调整表!AB64/10000</f>
        <v>1.0701E-2</v>
      </c>
      <c r="AA3" s="31" t="e">
        <f>累计利润调整表!#REF!/10000</f>
        <v>#REF!</v>
      </c>
    </row>
    <row r="4" spans="1:27">
      <c r="A4" s="32" t="s">
        <v>27</v>
      </c>
      <c r="B4" s="33">
        <f>累计利润调整表!B65/10000</f>
        <v>30775.045416000001</v>
      </c>
      <c r="C4" s="33">
        <f>累计利润调整表!C65/10000</f>
        <v>332.59855580000004</v>
      </c>
      <c r="D4" s="33">
        <f>累计利润调整表!D65/10000</f>
        <v>-190.7432769999981</v>
      </c>
      <c r="E4" s="33">
        <f>累计利润调整表!E65/10000</f>
        <v>17905.456917200001</v>
      </c>
      <c r="F4" s="33">
        <f>累计利润调整表!F65/10000</f>
        <v>2743.5561010000001</v>
      </c>
      <c r="G4" s="33">
        <f>累计利润调整表!K65/10000</f>
        <v>49.529187999999998</v>
      </c>
      <c r="H4" s="33">
        <f>累计利润调整表!L65/10000</f>
        <v>-100.765947</v>
      </c>
      <c r="I4" s="33">
        <f>累计利润调整表!N65/10000</f>
        <v>128.50733600000001</v>
      </c>
      <c r="J4" s="33">
        <f>累计利润调整表!O65/10000</f>
        <v>17.667050999999997</v>
      </c>
      <c r="K4" s="33">
        <f>累计利润调整表!P65/10000</f>
        <v>0</v>
      </c>
      <c r="L4" s="33">
        <f>累计利润调整表!Q65/10000</f>
        <v>-1.275401</v>
      </c>
      <c r="M4" s="33" t="e">
        <f>累计利润调整表!#REF!/10000</f>
        <v>#REF!</v>
      </c>
      <c r="N4" s="33">
        <f>累计利润调整表!R65/10000</f>
        <v>-0.1772</v>
      </c>
      <c r="O4" s="33" t="e">
        <f>累计利润调整表!#REF!/10000</f>
        <v>#REF!</v>
      </c>
      <c r="P4" s="33">
        <f>累计利润调整表!T65/10000</f>
        <v>657.3113249999999</v>
      </c>
      <c r="Q4" s="33" t="e">
        <f>累计利润调整表!#REF!/10000</f>
        <v>#REF!</v>
      </c>
      <c r="R4" s="33" t="e">
        <f>累计利润调整表!#REF!/10000</f>
        <v>#REF!</v>
      </c>
      <c r="S4" s="33">
        <f>累计利润调整表!U65/10000</f>
        <v>6560.0801490000003</v>
      </c>
      <c r="T4" s="33">
        <f>累计利润调整表!V65/10000</f>
        <v>2603.3962300000003</v>
      </c>
      <c r="U4" s="33">
        <f>累计利润调整表!W65/10000</f>
        <v>77.132074000000003</v>
      </c>
      <c r="V4" s="33">
        <f>累计利润调整表!X65/10000</f>
        <v>36.728153000000006</v>
      </c>
      <c r="W4" s="33">
        <f>累计利润调整表!Y65/10000</f>
        <v>-6.4299999999999996E-2</v>
      </c>
      <c r="X4" s="33">
        <f>累计利润调整表!Z65/10000</f>
        <v>36.792453000000002</v>
      </c>
      <c r="Y4" s="33">
        <f>累计利润调整表!AA65/10000</f>
        <v>0</v>
      </c>
      <c r="Z4" s="33">
        <f>累计利润调整表!AB65/10000</f>
        <v>0</v>
      </c>
      <c r="AA4" s="33" t="e">
        <f>累计利润调整表!#REF!/10000</f>
        <v>#REF!</v>
      </c>
    </row>
    <row r="5" spans="1:27">
      <c r="A5" s="34" t="s">
        <v>28</v>
      </c>
      <c r="B5" s="34">
        <f>累计利润调整表!B66/10000</f>
        <v>17504.806102999999</v>
      </c>
      <c r="C5" s="34">
        <f>累计利润调整表!C66/10000</f>
        <v>0</v>
      </c>
      <c r="D5" s="34">
        <f>累计利润调整表!D66/10000</f>
        <v>-170.18992499999999</v>
      </c>
      <c r="E5" s="34">
        <f>累计利润调整表!E66/10000</f>
        <v>17625.554165999998</v>
      </c>
      <c r="F5" s="34">
        <f>累计利润调整表!F66/10000</f>
        <v>33.050212000000002</v>
      </c>
      <c r="G5" s="34">
        <f>累计利润调整表!K66/10000</f>
        <v>16.391649999999998</v>
      </c>
      <c r="H5" s="34">
        <f>累计利润调整表!L66/10000</f>
        <v>0</v>
      </c>
      <c r="I5" s="34">
        <f>累计利润调整表!N66/10000</f>
        <v>0</v>
      </c>
      <c r="J5" s="34">
        <f>累计利润调整表!O66/10000</f>
        <v>17.667050999999997</v>
      </c>
      <c r="K5" s="34">
        <f>累计利润调整表!P66/10000</f>
        <v>0</v>
      </c>
      <c r="L5" s="34">
        <f>累计利润调整表!Q66/10000</f>
        <v>-1.275401</v>
      </c>
      <c r="M5" s="34" t="e">
        <f>累计利润调整表!#REF!/10000</f>
        <v>#REF!</v>
      </c>
      <c r="N5" s="34">
        <f>累计利润调整表!R66/10000</f>
        <v>0</v>
      </c>
      <c r="O5" s="34" t="e">
        <f>累计利润调整表!#REF!/10000</f>
        <v>#REF!</v>
      </c>
      <c r="P5" s="34">
        <f>累计利润调整表!T66/10000</f>
        <v>0</v>
      </c>
      <c r="Q5" s="34" t="e">
        <f>累计利润调整表!#REF!/10000</f>
        <v>#REF!</v>
      </c>
      <c r="R5" s="34" t="e">
        <f>累计利润调整表!#REF!/10000</f>
        <v>#REF!</v>
      </c>
      <c r="S5" s="34">
        <f>累计利润调整表!U66/10000</f>
        <v>0</v>
      </c>
      <c r="T5" s="34">
        <f>累计利润调整表!V66/10000</f>
        <v>0</v>
      </c>
      <c r="U5" s="34">
        <f>累计利润调整表!W66/10000</f>
        <v>0</v>
      </c>
      <c r="V5" s="34">
        <f>累计利润调整表!X66/10000</f>
        <v>0</v>
      </c>
      <c r="W5" s="34">
        <f>累计利润调整表!Y66/10000</f>
        <v>0</v>
      </c>
      <c r="X5" s="34">
        <f>累计利润调整表!Z66/10000</f>
        <v>0</v>
      </c>
      <c r="Y5" s="34">
        <f>累计利润调整表!AA66/10000</f>
        <v>0</v>
      </c>
      <c r="Z5" s="34">
        <f>累计利润调整表!AB66/10000</f>
        <v>0</v>
      </c>
      <c r="AA5" s="34" t="e">
        <f>累计利润调整表!#REF!/10000</f>
        <v>#REF!</v>
      </c>
    </row>
    <row r="6" spans="1:27">
      <c r="A6" s="34" t="s">
        <v>29</v>
      </c>
      <c r="B6" s="34">
        <f>累计利润调整表!B67/10000</f>
        <v>10139.429212999999</v>
      </c>
      <c r="C6" s="34">
        <f>累计利润调整表!C67/10000</f>
        <v>175.00000080000001</v>
      </c>
      <c r="D6" s="34">
        <f>累计利润调整表!D67/10000</f>
        <v>0</v>
      </c>
      <c r="E6" s="34">
        <f>累计利润调整表!E67/10000</f>
        <v>29.716981199999999</v>
      </c>
      <c r="F6" s="34">
        <f>累计利润调整表!F67/10000</f>
        <v>0</v>
      </c>
      <c r="G6" s="34">
        <f>累计利润调整表!K67/10000</f>
        <v>0</v>
      </c>
      <c r="H6" s="34">
        <f>累计利润调整表!L67/10000</f>
        <v>0</v>
      </c>
      <c r="I6" s="34">
        <f>累计利润调整表!N67/10000</f>
        <v>0</v>
      </c>
      <c r="J6" s="34">
        <f>累计利润调整表!O67/10000</f>
        <v>0</v>
      </c>
      <c r="K6" s="34">
        <f>累计利润调整表!P67/10000</f>
        <v>0</v>
      </c>
      <c r="L6" s="34">
        <f>累计利润调整表!Q67/10000</f>
        <v>0</v>
      </c>
      <c r="M6" s="34" t="e">
        <f>累计利润调整表!#REF!/10000</f>
        <v>#REF!</v>
      </c>
      <c r="N6" s="34">
        <f>累计利润调整表!R67/10000</f>
        <v>0</v>
      </c>
      <c r="O6" s="34" t="e">
        <f>累计利润调整表!#REF!/10000</f>
        <v>#REF!</v>
      </c>
      <c r="P6" s="34">
        <f>累计利润调整表!T67/10000</f>
        <v>657.3113249999999</v>
      </c>
      <c r="Q6" s="34" t="e">
        <f>累计利润调整表!#REF!/10000</f>
        <v>#REF!</v>
      </c>
      <c r="R6" s="34" t="e">
        <f>累计利润调整表!#REF!/10000</f>
        <v>#REF!</v>
      </c>
      <c r="S6" s="34">
        <f>累计利润调整表!U67/10000</f>
        <v>6560.0801490000003</v>
      </c>
      <c r="T6" s="34">
        <f>累计利润调整表!V67/10000</f>
        <v>2603.3962300000003</v>
      </c>
      <c r="U6" s="34">
        <f>累计利润调整表!W67/10000</f>
        <v>77.132074000000003</v>
      </c>
      <c r="V6" s="34">
        <f>累计利润调整表!X67/10000</f>
        <v>36.792453000000002</v>
      </c>
      <c r="W6" s="34">
        <f>累计利润调整表!Y67/10000</f>
        <v>0</v>
      </c>
      <c r="X6" s="34">
        <f>累计利润调整表!Z67/10000</f>
        <v>36.792453000000002</v>
      </c>
      <c r="Y6" s="34">
        <f>累计利润调整表!AA67/10000</f>
        <v>0</v>
      </c>
      <c r="Z6" s="34">
        <f>累计利润调整表!AB67/10000</f>
        <v>0</v>
      </c>
      <c r="AA6" s="34" t="e">
        <f>累计利润调整表!#REF!/10000</f>
        <v>#REF!</v>
      </c>
    </row>
    <row r="7" spans="1:27">
      <c r="A7" s="34" t="s">
        <v>30</v>
      </c>
      <c r="B7" s="34">
        <f>累计利润调整表!B68/10000</f>
        <v>2978.0940620000001</v>
      </c>
      <c r="C7" s="34">
        <f>累计利润调整表!C68/10000</f>
        <v>157.598555</v>
      </c>
      <c r="D7" s="34">
        <f>累计利润调整表!D68/10000</f>
        <v>0</v>
      </c>
      <c r="E7" s="34">
        <f>累计利润调整表!E68/10000</f>
        <v>109.83331799999999</v>
      </c>
      <c r="F7" s="34">
        <f>累计利润调整表!F68/10000</f>
        <v>2710.6621890000001</v>
      </c>
      <c r="G7" s="34">
        <f>累计利润调整表!K68/10000</f>
        <v>0</v>
      </c>
      <c r="H7" s="34">
        <f>累计利润调整表!L68/10000</f>
        <v>0</v>
      </c>
      <c r="I7" s="34">
        <f>累计利润调整表!N68/10000</f>
        <v>0</v>
      </c>
      <c r="J7" s="34">
        <f>累计利润调整表!O68/10000</f>
        <v>0</v>
      </c>
      <c r="K7" s="34">
        <f>累计利润调整表!P68/10000</f>
        <v>0</v>
      </c>
      <c r="L7" s="34">
        <f>累计利润调整表!Q68/10000</f>
        <v>0</v>
      </c>
      <c r="M7" s="34" t="e">
        <f>累计利润调整表!#REF!/10000</f>
        <v>#REF!</v>
      </c>
      <c r="N7" s="34">
        <f>累计利润调整表!R68/10000</f>
        <v>0</v>
      </c>
      <c r="O7" s="34" t="e">
        <f>累计利润调整表!#REF!/10000</f>
        <v>#REF!</v>
      </c>
      <c r="P7" s="34">
        <f>累计利润调整表!T68/10000</f>
        <v>0</v>
      </c>
      <c r="Q7" s="34" t="e">
        <f>累计利润调整表!#REF!/10000</f>
        <v>#REF!</v>
      </c>
      <c r="R7" s="34" t="e">
        <f>累计利润调整表!#REF!/10000</f>
        <v>#REF!</v>
      </c>
      <c r="S7" s="34">
        <f>累计利润调整表!U68/10000</f>
        <v>0</v>
      </c>
      <c r="T7" s="34">
        <f>累计利润调整表!V68/10000</f>
        <v>0</v>
      </c>
      <c r="U7" s="34">
        <f>累计利润调整表!W68/10000</f>
        <v>0</v>
      </c>
      <c r="V7" s="34">
        <f>累计利润调整表!X68/10000</f>
        <v>0</v>
      </c>
      <c r="W7" s="34">
        <f>累计利润调整表!Y68/10000</f>
        <v>0</v>
      </c>
      <c r="X7" s="34">
        <f>累计利润调整表!Z68/10000</f>
        <v>0</v>
      </c>
      <c r="Y7" s="34">
        <f>累计利润调整表!AA68/10000</f>
        <v>0</v>
      </c>
      <c r="Z7" s="34">
        <f>累计利润调整表!AB68/10000</f>
        <v>0</v>
      </c>
      <c r="AA7" s="34" t="e">
        <f>累计利润调整表!#REF!/10000</f>
        <v>#REF!</v>
      </c>
    </row>
    <row r="8" spans="1:27">
      <c r="A8" s="32" t="s">
        <v>31</v>
      </c>
      <c r="B8" s="32">
        <f>累计利润调整表!B69/10000</f>
        <v>9323.7977339999998</v>
      </c>
      <c r="C8" s="32">
        <f>累计利润调整表!C69/10000</f>
        <v>66.882152000000005</v>
      </c>
      <c r="D8" s="32">
        <f>累计利润调整表!D69/10000</f>
        <v>-11169.177460222221</v>
      </c>
      <c r="E8" s="32">
        <f>累计利润调整表!E69/10000</f>
        <v>19473.068749999999</v>
      </c>
      <c r="F8" s="32">
        <f>累计利润调整表!F69/10000</f>
        <v>185.52511100000001</v>
      </c>
      <c r="G8" s="32">
        <f>累计利润调整表!K69/10000</f>
        <v>683.32883600000002</v>
      </c>
      <c r="H8" s="32">
        <f>累计利润调整表!L69/10000</f>
        <v>-99.886490000000009</v>
      </c>
      <c r="I8" s="32">
        <f>累计利润调整表!N69/10000</f>
        <v>0</v>
      </c>
      <c r="J8" s="32">
        <f>累计利润调整表!O69/10000</f>
        <v>814.10904500000015</v>
      </c>
      <c r="K8" s="32">
        <f>累计利润调整表!P69/10000</f>
        <v>0</v>
      </c>
      <c r="L8" s="32">
        <f>累计利润调整表!Q69/10000</f>
        <v>9.9406179999999988</v>
      </c>
      <c r="M8" s="32" t="e">
        <f>累计利润调整表!#REF!/10000</f>
        <v>#REF!</v>
      </c>
      <c r="N8" s="32">
        <f>累计利润调整表!R69/10000</f>
        <v>0.30975799999999998</v>
      </c>
      <c r="O8" s="32" t="e">
        <f>累计利润调整表!#REF!/10000</f>
        <v>#REF!</v>
      </c>
      <c r="P8" s="32">
        <f>累计利润调整表!T69/10000</f>
        <v>0</v>
      </c>
      <c r="Q8" s="32" t="e">
        <f>累计利润调整表!#REF!/10000</f>
        <v>#REF!</v>
      </c>
      <c r="R8" s="32" t="e">
        <f>累计利润调整表!#REF!/10000</f>
        <v>#REF!</v>
      </c>
      <c r="S8" s="32">
        <f>累计利润调整表!U69/10000</f>
        <v>0</v>
      </c>
      <c r="T8" s="32">
        <f>累计利润调整表!V69/10000</f>
        <v>0</v>
      </c>
      <c r="U8" s="32">
        <f>累计利润调整表!W69/10000</f>
        <v>84.12222222222222</v>
      </c>
      <c r="V8" s="32">
        <f>累计利润调整表!X69/10000</f>
        <v>3.7422000000000004E-2</v>
      </c>
      <c r="W8" s="32">
        <f>累计利润调整表!Y69/10000</f>
        <v>3.7422000000000004E-2</v>
      </c>
      <c r="X8" s="32">
        <f>累计利润调整表!Z69/10000</f>
        <v>0</v>
      </c>
      <c r="Y8" s="32">
        <f>累计利润调整表!AA69/10000</f>
        <v>0</v>
      </c>
      <c r="Z8" s="32">
        <f>累计利润调整表!AB69/10000</f>
        <v>1.0701E-2</v>
      </c>
      <c r="AA8" s="32" t="e">
        <f>累计利润调整表!#REF!/10000</f>
        <v>#REF!</v>
      </c>
    </row>
    <row r="9" spans="1:27">
      <c r="A9" s="32" t="s">
        <v>32</v>
      </c>
      <c r="B9" s="32">
        <f>累计利润调整表!B70/10000</f>
        <v>-8730.1863030000004</v>
      </c>
      <c r="C9" s="32">
        <f>累计利润调整表!C70/10000</f>
        <v>-238.44022199999998</v>
      </c>
      <c r="D9" s="32">
        <f>累计利润调整表!D70/10000</f>
        <v>416.41527814465377</v>
      </c>
      <c r="E9" s="32">
        <f>累计利润调整表!E70/10000</f>
        <v>17.014206000000001</v>
      </c>
      <c r="F9" s="32">
        <f>累计利润调整表!F70/10000</f>
        <v>-8860.19446837736</v>
      </c>
      <c r="G9" s="32">
        <f>累计利润调整表!K70/10000</f>
        <v>-60.0411133710695</v>
      </c>
      <c r="H9" s="32">
        <f>累计利润调整表!L70/10000</f>
        <v>3620.7380770000004</v>
      </c>
      <c r="I9" s="32">
        <f>累计利润调整表!N70/10000</f>
        <v>175.43506399999998</v>
      </c>
      <c r="J9" s="32">
        <f>累计利润调整表!O70/10000</f>
        <v>-7544.8217386226415</v>
      </c>
      <c r="K9" s="32">
        <f>累计利润调整表!P70/10000</f>
        <v>623.54994939622645</v>
      </c>
      <c r="L9" s="32">
        <f>累计利润调整表!Q70/10000</f>
        <v>-160.609476</v>
      </c>
      <c r="M9" s="32" t="e">
        <f>累计利润调整表!#REF!/10000</f>
        <v>#REF!</v>
      </c>
      <c r="N9" s="32">
        <f>累计利润调整表!R70/10000</f>
        <v>0</v>
      </c>
      <c r="O9" s="32" t="e">
        <f>累计利润调整表!#REF!/10000</f>
        <v>#REF!</v>
      </c>
      <c r="P9" s="32">
        <f>累计利润调整表!T70/10000</f>
        <v>-4.9399833962264097</v>
      </c>
      <c r="Q9" s="32" t="e">
        <f>累计利润调整表!#REF!/10000</f>
        <v>#REF!</v>
      </c>
      <c r="R9" s="32" t="e">
        <f>累计利润调整表!#REF!/10000</f>
        <v>#REF!</v>
      </c>
      <c r="S9" s="32">
        <f>累计利润调整表!U70/10000</f>
        <v>0</v>
      </c>
      <c r="T9" s="32">
        <f>累计利润调整表!V70/10000</f>
        <v>0</v>
      </c>
      <c r="U9" s="32">
        <f>累计利润调整表!W70/10000</f>
        <v>0</v>
      </c>
      <c r="V9" s="32">
        <f>累计利润调整表!X70/10000</f>
        <v>0</v>
      </c>
      <c r="W9" s="32">
        <f>累计利润调整表!Y70/10000</f>
        <v>0</v>
      </c>
      <c r="X9" s="32">
        <f>累计利润调整表!Z70/10000</f>
        <v>0</v>
      </c>
      <c r="Y9" s="32">
        <f>累计利润调整表!AA70/10000</f>
        <v>0</v>
      </c>
      <c r="Z9" s="32">
        <f>累计利润调整表!AB70/10000</f>
        <v>0</v>
      </c>
      <c r="AA9" s="32" t="e">
        <f>累计利润调整表!#REF!/10000</f>
        <v>#REF!</v>
      </c>
    </row>
    <row r="10" spans="1:27">
      <c r="A10" s="32" t="s">
        <v>33</v>
      </c>
      <c r="B10" s="32">
        <f>累计利润调整表!B71/10000</f>
        <v>0</v>
      </c>
      <c r="C10" s="32">
        <f>累计利润调整表!C71/10000</f>
        <v>0</v>
      </c>
      <c r="D10" s="32">
        <f>累计利润调整表!D71/10000</f>
        <v>0</v>
      </c>
      <c r="E10" s="32">
        <f>累计利润调整表!E71/10000</f>
        <v>0</v>
      </c>
      <c r="F10" s="32">
        <f>累计利润调整表!F71/10000</f>
        <v>0</v>
      </c>
      <c r="G10" s="32">
        <f>累计利润调整表!K71/10000</f>
        <v>0</v>
      </c>
      <c r="H10" s="32">
        <f>累计利润调整表!L71/10000</f>
        <v>0</v>
      </c>
      <c r="I10" s="32">
        <f>累计利润调整表!N71/10000</f>
        <v>0</v>
      </c>
      <c r="J10" s="32">
        <f>累计利润调整表!O71/10000</f>
        <v>0</v>
      </c>
      <c r="K10" s="32">
        <f>累计利润调整表!P71/10000</f>
        <v>0</v>
      </c>
      <c r="L10" s="32">
        <f>累计利润调整表!Q71/10000</f>
        <v>0</v>
      </c>
      <c r="M10" s="32" t="e">
        <f>累计利润调整表!#REF!/10000</f>
        <v>#REF!</v>
      </c>
      <c r="N10" s="32">
        <f>累计利润调整表!R71/10000</f>
        <v>0</v>
      </c>
      <c r="O10" s="32" t="e">
        <f>累计利润调整表!#REF!/10000</f>
        <v>#REF!</v>
      </c>
      <c r="P10" s="32">
        <f>累计利润调整表!T71/10000</f>
        <v>0</v>
      </c>
      <c r="Q10" s="32" t="e">
        <f>累计利润调整表!#REF!/10000</f>
        <v>#REF!</v>
      </c>
      <c r="R10" s="32" t="e">
        <f>累计利润调整表!#REF!/10000</f>
        <v>#REF!</v>
      </c>
      <c r="S10" s="32">
        <f>累计利润调整表!U71/10000</f>
        <v>0</v>
      </c>
      <c r="T10" s="32">
        <f>累计利润调整表!V71/10000</f>
        <v>0</v>
      </c>
      <c r="U10" s="32">
        <f>累计利润调整表!W71/10000</f>
        <v>0</v>
      </c>
      <c r="V10" s="32">
        <f>累计利润调整表!X71/10000</f>
        <v>0</v>
      </c>
      <c r="W10" s="32">
        <f>累计利润调整表!Y71/10000</f>
        <v>0</v>
      </c>
      <c r="X10" s="32">
        <f>累计利润调整表!Z71/10000</f>
        <v>0</v>
      </c>
      <c r="Y10" s="32">
        <f>累计利润调整表!AA71/10000</f>
        <v>0</v>
      </c>
      <c r="Z10" s="32">
        <f>累计利润调整表!AB71/10000</f>
        <v>0</v>
      </c>
      <c r="AA10" s="32" t="e">
        <f>累计利润调整表!#REF!/10000</f>
        <v>#REF!</v>
      </c>
    </row>
    <row r="11" spans="1:27">
      <c r="A11" s="32" t="s">
        <v>34</v>
      </c>
      <c r="B11" s="32">
        <f>累计利润调整表!B72/10000</f>
        <v>-22932.006869000001</v>
      </c>
      <c r="C11" s="32">
        <f>累计利润调整表!C72/10000</f>
        <v>860.51132499999983</v>
      </c>
      <c r="D11" s="32">
        <f>累计利润调整表!D72/10000</f>
        <v>0</v>
      </c>
      <c r="E11" s="32">
        <f>累计利润调整表!E72/10000</f>
        <v>36.366440000000004</v>
      </c>
      <c r="F11" s="32">
        <f>累计利润调整表!F72/10000</f>
        <v>-19839.604364999999</v>
      </c>
      <c r="G11" s="32">
        <f>累计利润调整表!K72/10000</f>
        <v>-3990.9907798999993</v>
      </c>
      <c r="H11" s="32">
        <f>累计利润调整表!L72/10000</f>
        <v>-2196.3394029999999</v>
      </c>
      <c r="I11" s="32">
        <f>累计利润调整表!N72/10000</f>
        <v>-128.09108999999998</v>
      </c>
      <c r="J11" s="32">
        <f>累计利润调整表!O72/10000</f>
        <v>2084.5049200000003</v>
      </c>
      <c r="K11" s="32">
        <f>累计利润调整表!P72/10000</f>
        <v>-1517.2779779</v>
      </c>
      <c r="L11" s="32">
        <f>累计利润调整表!Q72/10000</f>
        <v>102.46216799999999</v>
      </c>
      <c r="M11" s="32" t="e">
        <f>累计利润调整表!#REF!/10000</f>
        <v>#REF!</v>
      </c>
      <c r="N11" s="32">
        <f>累计利润调整表!R72/10000</f>
        <v>0</v>
      </c>
      <c r="O11" s="32" t="e">
        <f>累计利润调整表!#REF!/10000</f>
        <v>#REF!</v>
      </c>
      <c r="P11" s="32">
        <f>累计利润调整表!T72/10000</f>
        <v>1.7105109000000001</v>
      </c>
      <c r="Q11" s="32" t="e">
        <f>累计利润调整表!#REF!/10000</f>
        <v>#REF!</v>
      </c>
      <c r="R11" s="32" t="e">
        <f>累计利润调整表!#REF!/10000</f>
        <v>#REF!</v>
      </c>
      <c r="S11" s="32">
        <f>累计利润调整表!U72/10000</f>
        <v>0</v>
      </c>
      <c r="T11" s="32">
        <f>累计利润调整表!V72/10000</f>
        <v>0</v>
      </c>
      <c r="U11" s="32">
        <f>累计利润调整表!W72/10000</f>
        <v>0</v>
      </c>
      <c r="V11" s="32">
        <f>累计利润调整表!X72/10000</f>
        <v>0</v>
      </c>
      <c r="W11" s="32">
        <f>累计利润调整表!Y72/10000</f>
        <v>0</v>
      </c>
      <c r="X11" s="32">
        <f>累计利润调整表!Z72/10000</f>
        <v>0</v>
      </c>
      <c r="Y11" s="32">
        <f>累计利润调整表!AA72/10000</f>
        <v>0</v>
      </c>
      <c r="Z11" s="32">
        <f>累计利润调整表!AB72/10000</f>
        <v>0</v>
      </c>
      <c r="AA11" s="32" t="e">
        <f>累计利润调整表!#REF!/10000</f>
        <v>#REF!</v>
      </c>
    </row>
    <row r="12" spans="1:27">
      <c r="A12" s="32" t="s">
        <v>35</v>
      </c>
      <c r="B12" s="32">
        <f>累计利润调整表!B73/10000</f>
        <v>-18.331968</v>
      </c>
      <c r="C12" s="32">
        <f>累计利润调整表!C73/10000</f>
        <v>0</v>
      </c>
      <c r="D12" s="32">
        <f>累计利润调整表!D73/10000</f>
        <v>2.2442029999999997</v>
      </c>
      <c r="E12" s="32">
        <f>累计利润调整表!E73/10000</f>
        <v>-20.576170999999999</v>
      </c>
      <c r="F12" s="32">
        <f>累计利润调整表!F73/10000</f>
        <v>0</v>
      </c>
      <c r="G12" s="32">
        <f>累计利润调整表!K73/10000</f>
        <v>0</v>
      </c>
      <c r="H12" s="32">
        <f>累计利润调整表!L73/10000</f>
        <v>0</v>
      </c>
      <c r="I12" s="32">
        <f>累计利润调整表!N73/10000</f>
        <v>0</v>
      </c>
      <c r="J12" s="32">
        <f>累计利润调整表!O73/10000</f>
        <v>0</v>
      </c>
      <c r="K12" s="32">
        <f>累计利润调整表!P73/10000</f>
        <v>0</v>
      </c>
      <c r="L12" s="32">
        <f>累计利润调整表!Q73/10000</f>
        <v>0</v>
      </c>
      <c r="M12" s="32" t="e">
        <f>累计利润调整表!#REF!/10000</f>
        <v>#REF!</v>
      </c>
      <c r="N12" s="32">
        <f>累计利润调整表!R73/10000</f>
        <v>0</v>
      </c>
      <c r="O12" s="32" t="e">
        <f>累计利润调整表!#REF!/10000</f>
        <v>#REF!</v>
      </c>
      <c r="P12" s="32">
        <f>累计利润调整表!T73/10000</f>
        <v>0</v>
      </c>
      <c r="Q12" s="32" t="e">
        <f>累计利润调整表!#REF!/10000</f>
        <v>#REF!</v>
      </c>
      <c r="R12" s="32" t="e">
        <f>累计利润调整表!#REF!/10000</f>
        <v>#REF!</v>
      </c>
      <c r="S12" s="32">
        <f>累计利润调整表!U73/10000</f>
        <v>0</v>
      </c>
      <c r="T12" s="32">
        <f>累计利润调整表!V73/10000</f>
        <v>0</v>
      </c>
      <c r="U12" s="32">
        <f>累计利润调整表!W73/10000</f>
        <v>0</v>
      </c>
      <c r="V12" s="32">
        <f>累计利润调整表!X73/10000</f>
        <v>0</v>
      </c>
      <c r="W12" s="32">
        <f>累计利润调整表!Y73/10000</f>
        <v>0</v>
      </c>
      <c r="X12" s="32">
        <f>累计利润调整表!Z73/10000</f>
        <v>0</v>
      </c>
      <c r="Y12" s="32">
        <f>累计利润调整表!AA73/10000</f>
        <v>0</v>
      </c>
      <c r="Z12" s="32">
        <f>累计利润调整表!AB73/10000</f>
        <v>0</v>
      </c>
      <c r="AA12" s="32" t="e">
        <f>累计利润调整表!#REF!/10000</f>
        <v>#REF!</v>
      </c>
    </row>
    <row r="13" spans="1:27">
      <c r="A13" s="32" t="s">
        <v>36</v>
      </c>
      <c r="B13" s="32">
        <f>累计利润调整表!B74/10000</f>
        <v>383.15466600000002</v>
      </c>
      <c r="C13" s="32">
        <f>累计利润调整表!C74/10000</f>
        <v>-44.163414000000017</v>
      </c>
      <c r="D13" s="32">
        <f>累计利润调整表!D74/10000</f>
        <v>0</v>
      </c>
      <c r="E13" s="32">
        <f>累计利润调整表!E74/10000</f>
        <v>427.31808000000007</v>
      </c>
      <c r="F13" s="32">
        <f>累计利润调整表!F74/10000</f>
        <v>0</v>
      </c>
      <c r="G13" s="32">
        <f>累计利润调整表!K74/10000</f>
        <v>0</v>
      </c>
      <c r="H13" s="32">
        <f>累计利润调整表!L74/10000</f>
        <v>0</v>
      </c>
      <c r="I13" s="32">
        <f>累计利润调整表!N74/10000</f>
        <v>0</v>
      </c>
      <c r="J13" s="32">
        <f>累计利润调整表!O74/10000</f>
        <v>0</v>
      </c>
      <c r="K13" s="32">
        <f>累计利润调整表!P74/10000</f>
        <v>0</v>
      </c>
      <c r="L13" s="32">
        <f>累计利润调整表!Q74/10000</f>
        <v>0</v>
      </c>
      <c r="M13" s="32" t="e">
        <f>累计利润调整表!#REF!/10000</f>
        <v>#REF!</v>
      </c>
      <c r="N13" s="32">
        <f>累计利润调整表!R74/10000</f>
        <v>0</v>
      </c>
      <c r="O13" s="32" t="e">
        <f>累计利润调整表!#REF!/10000</f>
        <v>#REF!</v>
      </c>
      <c r="P13" s="32">
        <f>累计利润调整表!T74/10000</f>
        <v>0</v>
      </c>
      <c r="Q13" s="32" t="e">
        <f>累计利润调整表!#REF!/10000</f>
        <v>#REF!</v>
      </c>
      <c r="R13" s="32" t="e">
        <f>累计利润调整表!#REF!/10000</f>
        <v>#REF!</v>
      </c>
      <c r="S13" s="32">
        <f>累计利润调整表!U74/10000</f>
        <v>0</v>
      </c>
      <c r="T13" s="32">
        <f>累计利润调整表!V74/10000</f>
        <v>0</v>
      </c>
      <c r="U13" s="32">
        <f>累计利润调整表!W74/10000</f>
        <v>0</v>
      </c>
      <c r="V13" s="32">
        <f>累计利润调整表!X74/10000</f>
        <v>0</v>
      </c>
      <c r="W13" s="32">
        <f>累计利润调整表!Y74/10000</f>
        <v>0</v>
      </c>
      <c r="X13" s="32">
        <f>累计利润调整表!Z74/10000</f>
        <v>0</v>
      </c>
      <c r="Y13" s="32">
        <f>累计利润调整表!AA74/10000</f>
        <v>0</v>
      </c>
      <c r="Z13" s="32">
        <f>累计利润调整表!AB74/10000</f>
        <v>0</v>
      </c>
      <c r="AA13" s="32" t="e">
        <f>累计利润调整表!#REF!/10000</f>
        <v>#REF!</v>
      </c>
    </row>
    <row r="14" spans="1:27">
      <c r="A14" s="35" t="s">
        <v>37</v>
      </c>
      <c r="B14" s="36">
        <f>累计利润调整表!B75/10000</f>
        <v>28407.508652999997</v>
      </c>
      <c r="C14" s="36">
        <f>累计利润调整表!C75/10000</f>
        <v>513.12861899999973</v>
      </c>
      <c r="D14" s="36">
        <f>累计利润调整表!D75/10000</f>
        <v>5277.2039405047972</v>
      </c>
      <c r="E14" s="36">
        <f>累计利润调整表!E75/10000</f>
        <v>14330.1584584952</v>
      </c>
      <c r="F14" s="36">
        <f>累计利润调整表!F75/10000</f>
        <v>748.54200600000001</v>
      </c>
      <c r="G14" s="36">
        <f>累计利润调整表!K75/10000</f>
        <v>1147.9947430000002</v>
      </c>
      <c r="H14" s="36">
        <f>累计利润调整表!L75/10000</f>
        <v>324.01815600000003</v>
      </c>
      <c r="I14" s="36">
        <f>累计利润调整表!N75/10000</f>
        <v>83.733862999999999</v>
      </c>
      <c r="J14" s="36">
        <f>累计利润调整表!O75/10000</f>
        <v>122.233093</v>
      </c>
      <c r="K14" s="36">
        <f>累计利润调整表!P75/10000</f>
        <v>138.03369400000003</v>
      </c>
      <c r="L14" s="36">
        <f>累计利润调整表!Q75/10000</f>
        <v>167.91317000000001</v>
      </c>
      <c r="M14" s="36" t="e">
        <f>累计利润调整表!#REF!/10000</f>
        <v>#REF!</v>
      </c>
      <c r="N14" s="36">
        <f>累计利润调整表!R75/10000</f>
        <v>230.77775099999997</v>
      </c>
      <c r="O14" s="36" t="e">
        <f>累计利润调整表!#REF!/10000</f>
        <v>#REF!</v>
      </c>
      <c r="P14" s="36">
        <f>累计利润调整表!T75/10000</f>
        <v>577.08803199999988</v>
      </c>
      <c r="Q14" s="36" t="e">
        <f>累计利润调整表!#REF!/10000</f>
        <v>#REF!</v>
      </c>
      <c r="R14" s="36" t="e">
        <f>累计利润调整表!#REF!/10000</f>
        <v>#REF!</v>
      </c>
      <c r="S14" s="36">
        <f>累计利润调整表!U75/10000</f>
        <v>2958.1247759999997</v>
      </c>
      <c r="T14" s="36">
        <f>累计利润调整表!V75/10000</f>
        <v>1658.005296</v>
      </c>
      <c r="U14" s="36">
        <f>累计利润调整表!W75/10000</f>
        <v>226.52131200000002</v>
      </c>
      <c r="V14" s="36">
        <f>累计利润调整表!X75/10000</f>
        <v>267.93279899999999</v>
      </c>
      <c r="W14" s="36">
        <f>累计利润调整表!Y75/10000</f>
        <v>199.93877700000002</v>
      </c>
      <c r="X14" s="36">
        <f>累计利润调整表!Z75/10000</f>
        <v>67.994022000000015</v>
      </c>
      <c r="Y14" s="36">
        <f>累计利润调整表!AA75/10000</f>
        <v>621.79643299999998</v>
      </c>
      <c r="Z14" s="36">
        <f>累计利润调整表!AB75/10000</f>
        <v>81.012237999999996</v>
      </c>
      <c r="AA14" s="36" t="e">
        <f>累计利润调整表!#REF!/10000</f>
        <v>#REF!</v>
      </c>
    </row>
    <row r="15" spans="1:27">
      <c r="A15" s="33" t="s">
        <v>38</v>
      </c>
      <c r="B15" s="33">
        <f>累计利润调整表!B76/10000</f>
        <v>332.689414</v>
      </c>
      <c r="C15" s="33">
        <f>累计利润调整表!C76/10000</f>
        <v>0.89190200000000008</v>
      </c>
      <c r="D15" s="33">
        <f>累计利润调整表!D76/10000</f>
        <v>-68.651419495199988</v>
      </c>
      <c r="E15" s="33">
        <f>累计利润调整表!E76/10000</f>
        <v>259.73978249520002</v>
      </c>
      <c r="F15" s="33">
        <f>累计利润调整表!F76/10000</f>
        <v>16.757296000000004</v>
      </c>
      <c r="G15" s="33">
        <f>累计利润调整表!K76/10000</f>
        <v>53.371244999999995</v>
      </c>
      <c r="H15" s="33">
        <f>累计利润调整表!L76/10000</f>
        <v>104.50655399999999</v>
      </c>
      <c r="I15" s="33">
        <f>累计利润调整表!N76/10000</f>
        <v>1.5391999999999999</v>
      </c>
      <c r="J15" s="33">
        <f>累计利润调整表!O76/10000</f>
        <v>-56.478623999999996</v>
      </c>
      <c r="K15" s="33">
        <f>累计利润调整表!P76/10000</f>
        <v>3.3113159999999997</v>
      </c>
      <c r="L15" s="33">
        <f>累计利润调整表!Q76/10000</f>
        <v>-1.160784</v>
      </c>
      <c r="M15" s="33" t="e">
        <f>累计利润调整表!#REF!/10000</f>
        <v>#REF!</v>
      </c>
      <c r="N15" s="33">
        <f>累计利润调整表!R76/10000</f>
        <v>0</v>
      </c>
      <c r="O15" s="33" t="e">
        <f>累计利润调整表!#REF!/10000</f>
        <v>#REF!</v>
      </c>
      <c r="P15" s="33">
        <f>累计利润调整表!T76/10000</f>
        <v>4.6001529999999997</v>
      </c>
      <c r="Q15" s="33" t="e">
        <f>累计利润调整表!#REF!/10000</f>
        <v>#REF!</v>
      </c>
      <c r="R15" s="33" t="e">
        <f>累计利润调整表!#REF!/10000</f>
        <v>#REF!</v>
      </c>
      <c r="S15" s="33">
        <f>累计利润调整表!U76/10000</f>
        <v>46.995162999999998</v>
      </c>
      <c r="T15" s="33">
        <f>累计利润调整表!V76/10000</f>
        <v>18.630555999999999</v>
      </c>
      <c r="U15" s="33">
        <f>累计利润调整表!W76/10000</f>
        <v>0.21195700000000001</v>
      </c>
      <c r="V15" s="33">
        <f>累计利润调整表!X76/10000</f>
        <v>0.26490599999999997</v>
      </c>
      <c r="W15" s="33">
        <f>累计利润调整表!Y76/10000</f>
        <v>0</v>
      </c>
      <c r="X15" s="33">
        <f>累计利润调整表!Z76/10000</f>
        <v>0.26490599999999997</v>
      </c>
      <c r="Y15" s="33">
        <f>累计利润调整表!AA76/10000</f>
        <v>-0.122127</v>
      </c>
      <c r="Z15" s="33">
        <f>累计利润调整表!AB76/10000</f>
        <v>0</v>
      </c>
      <c r="AA15" s="33" t="e">
        <f>累计利润调整表!#REF!/10000</f>
        <v>#REF!</v>
      </c>
    </row>
    <row r="16" spans="1:27">
      <c r="A16" s="33" t="s">
        <v>39</v>
      </c>
      <c r="B16" s="33">
        <f>累计利润调整表!B77/10000</f>
        <v>27890.692282999997</v>
      </c>
      <c r="C16" s="33">
        <f>累计利润调整表!C77/10000</f>
        <v>512.23671699999977</v>
      </c>
      <c r="D16" s="33">
        <f>累计利润调整表!D77/10000</f>
        <v>5345.8553600000005</v>
      </c>
      <c r="E16" s="33">
        <f>累计利润调整表!E77/10000</f>
        <v>13886.291720000001</v>
      </c>
      <c r="F16" s="33">
        <f>累计利润调整表!F77/10000</f>
        <v>731.78471000000002</v>
      </c>
      <c r="G16" s="33">
        <f>累计利润调整表!K77/10000</f>
        <v>1094.6234979999999</v>
      </c>
      <c r="H16" s="33">
        <f>累计利润调整表!L77/10000</f>
        <v>219.51160200000001</v>
      </c>
      <c r="I16" s="33">
        <f>累计利润调整表!N77/10000</f>
        <v>82.194663000000006</v>
      </c>
      <c r="J16" s="33">
        <f>累计利润调整表!O77/10000</f>
        <v>178.71171699999999</v>
      </c>
      <c r="K16" s="33">
        <f>累计利润调整表!P77/10000</f>
        <v>134.72237799999999</v>
      </c>
      <c r="L16" s="33">
        <f>累计利润调整表!Q77/10000</f>
        <v>169.07395399999999</v>
      </c>
      <c r="M16" s="33" t="e">
        <f>累计利润调整表!#REF!/10000</f>
        <v>#REF!</v>
      </c>
      <c r="N16" s="33">
        <f>累计利润调整表!R77/10000</f>
        <v>230.77775099999997</v>
      </c>
      <c r="O16" s="33" t="e">
        <f>累计利润调整表!#REF!/10000</f>
        <v>#REF!</v>
      </c>
      <c r="P16" s="33">
        <f>累计利润调整表!T77/10000</f>
        <v>572.48787900000002</v>
      </c>
      <c r="Q16" s="33" t="e">
        <f>累计利润调整表!#REF!/10000</f>
        <v>#REF!</v>
      </c>
      <c r="R16" s="33" t="e">
        <f>累计利润调整表!#REF!/10000</f>
        <v>#REF!</v>
      </c>
      <c r="S16" s="33">
        <f>累计利润调整表!U77/10000</f>
        <v>2911.1296130000001</v>
      </c>
      <c r="T16" s="33">
        <f>累计利润调整表!V77/10000</f>
        <v>1639.37474</v>
      </c>
      <c r="U16" s="33">
        <f>累计利润调整表!W77/10000</f>
        <v>226.30935500000004</v>
      </c>
      <c r="V16" s="33">
        <f>累计利润调整表!X77/10000</f>
        <v>267.66789299999999</v>
      </c>
      <c r="W16" s="33">
        <f>累计利润调整表!Y77/10000</f>
        <v>199.93877700000002</v>
      </c>
      <c r="X16" s="33">
        <f>累计利润调整表!Z77/10000</f>
        <v>67.729116000000005</v>
      </c>
      <c r="Y16" s="33">
        <f>累计利润调整表!AA77/10000</f>
        <v>621.91855999999996</v>
      </c>
      <c r="Z16" s="33">
        <f>累计利润调整表!AB77/10000</f>
        <v>81.012237999999996</v>
      </c>
      <c r="AA16" s="33" t="e">
        <f>累计利润调整表!#REF!/10000</f>
        <v>#REF!</v>
      </c>
    </row>
    <row r="17" spans="1:27">
      <c r="A17" s="33" t="s">
        <v>40</v>
      </c>
      <c r="B17" s="33">
        <f>累计利润调整表!B78/10000</f>
        <v>0</v>
      </c>
      <c r="C17" s="33">
        <f>累计利润调整表!C78/10000</f>
        <v>0</v>
      </c>
      <c r="D17" s="33">
        <f>累计利润调整表!D78/10000</f>
        <v>0</v>
      </c>
      <c r="E17" s="33">
        <f>累计利润调整表!E78/10000</f>
        <v>0</v>
      </c>
      <c r="F17" s="33">
        <f>累计利润调整表!F78/10000</f>
        <v>0</v>
      </c>
      <c r="G17" s="33">
        <f>累计利润调整表!K78/10000</f>
        <v>0</v>
      </c>
      <c r="H17" s="33">
        <f>累计利润调整表!L78/10000</f>
        <v>0</v>
      </c>
      <c r="I17" s="33">
        <f>累计利润调整表!N78/10000</f>
        <v>0</v>
      </c>
      <c r="J17" s="33">
        <f>累计利润调整表!O78/10000</f>
        <v>0</v>
      </c>
      <c r="K17" s="33">
        <f>累计利润调整表!P78/10000</f>
        <v>0</v>
      </c>
      <c r="L17" s="33">
        <f>累计利润调整表!Q78/10000</f>
        <v>0</v>
      </c>
      <c r="M17" s="33" t="e">
        <f>累计利润调整表!#REF!/10000</f>
        <v>#REF!</v>
      </c>
      <c r="N17" s="33">
        <f>累计利润调整表!R78/10000</f>
        <v>0</v>
      </c>
      <c r="O17" s="33" t="e">
        <f>累计利润调整表!#REF!/10000</f>
        <v>#REF!</v>
      </c>
      <c r="P17" s="33">
        <f>累计利润调整表!T78/10000</f>
        <v>0</v>
      </c>
      <c r="Q17" s="33" t="e">
        <f>累计利润调整表!#REF!/10000</f>
        <v>#REF!</v>
      </c>
      <c r="R17" s="33" t="e">
        <f>累计利润调整表!#REF!/10000</f>
        <v>#REF!</v>
      </c>
      <c r="S17" s="33">
        <f>累计利润调整表!U78/10000</f>
        <v>0</v>
      </c>
      <c r="T17" s="33">
        <f>累计利润调整表!V78/10000</f>
        <v>0</v>
      </c>
      <c r="U17" s="33">
        <f>累计利润调整表!W78/10000</f>
        <v>0</v>
      </c>
      <c r="V17" s="33">
        <f>累计利润调整表!X78/10000</f>
        <v>0</v>
      </c>
      <c r="W17" s="33">
        <f>累计利润调整表!Y78/10000</f>
        <v>0</v>
      </c>
      <c r="X17" s="33">
        <f>累计利润调整表!Z78/10000</f>
        <v>0</v>
      </c>
      <c r="Y17" s="33">
        <f>累计利润调整表!AA78/10000</f>
        <v>0</v>
      </c>
      <c r="Z17" s="33">
        <f>累计利润调整表!AB78/10000</f>
        <v>0</v>
      </c>
      <c r="AA17" s="33" t="e">
        <f>累计利润调整表!#REF!/10000</f>
        <v>#REF!</v>
      </c>
    </row>
    <row r="18" spans="1:27">
      <c r="A18" s="33" t="s">
        <v>41</v>
      </c>
      <c r="B18" s="33">
        <f>累计利润调整表!B79/10000</f>
        <v>184.12695600000001</v>
      </c>
      <c r="C18" s="33">
        <f>累计利润调整表!C79/10000</f>
        <v>0</v>
      </c>
      <c r="D18" s="33">
        <f>累计利润调整表!D79/10000</f>
        <v>0</v>
      </c>
      <c r="E18" s="33">
        <f>累计利润调整表!E79/10000</f>
        <v>184.12695600000001</v>
      </c>
      <c r="F18" s="33">
        <f>累计利润调整表!F79/10000</f>
        <v>0</v>
      </c>
      <c r="G18" s="33">
        <f>累计利润调整表!K79/10000</f>
        <v>0</v>
      </c>
      <c r="H18" s="33">
        <f>累计利润调整表!L79/10000</f>
        <v>0</v>
      </c>
      <c r="I18" s="33">
        <f>累计利润调整表!N79/10000</f>
        <v>0</v>
      </c>
      <c r="J18" s="33">
        <f>累计利润调整表!O79/10000</f>
        <v>0</v>
      </c>
      <c r="K18" s="33">
        <f>累计利润调整表!P79/10000</f>
        <v>0</v>
      </c>
      <c r="L18" s="33">
        <f>累计利润调整表!Q79/10000</f>
        <v>0</v>
      </c>
      <c r="M18" s="33" t="e">
        <f>累计利润调整表!#REF!/10000</f>
        <v>#REF!</v>
      </c>
      <c r="N18" s="33">
        <f>累计利润调整表!R79/10000</f>
        <v>0</v>
      </c>
      <c r="O18" s="33" t="e">
        <f>累计利润调整表!#REF!/10000</f>
        <v>#REF!</v>
      </c>
      <c r="P18" s="33">
        <f>累计利润调整表!T79/10000</f>
        <v>0</v>
      </c>
      <c r="Q18" s="33" t="e">
        <f>累计利润调整表!#REF!/10000</f>
        <v>#REF!</v>
      </c>
      <c r="R18" s="33" t="e">
        <f>累计利润调整表!#REF!/10000</f>
        <v>#REF!</v>
      </c>
      <c r="S18" s="33">
        <f>累计利润调整表!U79/10000</f>
        <v>0</v>
      </c>
      <c r="T18" s="33">
        <f>累计利润调整表!V79/10000</f>
        <v>0</v>
      </c>
      <c r="U18" s="33">
        <f>累计利润调整表!W79/10000</f>
        <v>0</v>
      </c>
      <c r="V18" s="33">
        <f>累计利润调整表!X79/10000</f>
        <v>0</v>
      </c>
      <c r="W18" s="33">
        <f>累计利润调整表!Y79/10000</f>
        <v>0</v>
      </c>
      <c r="X18" s="33">
        <f>累计利润调整表!Z79/10000</f>
        <v>0</v>
      </c>
      <c r="Y18" s="33">
        <f>累计利润调整表!AA79/10000</f>
        <v>0</v>
      </c>
      <c r="Z18" s="33">
        <f>累计利润调整表!AB79/10000</f>
        <v>0</v>
      </c>
      <c r="AA18" s="33" t="e">
        <f>累计利润调整表!#REF!/10000</f>
        <v>#REF!</v>
      </c>
    </row>
    <row r="19" spans="1:27">
      <c r="A19" s="35" t="s">
        <v>42</v>
      </c>
      <c r="B19" s="36">
        <f>累计利润调整表!B80/10000</f>
        <v>-19606.035977</v>
      </c>
      <c r="C19" s="36">
        <f>累计利润调整表!C80/10000</f>
        <v>464.25977780000011</v>
      </c>
      <c r="D19" s="36">
        <f>累计利润调整表!D80/10000</f>
        <v>-16218.46519658237</v>
      </c>
      <c r="E19" s="36">
        <f>累计利润调整表!E80/10000</f>
        <v>23508.489763704802</v>
      </c>
      <c r="F19" s="36">
        <f>累计利润调整表!F80/10000</f>
        <v>-26519.25962737736</v>
      </c>
      <c r="G19" s="36">
        <f>累计利润调整表!K80/10000</f>
        <v>-4466.1686122710689</v>
      </c>
      <c r="H19" s="36">
        <f>累计利润调整表!L80/10000</f>
        <v>899.72808099999952</v>
      </c>
      <c r="I19" s="36">
        <f>累计利润调整表!N80/10000</f>
        <v>92.117446999999999</v>
      </c>
      <c r="J19" s="36">
        <f>累计利润调整表!O80/10000</f>
        <v>-4750.7738156226424</v>
      </c>
      <c r="K19" s="36">
        <f>累计利润调整表!P80/10000</f>
        <v>-1031.7617225037734</v>
      </c>
      <c r="L19" s="36">
        <f>累计利润调整表!Q80/10000</f>
        <v>-217.39526099999998</v>
      </c>
      <c r="M19" s="36" t="e">
        <f>累计利润调整表!#REF!/10000</f>
        <v>#REF!</v>
      </c>
      <c r="N19" s="36">
        <f>累计利润调整表!R80/10000</f>
        <v>-230.64519300000001</v>
      </c>
      <c r="O19" s="36" t="e">
        <f>累计利润调整表!#REF!/10000</f>
        <v>#REF!</v>
      </c>
      <c r="P19" s="36">
        <f>累计利润调整表!T80/10000</f>
        <v>76.993820503773591</v>
      </c>
      <c r="Q19" s="36" t="e">
        <f>累计利润调整表!#REF!/10000</f>
        <v>#REF!</v>
      </c>
      <c r="R19" s="36" t="e">
        <f>累计利润调整表!#REF!/10000</f>
        <v>#REF!</v>
      </c>
      <c r="S19" s="36">
        <f>累计利润调整表!U80/10000</f>
        <v>3601.9553730000002</v>
      </c>
      <c r="T19" s="36">
        <f>累计利润调整表!V80/10000</f>
        <v>945.39093400000002</v>
      </c>
      <c r="U19" s="36">
        <f>累计利润调整表!W80/10000</f>
        <v>-65.267015777777786</v>
      </c>
      <c r="V19" s="36">
        <f>累计利润调整表!X80/10000</f>
        <v>-231.16722400000003</v>
      </c>
      <c r="W19" s="36">
        <f>累计利润调整表!Y80/10000</f>
        <v>-199.965655</v>
      </c>
      <c r="X19" s="36">
        <f>累计利润调整表!Z80/10000</f>
        <v>-31.201568999999999</v>
      </c>
      <c r="Y19" s="36">
        <f>累计利润调整表!AA80/10000</f>
        <v>-621.79643299999998</v>
      </c>
      <c r="Z19" s="36">
        <f>累计利润调整表!AB80/10000</f>
        <v>-81.001536999999999</v>
      </c>
      <c r="AA19" s="36" t="e">
        <f>累计利润调整表!#REF!/10000</f>
        <v>#REF!</v>
      </c>
    </row>
    <row r="20" spans="1:27">
      <c r="A20" s="33" t="s">
        <v>43</v>
      </c>
      <c r="B20" s="33">
        <f>累计利润调整表!B81/10000</f>
        <v>133.07348400000001</v>
      </c>
      <c r="C20" s="33">
        <f>累计利润调整表!C81/10000</f>
        <v>0</v>
      </c>
      <c r="D20" s="33">
        <f>累计利润调整表!D81/10000</f>
        <v>99.459451999999999</v>
      </c>
      <c r="E20" s="33">
        <f>累计利润调整表!E81/10000</f>
        <v>24.966894</v>
      </c>
      <c r="F20" s="33">
        <f>累计利润调整表!F81/10000</f>
        <v>0</v>
      </c>
      <c r="G20" s="33">
        <f>累计利润调整表!K81/10000</f>
        <v>0</v>
      </c>
      <c r="H20" s="33">
        <f>累计利润调整表!L81/10000</f>
        <v>0</v>
      </c>
      <c r="I20" s="33">
        <f>累计利润调整表!N81/10000</f>
        <v>0</v>
      </c>
      <c r="J20" s="33">
        <f>累计利润调整表!O81/10000</f>
        <v>0</v>
      </c>
      <c r="K20" s="33">
        <f>累计利润调整表!P81/10000</f>
        <v>0</v>
      </c>
      <c r="L20" s="33">
        <f>累计利润调整表!Q81/10000</f>
        <v>0</v>
      </c>
      <c r="M20" s="33" t="e">
        <f>累计利润调整表!#REF!/10000</f>
        <v>#REF!</v>
      </c>
      <c r="N20" s="33">
        <f>累计利润调整表!R81/10000</f>
        <v>0</v>
      </c>
      <c r="O20" s="33" t="e">
        <f>累计利润调整表!#REF!/10000</f>
        <v>#REF!</v>
      </c>
      <c r="P20" s="33">
        <f>累计利润调整表!T81/10000</f>
        <v>0</v>
      </c>
      <c r="Q20" s="33" t="e">
        <f>累计利润调整表!#REF!/10000</f>
        <v>#REF!</v>
      </c>
      <c r="R20" s="33" t="e">
        <f>累计利润调整表!#REF!/10000</f>
        <v>#REF!</v>
      </c>
      <c r="S20" s="33">
        <f>累计利润调整表!U81/10000</f>
        <v>0</v>
      </c>
      <c r="T20" s="33">
        <f>累计利润调整表!V81/10000</f>
        <v>0</v>
      </c>
      <c r="U20" s="33">
        <f>累计利润调整表!W81/10000</f>
        <v>0</v>
      </c>
      <c r="V20" s="33">
        <f>累计利润调整表!X81/10000</f>
        <v>8.647138</v>
      </c>
      <c r="W20" s="33">
        <f>累计利润调整表!Y81/10000</f>
        <v>8.647138</v>
      </c>
      <c r="X20" s="33">
        <f>累计利润调整表!Z81/10000</f>
        <v>0</v>
      </c>
      <c r="Y20" s="33">
        <f>累计利润调整表!AA81/10000</f>
        <v>0</v>
      </c>
      <c r="Z20" s="33">
        <f>累计利润调整表!AB81/10000</f>
        <v>0</v>
      </c>
      <c r="AA20" s="33" t="e">
        <f>累计利润调整表!#REF!/10000</f>
        <v>#REF!</v>
      </c>
    </row>
    <row r="21" spans="1:27">
      <c r="A21" s="33" t="s">
        <v>44</v>
      </c>
      <c r="B21" s="33">
        <f>累计利润调整表!B82/10000</f>
        <v>120.19816100000001</v>
      </c>
      <c r="C21" s="33">
        <f>累计利润调整表!C82/10000</f>
        <v>0</v>
      </c>
      <c r="D21" s="33">
        <f>累计利润调整表!D82/10000</f>
        <v>107.25340000000003</v>
      </c>
      <c r="E21" s="33">
        <f>累计利润调整表!E82/10000</f>
        <v>12.783163999999999</v>
      </c>
      <c r="F21" s="33">
        <f>累计利润调整表!F82/10000</f>
        <v>0</v>
      </c>
      <c r="G21" s="33">
        <f>累计利润调整表!K82/10000</f>
        <v>0</v>
      </c>
      <c r="H21" s="33">
        <f>累计利润调整表!L82/10000</f>
        <v>0</v>
      </c>
      <c r="I21" s="33">
        <f>累计利润调整表!N82/10000</f>
        <v>0</v>
      </c>
      <c r="J21" s="33">
        <f>累计利润调整表!O82/10000</f>
        <v>0</v>
      </c>
      <c r="K21" s="33">
        <f>累计利润调整表!P82/10000</f>
        <v>0</v>
      </c>
      <c r="L21" s="33">
        <f>累计利润调整表!Q82/10000</f>
        <v>0</v>
      </c>
      <c r="M21" s="33" t="e">
        <f>累计利润调整表!#REF!/10000</f>
        <v>#REF!</v>
      </c>
      <c r="N21" s="33">
        <f>累计利润调整表!R82/10000</f>
        <v>0</v>
      </c>
      <c r="O21" s="33" t="e">
        <f>累计利润调整表!#REF!/10000</f>
        <v>#REF!</v>
      </c>
      <c r="P21" s="33">
        <f>累计利润调整表!T82/10000</f>
        <v>0</v>
      </c>
      <c r="Q21" s="33" t="e">
        <f>累计利润调整表!#REF!/10000</f>
        <v>#REF!</v>
      </c>
      <c r="R21" s="33" t="e">
        <f>累计利润调整表!#REF!/10000</f>
        <v>#REF!</v>
      </c>
      <c r="S21" s="33">
        <f>累计利润调整表!U82/10000</f>
        <v>0</v>
      </c>
      <c r="T21" s="33">
        <f>累计利润调整表!V82/10000</f>
        <v>0</v>
      </c>
      <c r="U21" s="33">
        <f>累计利润调整表!W82/10000</f>
        <v>0</v>
      </c>
      <c r="V21" s="33">
        <f>累计利润调整表!X82/10000</f>
        <v>7.1774000000000004E-2</v>
      </c>
      <c r="W21" s="33">
        <f>累计利润调整表!Y82/10000</f>
        <v>7.1774000000000004E-2</v>
      </c>
      <c r="X21" s="33">
        <f>累计利润调整表!Z82/10000</f>
        <v>0</v>
      </c>
      <c r="Y21" s="33">
        <f>累计利润调整表!AA82/10000</f>
        <v>8.9823E-2</v>
      </c>
      <c r="Z21" s="33">
        <f>累计利润调整表!AB82/10000</f>
        <v>0</v>
      </c>
      <c r="AA21" s="33" t="e">
        <f>累计利润调整表!#REF!/10000</f>
        <v>#REF!</v>
      </c>
    </row>
    <row r="22" spans="1:27">
      <c r="A22" s="35" t="s">
        <v>45</v>
      </c>
      <c r="B22" s="36">
        <f>累计利润调整表!B83/10000</f>
        <v>-19593.160653999999</v>
      </c>
      <c r="C22" s="36">
        <f>累计利润调整表!C83/10000</f>
        <v>464.25977780000011</v>
      </c>
      <c r="D22" s="36">
        <f>累计利润调整表!D83/10000</f>
        <v>-16226.259144582369</v>
      </c>
      <c r="E22" s="36">
        <f>累计利润调整表!E83/10000</f>
        <v>23520.673493704802</v>
      </c>
      <c r="F22" s="36">
        <f>累计利润调整表!F83/10000</f>
        <v>-26519.25962737736</v>
      </c>
      <c r="G22" s="36">
        <f>累计利润调整表!K83/10000</f>
        <v>-4466.1686122710689</v>
      </c>
      <c r="H22" s="36">
        <f>累计利润调整表!L83/10000</f>
        <v>899.72808099999952</v>
      </c>
      <c r="I22" s="36">
        <f>累计利润调整表!N83/10000</f>
        <v>92.117446999999999</v>
      </c>
      <c r="J22" s="36">
        <f>累计利润调整表!O83/10000</f>
        <v>-4750.7738156226424</v>
      </c>
      <c r="K22" s="36">
        <f>累计利润调整表!P83/10000</f>
        <v>-1031.7617225037734</v>
      </c>
      <c r="L22" s="36">
        <f>累计利润调整表!Q83/10000</f>
        <v>-217.39526099999998</v>
      </c>
      <c r="M22" s="36" t="e">
        <f>累计利润调整表!#REF!/10000</f>
        <v>#REF!</v>
      </c>
      <c r="N22" s="36">
        <f>累计利润调整表!R83/10000</f>
        <v>-230.64519300000001</v>
      </c>
      <c r="O22" s="36" t="e">
        <f>累计利润调整表!#REF!/10000</f>
        <v>#REF!</v>
      </c>
      <c r="P22" s="36">
        <f>累计利润调整表!T83/10000</f>
        <v>76.993820503773591</v>
      </c>
      <c r="Q22" s="36" t="e">
        <f>累计利润调整表!#REF!/10000</f>
        <v>#REF!</v>
      </c>
      <c r="R22" s="36" t="e">
        <f>累计利润调整表!#REF!/10000</f>
        <v>#REF!</v>
      </c>
      <c r="S22" s="36">
        <f>累计利润调整表!U83/10000</f>
        <v>3601.9553730000002</v>
      </c>
      <c r="T22" s="36">
        <f>累计利润调整表!V83/10000</f>
        <v>945.39093400000002</v>
      </c>
      <c r="U22" s="36">
        <f>累计利润调整表!W83/10000</f>
        <v>-65.267015777777786</v>
      </c>
      <c r="V22" s="36">
        <f>累计利润调整表!X83/10000</f>
        <v>-222.59186</v>
      </c>
      <c r="W22" s="36">
        <f>累计利润调整表!Y83/10000</f>
        <v>-191.39029099999999</v>
      </c>
      <c r="X22" s="36">
        <f>累计利润调整表!Z83/10000</f>
        <v>-31.201568999999999</v>
      </c>
      <c r="Y22" s="36">
        <f>累计利润调整表!AA83/10000</f>
        <v>-621.886256</v>
      </c>
      <c r="Z22" s="36">
        <f>累计利润调整表!AB83/10000</f>
        <v>-81.001536999999999</v>
      </c>
      <c r="AA22" s="36" t="e">
        <f>累计利润调整表!#REF!/10000</f>
        <v>#REF!</v>
      </c>
    </row>
    <row r="23" spans="1:27">
      <c r="A23" s="33" t="s">
        <v>46</v>
      </c>
      <c r="B23" s="33">
        <f>累计利润调整表!B84/10000</f>
        <v>-5229.2188642499996</v>
      </c>
      <c r="C23" s="33">
        <f>累计利润调整表!C84/10000</f>
        <v>0</v>
      </c>
      <c r="D23" s="33">
        <f>累计利润调整表!D84/10000</f>
        <v>-156.41951</v>
      </c>
      <c r="E23" s="33">
        <f>累计利润调整表!E84/10000</f>
        <v>0</v>
      </c>
      <c r="F23" s="33">
        <f>累计利润调整表!F84/10000</f>
        <v>0</v>
      </c>
      <c r="G23" s="33">
        <f>累计利润调整表!K84/10000</f>
        <v>0</v>
      </c>
      <c r="H23" s="33">
        <f>累计利润调整表!L84/10000</f>
        <v>0</v>
      </c>
      <c r="I23" s="33">
        <f>累计利润调整表!N84/10000</f>
        <v>0</v>
      </c>
      <c r="J23" s="33">
        <f>累计利润调整表!O84/10000</f>
        <v>0</v>
      </c>
      <c r="K23" s="33">
        <f>累计利润调整表!P84/10000</f>
        <v>0</v>
      </c>
      <c r="L23" s="33">
        <f>累计利润调整表!Q84/10000</f>
        <v>0</v>
      </c>
      <c r="M23" s="33" t="e">
        <f>累计利润调整表!#REF!/10000</f>
        <v>#REF!</v>
      </c>
      <c r="N23" s="33">
        <f>累计利润调整表!R84/10000</f>
        <v>0</v>
      </c>
      <c r="O23" s="33" t="e">
        <f>累计利润调整表!#REF!/10000</f>
        <v>#REF!</v>
      </c>
      <c r="P23" s="33">
        <f>累计利润调整表!T84/10000</f>
        <v>0</v>
      </c>
      <c r="Q23" s="33" t="e">
        <f>累计利润调整表!#REF!/10000</f>
        <v>#REF!</v>
      </c>
      <c r="R23" s="33" t="e">
        <f>累计利润调整表!#REF!/10000</f>
        <v>#REF!</v>
      </c>
      <c r="S23" s="33">
        <f>累计利润调整表!U84/10000</f>
        <v>0</v>
      </c>
      <c r="T23" s="33">
        <f>累计利润调整表!V84/10000</f>
        <v>0</v>
      </c>
      <c r="U23" s="33">
        <f>累计利润调整表!W84/10000</f>
        <v>0</v>
      </c>
      <c r="V23" s="33">
        <f>累计利润调整表!X84/10000</f>
        <v>0</v>
      </c>
      <c r="W23" s="33">
        <f>累计利润调整表!Y84/10000</f>
        <v>0</v>
      </c>
      <c r="X23" s="33">
        <f>累计利润调整表!Z84/10000</f>
        <v>0</v>
      </c>
      <c r="Y23" s="33">
        <f>累计利润调整表!AA84/10000</f>
        <v>0</v>
      </c>
      <c r="Z23" s="33">
        <f>累计利润调整表!AB84/10000</f>
        <v>0</v>
      </c>
      <c r="AA23" s="33" t="e">
        <f>累计利润调整表!#REF!/10000</f>
        <v>#REF!</v>
      </c>
    </row>
    <row r="24" spans="1:27">
      <c r="A24" s="35" t="s">
        <v>47</v>
      </c>
      <c r="B24" s="36">
        <f>累计利润调整表!B85/10000</f>
        <v>-14363.941789750001</v>
      </c>
      <c r="C24" s="36">
        <f>累计利润调整表!C85/10000</f>
        <v>464.25977780000011</v>
      </c>
      <c r="D24" s="36">
        <f>累计利润调整表!D85/10000</f>
        <v>-16069.839634582371</v>
      </c>
      <c r="E24" s="36">
        <f>累计利润调整表!E85/10000</f>
        <v>23520.673493704802</v>
      </c>
      <c r="F24" s="36">
        <f>累计利润调整表!F85/10000</f>
        <v>-26519.25962737736</v>
      </c>
      <c r="G24" s="36">
        <f>累计利润调整表!K85/10000</f>
        <v>-4466.1686122710689</v>
      </c>
      <c r="H24" s="36">
        <f>累计利润调整表!L85/10000</f>
        <v>899.72808099999952</v>
      </c>
      <c r="I24" s="36">
        <f>累计利润调整表!N85/10000</f>
        <v>92.117446999999999</v>
      </c>
      <c r="J24" s="36">
        <f>累计利润调整表!O85/10000</f>
        <v>-4750.7738156226424</v>
      </c>
      <c r="K24" s="36">
        <f>累计利润调整表!P85/10000</f>
        <v>-1031.7617225037734</v>
      </c>
      <c r="L24" s="36">
        <f>累计利润调整表!Q85/10000</f>
        <v>-217.39526099999998</v>
      </c>
      <c r="M24" s="36" t="e">
        <f>累计利润调整表!#REF!/10000</f>
        <v>#REF!</v>
      </c>
      <c r="N24" s="36">
        <f>累计利润调整表!R85/10000</f>
        <v>-230.64519300000001</v>
      </c>
      <c r="O24" s="36" t="e">
        <f>累计利润调整表!#REF!/10000</f>
        <v>#REF!</v>
      </c>
      <c r="P24" s="36">
        <f>累计利润调整表!T85/10000</f>
        <v>76.993820503773591</v>
      </c>
      <c r="Q24" s="36" t="e">
        <f>累计利润调整表!#REF!/10000</f>
        <v>#REF!</v>
      </c>
      <c r="R24" s="36" t="e">
        <f>累计利润调整表!#REF!/10000</f>
        <v>#REF!</v>
      </c>
      <c r="S24" s="36">
        <f>累计利润调整表!U85/10000</f>
        <v>3601.9553730000002</v>
      </c>
      <c r="T24" s="36">
        <f>累计利润调整表!V85/10000</f>
        <v>945.39093400000002</v>
      </c>
      <c r="U24" s="36">
        <f>累计利润调整表!W85/10000</f>
        <v>-65.267015777777786</v>
      </c>
      <c r="V24" s="36">
        <f>累计利润调整表!X85/10000</f>
        <v>-222.59186</v>
      </c>
      <c r="W24" s="36">
        <f>累计利润调整表!Y85/10000</f>
        <v>-191.39029099999999</v>
      </c>
      <c r="X24" s="36">
        <f>累计利润调整表!Z85/10000</f>
        <v>-31.201568999999999</v>
      </c>
      <c r="Y24" s="36">
        <f>累计利润调整表!AA85/10000</f>
        <v>-621.886256</v>
      </c>
      <c r="Z24" s="36">
        <f>累计利润调整表!AB85/10000</f>
        <v>-81.001536999999999</v>
      </c>
      <c r="AA24" s="36" t="e">
        <f>累计利润调整表!#REF!/10000</f>
        <v>#REF!</v>
      </c>
    </row>
    <row r="25" spans="1:27">
      <c r="A25" s="37" t="s">
        <v>48</v>
      </c>
      <c r="B25" s="38">
        <f>累计利润调整表!B86/10000</f>
        <v>0</v>
      </c>
      <c r="C25" s="38">
        <f>累计利润调整表!C86/10000</f>
        <v>0</v>
      </c>
      <c r="D25" s="38">
        <f>累计利润调整表!D86/10000</f>
        <v>0</v>
      </c>
      <c r="E25" s="38">
        <f>累计利润调整表!E86/10000</f>
        <v>0</v>
      </c>
      <c r="F25" s="38">
        <f>累计利润调整表!F86/10000</f>
        <v>0</v>
      </c>
      <c r="G25" s="38">
        <f>累计利润调整表!K86/10000</f>
        <v>0</v>
      </c>
      <c r="H25" s="38">
        <f>累计利润调整表!L86/10000</f>
        <v>0</v>
      </c>
      <c r="I25" s="38">
        <f>累计利润调整表!N86/10000</f>
        <v>0</v>
      </c>
      <c r="J25" s="38">
        <f>累计利润调整表!O86/10000</f>
        <v>0</v>
      </c>
      <c r="K25" s="38">
        <f>累计利润调整表!P86/10000</f>
        <v>0</v>
      </c>
      <c r="L25" s="38">
        <f>累计利润调整表!Q86/10000</f>
        <v>0</v>
      </c>
      <c r="M25" s="38" t="e">
        <f>累计利润调整表!#REF!/10000</f>
        <v>#REF!</v>
      </c>
      <c r="N25" s="38">
        <f>累计利润调整表!R86/10000</f>
        <v>0</v>
      </c>
      <c r="O25" s="38" t="e">
        <f>累计利润调整表!#REF!/10000</f>
        <v>#REF!</v>
      </c>
      <c r="P25" s="38">
        <f>累计利润调整表!T86/10000</f>
        <v>0</v>
      </c>
      <c r="Q25" s="38" t="e">
        <f>累计利润调整表!#REF!/10000</f>
        <v>#REF!</v>
      </c>
      <c r="R25" s="38" t="e">
        <f>累计利润调整表!#REF!/10000</f>
        <v>#REF!</v>
      </c>
      <c r="S25" s="38">
        <f>累计利润调整表!U86/10000</f>
        <v>0</v>
      </c>
      <c r="T25" s="38">
        <f>累计利润调整表!V86/10000</f>
        <v>0</v>
      </c>
      <c r="U25" s="38">
        <f>累计利润调整表!W86/10000</f>
        <v>0</v>
      </c>
      <c r="V25" s="38">
        <f>累计利润调整表!X86/10000</f>
        <v>0</v>
      </c>
      <c r="W25" s="38">
        <f>累计利润调整表!Y86/10000</f>
        <v>0</v>
      </c>
      <c r="X25" s="38">
        <f>累计利润调整表!Z86/10000</f>
        <v>0</v>
      </c>
      <c r="Y25" s="38">
        <f>累计利润调整表!AA86/10000</f>
        <v>0</v>
      </c>
      <c r="Z25" s="38">
        <f>累计利润调整表!AB86/10000</f>
        <v>0</v>
      </c>
      <c r="AA25" s="38" t="e">
        <f>累计利润调整表!#REF!/10000</f>
        <v>#REF!</v>
      </c>
    </row>
    <row r="26" spans="1:27">
      <c r="A26" s="39" t="s">
        <v>49</v>
      </c>
      <c r="B26" s="40">
        <f>累计利润调整表!B87/10000</f>
        <v>-14363.941789750001</v>
      </c>
      <c r="C26" s="40">
        <f>累计利润调整表!C87/10000</f>
        <v>464.25977780000011</v>
      </c>
      <c r="D26" s="40">
        <f>累计利润调整表!D87/10000</f>
        <v>-16069.839634582368</v>
      </c>
      <c r="E26" s="40">
        <f>累计利润调整表!E87/10000</f>
        <v>23520.673493704802</v>
      </c>
      <c r="F26" s="40">
        <f>累计利润调整表!F87/10000</f>
        <v>-26519.25962737736</v>
      </c>
      <c r="G26" s="40">
        <f>累计利润调整表!K87/10000</f>
        <v>-4466.1686122710689</v>
      </c>
      <c r="H26" s="40">
        <f>累计利润调整表!L87/10000</f>
        <v>899.72808099999952</v>
      </c>
      <c r="I26" s="40">
        <f>累计利润调整表!N87/10000</f>
        <v>92.117446999999999</v>
      </c>
      <c r="J26" s="40">
        <f>累计利润调整表!O87/10000</f>
        <v>-4750.7738156226415</v>
      </c>
      <c r="K26" s="40">
        <f>累计利润调整表!P87/10000</f>
        <v>-1031.7617225037734</v>
      </c>
      <c r="L26" s="40">
        <f>累计利润调整表!Q87/10000</f>
        <v>-217.39526099999998</v>
      </c>
      <c r="M26" s="40" t="e">
        <f>累计利润调整表!#REF!/10000</f>
        <v>#REF!</v>
      </c>
      <c r="N26" s="40">
        <f>累计利润调整表!R87/10000</f>
        <v>-230.64519300000001</v>
      </c>
      <c r="O26" s="40" t="e">
        <f>累计利润调整表!#REF!/10000</f>
        <v>#REF!</v>
      </c>
      <c r="P26" s="40">
        <f>累计利润调整表!T87/10000</f>
        <v>76.993820503773591</v>
      </c>
      <c r="Q26" s="40" t="e">
        <f>累计利润调整表!#REF!/10000</f>
        <v>#REF!</v>
      </c>
      <c r="R26" s="40" t="e">
        <f>累计利润调整表!#REF!/10000</f>
        <v>#REF!</v>
      </c>
      <c r="S26" s="40">
        <f>累计利润调整表!U87/10000</f>
        <v>3601.9553730000002</v>
      </c>
      <c r="T26" s="40">
        <f>累计利润调整表!V87/10000</f>
        <v>945.39093400000002</v>
      </c>
      <c r="U26" s="40">
        <f>累计利润调整表!W87/10000</f>
        <v>-65.267015777777786</v>
      </c>
      <c r="V26" s="40">
        <f>累计利润调整表!X87/10000</f>
        <v>-222.59186</v>
      </c>
      <c r="W26" s="40">
        <f>累计利润调整表!Y87/10000</f>
        <v>-191.39029099999999</v>
      </c>
      <c r="X26" s="40">
        <f>累计利润调整表!Z87/10000</f>
        <v>-31.201568999999999</v>
      </c>
      <c r="Y26" s="40">
        <f>累计利润调整表!AA87/10000</f>
        <v>-621.886256</v>
      </c>
      <c r="Z26" s="40">
        <f>累计利润调整表!AB87/10000</f>
        <v>-81.001536999999999</v>
      </c>
      <c r="AA26" s="40" t="e">
        <f>累计利润调整表!#REF!/10000</f>
        <v>#REF!</v>
      </c>
    </row>
    <row r="27" spans="1:27">
      <c r="A27" s="29"/>
      <c r="B27" s="41">
        <f>累计利润调整表!B88/10000</f>
        <v>0</v>
      </c>
      <c r="C27" s="41">
        <f>累计利润调整表!C88/10000</f>
        <v>0</v>
      </c>
      <c r="D27" s="41">
        <f>累计利润调整表!D88/10000</f>
        <v>0</v>
      </c>
      <c r="E27" s="41">
        <f>累计利润调整表!E88/10000</f>
        <v>0</v>
      </c>
      <c r="F27" s="41">
        <f>累计利润调整表!F88/10000</f>
        <v>0</v>
      </c>
      <c r="G27" s="41">
        <f>累计利润调整表!K88/10000</f>
        <v>0</v>
      </c>
      <c r="H27" s="41">
        <f>累计利润调整表!L88/10000</f>
        <v>0</v>
      </c>
      <c r="I27" s="41">
        <f>累计利润调整表!N88/10000</f>
        <v>0</v>
      </c>
      <c r="J27" s="41">
        <f>累计利润调整表!O88/10000</f>
        <v>0</v>
      </c>
      <c r="K27" s="41">
        <f>累计利润调整表!P88/10000</f>
        <v>0</v>
      </c>
      <c r="L27" s="41">
        <f>累计利润调整表!Q88/10000</f>
        <v>0</v>
      </c>
      <c r="M27" s="41" t="e">
        <f>累计利润调整表!#REF!/10000</f>
        <v>#REF!</v>
      </c>
      <c r="N27" s="41">
        <f>累计利润调整表!R88/10000</f>
        <v>0</v>
      </c>
      <c r="O27" s="41" t="e">
        <f>累计利润调整表!#REF!/10000</f>
        <v>#REF!</v>
      </c>
      <c r="P27" s="41">
        <f>累计利润调整表!T88/10000</f>
        <v>0</v>
      </c>
      <c r="Q27" s="41" t="e">
        <f>累计利润调整表!#REF!/10000</f>
        <v>#REF!</v>
      </c>
      <c r="R27" s="41" t="e">
        <f>累计利润调整表!#REF!/10000</f>
        <v>#REF!</v>
      </c>
      <c r="S27" s="41">
        <f>累计利润调整表!U88/10000</f>
        <v>0</v>
      </c>
      <c r="T27" s="41">
        <f>累计利润调整表!V88/10000</f>
        <v>0</v>
      </c>
      <c r="U27" s="41">
        <f>累计利润调整表!W88/10000</f>
        <v>0</v>
      </c>
      <c r="V27" s="41">
        <f>累计利润调整表!X88/10000</f>
        <v>0</v>
      </c>
      <c r="W27" s="41">
        <f>累计利润调整表!Y88/10000</f>
        <v>0</v>
      </c>
      <c r="X27" s="41">
        <f>累计利润调整表!Z88/10000</f>
        <v>0</v>
      </c>
      <c r="Y27" s="41">
        <f>累计利润调整表!AA88/10000</f>
        <v>0</v>
      </c>
      <c r="Z27" s="41">
        <f>累计利润调整表!AB88/10000</f>
        <v>0</v>
      </c>
      <c r="AA27" s="41" t="e">
        <f>累计利润调整表!#REF!/10000</f>
        <v>#REF!</v>
      </c>
    </row>
    <row r="28" spans="1:27">
      <c r="A28" s="42" t="s">
        <v>52</v>
      </c>
      <c r="B28" s="43">
        <f>累计利润调整表!B89/10000</f>
        <v>10130.637038999999</v>
      </c>
      <c r="C28" s="43">
        <f>累计利润调整表!C89/10000</f>
        <v>0</v>
      </c>
      <c r="D28" s="43">
        <f>累计利润调整表!D89/10000</f>
        <v>0</v>
      </c>
      <c r="E28" s="43">
        <f>累计利润调整表!E89/10000</f>
        <v>10130.637038999999</v>
      </c>
      <c r="F28" s="43">
        <f>累计利润调整表!F89/10000</f>
        <v>0</v>
      </c>
      <c r="G28" s="43">
        <f>累计利润调整表!K89/10000</f>
        <v>0</v>
      </c>
      <c r="H28" s="43">
        <f>累计利润调整表!L89/10000</f>
        <v>0</v>
      </c>
      <c r="I28" s="43">
        <f>累计利润调整表!N89/10000</f>
        <v>0</v>
      </c>
      <c r="J28" s="43">
        <f>累计利润调整表!O89/10000</f>
        <v>0</v>
      </c>
      <c r="K28" s="43">
        <f>累计利润调整表!P89/10000</f>
        <v>0</v>
      </c>
      <c r="L28" s="43">
        <f>累计利润调整表!Q89/10000</f>
        <v>0</v>
      </c>
      <c r="M28" s="43" t="e">
        <f>累计利润调整表!#REF!/10000</f>
        <v>#REF!</v>
      </c>
      <c r="N28" s="43">
        <f>累计利润调整表!R89/10000</f>
        <v>0</v>
      </c>
      <c r="O28" s="43" t="e">
        <f>累计利润调整表!#REF!/10000</f>
        <v>#REF!</v>
      </c>
      <c r="P28" s="43">
        <f>累计利润调整表!T89/10000</f>
        <v>0</v>
      </c>
      <c r="Q28" s="43" t="e">
        <f>累计利润调整表!#REF!/10000</f>
        <v>#REF!</v>
      </c>
      <c r="R28" s="43" t="e">
        <f>累计利润调整表!#REF!/10000</f>
        <v>#REF!</v>
      </c>
      <c r="S28" s="43">
        <f>累计利润调整表!U89/10000</f>
        <v>0</v>
      </c>
      <c r="T28" s="43">
        <f>累计利润调整表!V89/10000</f>
        <v>0</v>
      </c>
      <c r="U28" s="43">
        <f>累计利润调整表!W89/10000</f>
        <v>0</v>
      </c>
      <c r="V28" s="43">
        <f>累计利润调整表!X89/10000</f>
        <v>0</v>
      </c>
      <c r="W28" s="43">
        <f>累计利润调整表!Y89/10000</f>
        <v>0</v>
      </c>
      <c r="X28" s="43">
        <f>累计利润调整表!Z89/10000</f>
        <v>0</v>
      </c>
      <c r="Y28" s="43">
        <f>累计利润调整表!AA89/10000</f>
        <v>0</v>
      </c>
      <c r="Z28" s="43">
        <f>累计利润调整表!AB89/10000</f>
        <v>0</v>
      </c>
      <c r="AA28" s="43" t="e">
        <f>累计利润调整表!#REF!/10000</f>
        <v>#REF!</v>
      </c>
    </row>
    <row r="29" spans="1:27">
      <c r="A29" s="44" t="s">
        <v>56</v>
      </c>
      <c r="B29" s="45">
        <f>累计利润调整表!B90/10000</f>
        <v>-14363.941789750001</v>
      </c>
      <c r="C29" s="45">
        <f>累计利润调整表!C90/10000</f>
        <v>464.25977780000011</v>
      </c>
      <c r="D29" s="45">
        <f>累计利润调整表!D90/10000</f>
        <v>-16069.839634582368</v>
      </c>
      <c r="E29" s="45">
        <f>累计利润调整表!E90/10000</f>
        <v>13390.036454704801</v>
      </c>
      <c r="F29" s="45">
        <f>累计利润调整表!F90/10000</f>
        <v>-26519.25962737736</v>
      </c>
      <c r="G29" s="45">
        <f>累计利润调整表!K90/10000</f>
        <v>-4466.1686122710689</v>
      </c>
      <c r="H29" s="45">
        <f>累计利润调整表!L90/10000</f>
        <v>899.72808099999952</v>
      </c>
      <c r="I29" s="45">
        <f>累计利润调整表!N90/10000</f>
        <v>92.117446999999999</v>
      </c>
      <c r="J29" s="45">
        <f>累计利润调整表!O90/10000</f>
        <v>-4750.7738156226415</v>
      </c>
      <c r="K29" s="45">
        <f>累计利润调整表!P90/10000</f>
        <v>-1031.7617225037734</v>
      </c>
      <c r="L29" s="45">
        <f>累计利润调整表!Q90/10000</f>
        <v>-217.39526099999998</v>
      </c>
      <c r="M29" s="45" t="e">
        <f>累计利润调整表!#REF!/10000</f>
        <v>#REF!</v>
      </c>
      <c r="N29" s="45">
        <f>累计利润调整表!R90/10000</f>
        <v>-230.64519300000001</v>
      </c>
      <c r="O29" s="45" t="e">
        <f>累计利润调整表!#REF!/10000</f>
        <v>#REF!</v>
      </c>
      <c r="P29" s="45">
        <f>累计利润调整表!T90/10000</f>
        <v>76.993820503773591</v>
      </c>
      <c r="Q29" s="45" t="e">
        <f>累计利润调整表!#REF!/10000</f>
        <v>#REF!</v>
      </c>
      <c r="R29" s="45" t="e">
        <f>累计利润调整表!#REF!/10000</f>
        <v>#REF!</v>
      </c>
      <c r="S29" s="45">
        <f>累计利润调整表!U90/10000</f>
        <v>3601.9553730000002</v>
      </c>
      <c r="T29" s="45">
        <f>累计利润调整表!V90/10000</f>
        <v>945.39093400000002</v>
      </c>
      <c r="U29" s="45">
        <f>累计利润调整表!W90/10000</f>
        <v>-65.267015777777786</v>
      </c>
      <c r="V29" s="45">
        <f>累计利润调整表!X90/10000</f>
        <v>-222.59186</v>
      </c>
      <c r="W29" s="45">
        <f>累计利润调整表!Y90/10000</f>
        <v>-191.39029099999999</v>
      </c>
      <c r="X29" s="45">
        <f>累计利润调整表!Z90/10000</f>
        <v>-31.201568999999999</v>
      </c>
      <c r="Y29" s="45">
        <f>累计利润调整表!AA90/10000</f>
        <v>-621.886256</v>
      </c>
      <c r="Z29" s="45">
        <f>累计利润调整表!AB90/10000</f>
        <v>-81.001536999999999</v>
      </c>
      <c r="AA29" s="45" t="e">
        <f>累计利润调整表!#REF!/10000</f>
        <v>#REF!</v>
      </c>
    </row>
    <row r="31" spans="1:27">
      <c r="A31" s="2"/>
      <c r="B31" s="46" t="s">
        <v>55</v>
      </c>
    </row>
    <row r="32" spans="1:27" s="2" customFormat="1">
      <c r="A32" s="17" t="s">
        <v>74</v>
      </c>
      <c r="B32" s="18" t="s">
        <v>75</v>
      </c>
      <c r="C32" s="19" t="s">
        <v>3</v>
      </c>
      <c r="D32" s="19" t="s">
        <v>4</v>
      </c>
      <c r="E32" s="19" t="s">
        <v>5</v>
      </c>
      <c r="F32" s="19" t="s">
        <v>6</v>
      </c>
      <c r="G32" s="19" t="s">
        <v>7</v>
      </c>
      <c r="H32" s="19" t="s">
        <v>8</v>
      </c>
      <c r="I32" s="24" t="s">
        <v>9</v>
      </c>
      <c r="J32" s="24" t="s">
        <v>12</v>
      </c>
      <c r="K32" s="24" t="s">
        <v>11</v>
      </c>
      <c r="L32" s="24" t="s">
        <v>10</v>
      </c>
      <c r="M32" s="24" t="s">
        <v>13</v>
      </c>
      <c r="N32" s="24" t="s">
        <v>57</v>
      </c>
      <c r="O32" s="19" t="s">
        <v>14</v>
      </c>
      <c r="P32" s="19" t="s">
        <v>15</v>
      </c>
      <c r="Q32" s="24" t="s">
        <v>16</v>
      </c>
      <c r="R32" s="24" t="s">
        <v>17</v>
      </c>
      <c r="S32" s="24" t="s">
        <v>58</v>
      </c>
      <c r="T32" s="24" t="s">
        <v>18</v>
      </c>
      <c r="U32" s="19" t="s">
        <v>19</v>
      </c>
      <c r="V32" s="24" t="s">
        <v>20</v>
      </c>
      <c r="W32" s="24" t="s">
        <v>21</v>
      </c>
      <c r="X32" s="24" t="s">
        <v>22</v>
      </c>
      <c r="Y32" s="19" t="s">
        <v>23</v>
      </c>
      <c r="Z32" s="19" t="s">
        <v>24</v>
      </c>
      <c r="AA32" s="2" t="s">
        <v>25</v>
      </c>
    </row>
    <row r="33" spans="1:27" s="2" customFormat="1" ht="13.5" customHeight="1">
      <c r="A33" s="247" t="s">
        <v>76</v>
      </c>
      <c r="B33" s="47" t="s">
        <v>77</v>
      </c>
      <c r="C33" s="48">
        <f>累计考核费用!C108/10000</f>
        <v>9772.4370209999979</v>
      </c>
      <c r="D33" s="48">
        <f>累计考核费用!D108/10000</f>
        <v>0</v>
      </c>
      <c r="E33" s="48">
        <f>累计考核费用!E108/10000</f>
        <v>2688.3994979999998</v>
      </c>
      <c r="F33" s="48">
        <f>累计考核费用!F108/10000</f>
        <v>4162.5125740000012</v>
      </c>
      <c r="G33" s="48">
        <f>累计考核费用!G108/10000</f>
        <v>466.48621299999991</v>
      </c>
      <c r="H33" s="48">
        <f>累计考核费用!L108/10000</f>
        <v>640.04193799999996</v>
      </c>
      <c r="I33" s="48">
        <f>累计考核费用!M108/10000</f>
        <v>135.38870700000001</v>
      </c>
      <c r="J33" s="48">
        <f>累计考核费用!O108/10000</f>
        <v>95.043962000000008</v>
      </c>
      <c r="K33" s="48">
        <f>累计考核费用!P108/10000</f>
        <v>167.06683100000001</v>
      </c>
      <c r="L33" s="48">
        <f>累计考核费用!Q108/10000</f>
        <v>42.35866</v>
      </c>
      <c r="M33" s="48">
        <f>累计考核费用!R108/10000</f>
        <v>95.686119999999988</v>
      </c>
      <c r="N33" s="48" t="e">
        <f>累计考核费用!#REF!/10000</f>
        <v>#REF!</v>
      </c>
      <c r="O33" s="48">
        <f>累计考核费用!S108/10000</f>
        <v>92.139592000000007</v>
      </c>
      <c r="P33" s="48" t="e">
        <f>累计考核费用!#REF!/10000</f>
        <v>#REF!</v>
      </c>
      <c r="Q33" s="48">
        <f>累计考核费用!T108/10000</f>
        <v>1276.3201759999997</v>
      </c>
      <c r="R33" s="48">
        <f>累计考核费用!U108/10000</f>
        <v>311.98427700000002</v>
      </c>
      <c r="S33" s="48" t="e">
        <f>累计考核费用!#REF!/10000</f>
        <v>#REF!</v>
      </c>
      <c r="T33" s="48">
        <f>累计考核费用!V108/10000</f>
        <v>356.26253700000001</v>
      </c>
      <c r="U33" s="48">
        <f>累计考核费用!W108/10000</f>
        <v>479.39851699999997</v>
      </c>
      <c r="V33" s="48">
        <f>累计考核费用!X108/10000</f>
        <v>128.674845</v>
      </c>
      <c r="W33" s="48">
        <f>累计考核费用!Y108/10000</f>
        <v>161.98801900000001</v>
      </c>
      <c r="X33" s="48">
        <f>累计考核费用!Z108/10000</f>
        <v>120.82776900000002</v>
      </c>
      <c r="Y33" s="48">
        <f>累计考核费用!AA108/10000</f>
        <v>41.160249999999998</v>
      </c>
      <c r="Z33" s="48">
        <f>累计考核费用!AB108/10000</f>
        <v>326.71591599999999</v>
      </c>
      <c r="AA33" s="48">
        <f>累计考核费用!AC108/10000</f>
        <v>49.972687000000001</v>
      </c>
    </row>
    <row r="34" spans="1:27" s="2" customFormat="1">
      <c r="A34" s="248"/>
      <c r="B34" s="47" t="s">
        <v>78</v>
      </c>
      <c r="C34" s="48">
        <f>累计考核费用!C109/10000</f>
        <v>180.412339</v>
      </c>
      <c r="D34" s="48">
        <f>累计考核费用!D109/10000</f>
        <v>1.0880000000000001</v>
      </c>
      <c r="E34" s="48">
        <f>累计考核费用!E109/10000</f>
        <v>51.361082000000003</v>
      </c>
      <c r="F34" s="48">
        <f>累计考核费用!F109/10000</f>
        <v>83.860053000000008</v>
      </c>
      <c r="G34" s="48">
        <f>累计考核费用!G109/10000</f>
        <v>7.5419999999999998</v>
      </c>
      <c r="H34" s="48">
        <f>累计考核费用!L109/10000</f>
        <v>3.6543000000000001</v>
      </c>
      <c r="I34" s="48">
        <f>累计考核费用!M109/10000</f>
        <v>0.58299999999999996</v>
      </c>
      <c r="J34" s="48">
        <f>累计考核费用!O109/10000</f>
        <v>0.8085</v>
      </c>
      <c r="K34" s="48">
        <f>累计考核费用!P109/10000</f>
        <v>1.2102999999999999</v>
      </c>
      <c r="L34" s="48">
        <f>累计考核费用!Q109/10000</f>
        <v>0.1595</v>
      </c>
      <c r="M34" s="48">
        <f>累计考核费用!R109/10000</f>
        <v>0.221</v>
      </c>
      <c r="N34" s="48" t="e">
        <f>累计考核费用!#REF!/10000</f>
        <v>#REF!</v>
      </c>
      <c r="O34" s="48">
        <f>累计考核费用!S109/10000</f>
        <v>0.33600000000000002</v>
      </c>
      <c r="P34" s="48" t="e">
        <f>累计考核费用!#REF!/10000</f>
        <v>#REF!</v>
      </c>
      <c r="Q34" s="48">
        <f>累计考核费用!T109/10000</f>
        <v>29.784148999999999</v>
      </c>
      <c r="R34" s="48">
        <f>累计考核费用!U109/10000</f>
        <v>6.9565839999999994</v>
      </c>
      <c r="S34" s="48" t="e">
        <f>累计考核费用!#REF!/10000</f>
        <v>#REF!</v>
      </c>
      <c r="T34" s="48">
        <f>累计考核费用!V109/10000</f>
        <v>10.989599</v>
      </c>
      <c r="U34" s="48">
        <f>累计考核费用!W109/10000</f>
        <v>5.0200279999999999</v>
      </c>
      <c r="V34" s="48">
        <f>累计考核费用!X109/10000</f>
        <v>6.8179380000000007</v>
      </c>
      <c r="W34" s="48">
        <f>累计考核费用!Y109/10000</f>
        <v>1.3605</v>
      </c>
      <c r="X34" s="48">
        <f>累计考核费用!Z109/10000</f>
        <v>1.008</v>
      </c>
      <c r="Y34" s="48">
        <f>累计考核费用!AA109/10000</f>
        <v>0.35249999999999998</v>
      </c>
      <c r="Z34" s="48">
        <f>累计考核费用!AB109/10000</f>
        <v>1.2180949999999999</v>
      </c>
      <c r="AA34" s="48">
        <f>累计考核费用!AC109/10000</f>
        <v>0.54416000000000009</v>
      </c>
    </row>
    <row r="35" spans="1:27" s="2" customFormat="1">
      <c r="A35" s="248"/>
      <c r="B35" s="47" t="s">
        <v>79</v>
      </c>
      <c r="C35" s="48">
        <f>累计考核费用!C110/10000</f>
        <v>267.56062300000002</v>
      </c>
      <c r="D35" s="48">
        <f>累计考核费用!D110/10000</f>
        <v>0</v>
      </c>
      <c r="E35" s="48">
        <f>累计考核费用!E110/10000</f>
        <v>47.566051999999999</v>
      </c>
      <c r="F35" s="48">
        <f>累计考核费用!F110/10000</f>
        <v>114.48436199999999</v>
      </c>
      <c r="G35" s="48">
        <f>累计考核费用!G110/10000</f>
        <v>10.508066000000001</v>
      </c>
      <c r="H35" s="48">
        <f>累计考核费用!L110/10000</f>
        <v>11.850374</v>
      </c>
      <c r="I35" s="48">
        <f>累计考核费用!M110/10000</f>
        <v>2.712412</v>
      </c>
      <c r="J35" s="48">
        <f>累计考核费用!O110/10000</f>
        <v>1.9185179999999999</v>
      </c>
      <c r="K35" s="48">
        <f>累计考核费用!P110/10000</f>
        <v>2.3309949999999997</v>
      </c>
      <c r="L35" s="48">
        <f>累计考核费用!Q110/10000</f>
        <v>0.849692</v>
      </c>
      <c r="M35" s="48">
        <f>累计考核费用!R110/10000</f>
        <v>1.936202</v>
      </c>
      <c r="N35" s="48" t="e">
        <f>累计考核费用!#REF!/10000</f>
        <v>#REF!</v>
      </c>
      <c r="O35" s="48">
        <f>累计考核费用!S110/10000</f>
        <v>1.8478339999999998</v>
      </c>
      <c r="P35" s="48" t="e">
        <f>累计考核费用!#REF!/10000</f>
        <v>#REF!</v>
      </c>
      <c r="Q35" s="48">
        <f>累计考核费用!T110/10000</f>
        <v>71.941877000000005</v>
      </c>
      <c r="R35" s="48">
        <f>累计考核费用!U110/10000</f>
        <v>7.2828270000000002</v>
      </c>
      <c r="S35" s="48" t="e">
        <f>累计考核费用!#REF!/10000</f>
        <v>#REF!</v>
      </c>
      <c r="T35" s="48">
        <f>累计考核费用!V110/10000</f>
        <v>41.833252000000002</v>
      </c>
      <c r="U35" s="48">
        <f>累计考核费用!W110/10000</f>
        <v>20.252300999999999</v>
      </c>
      <c r="V35" s="48">
        <f>累计考核费用!X110/10000</f>
        <v>2.5734970000000001</v>
      </c>
      <c r="W35" s="48">
        <f>累计考核费用!Y110/10000</f>
        <v>3.3002389999999999</v>
      </c>
      <c r="X35" s="48">
        <f>累计考核费用!Z110/10000</f>
        <v>2.4509939999999997</v>
      </c>
      <c r="Y35" s="48">
        <f>累计考核费用!AA110/10000</f>
        <v>0.84924499999999992</v>
      </c>
      <c r="Z35" s="48">
        <f>累计考核费用!AB110/10000</f>
        <v>6.8943580000000004</v>
      </c>
      <c r="AA35" s="48">
        <f>累计考核费用!AC110/10000</f>
        <v>1.0152950000000001</v>
      </c>
    </row>
    <row r="36" spans="1:27" s="2" customFormat="1">
      <c r="A36" s="248"/>
      <c r="B36" s="47" t="s">
        <v>80</v>
      </c>
      <c r="C36" s="48">
        <f>累计考核费用!C111/10000</f>
        <v>186.35519399999998</v>
      </c>
      <c r="D36" s="48">
        <f>累计考核费用!D111/10000</f>
        <v>19.027168</v>
      </c>
      <c r="E36" s="48">
        <f>累计考核费用!E111/10000</f>
        <v>0</v>
      </c>
      <c r="F36" s="48">
        <f>累计考核费用!F111/10000</f>
        <v>106.01908600000002</v>
      </c>
      <c r="G36" s="48">
        <f>累计考核费用!G111/10000</f>
        <v>6.5651680000000026</v>
      </c>
      <c r="H36" s="48">
        <f>累计考核费用!L111/10000</f>
        <v>8.5092519999999983</v>
      </c>
      <c r="I36" s="48">
        <f>累计考核费用!M111/10000</f>
        <v>2.1163500000000002</v>
      </c>
      <c r="J36" s="48">
        <f>累计考核费用!O111/10000</f>
        <v>1.2241959999999998</v>
      </c>
      <c r="K36" s="48">
        <f>累计考核费用!P111/10000</f>
        <v>2.0343789999999999</v>
      </c>
      <c r="L36" s="48">
        <f>累计考核费用!Q111/10000</f>
        <v>0.59153500000000003</v>
      </c>
      <c r="M36" s="48">
        <f>累计考核费用!R111/10000</f>
        <v>1.1915819999999999</v>
      </c>
      <c r="N36" s="48" t="e">
        <f>累计考核费用!#REF!/10000</f>
        <v>#REF!</v>
      </c>
      <c r="O36" s="48">
        <f>累计考核费用!S111/10000</f>
        <v>1.35121</v>
      </c>
      <c r="P36" s="48" t="e">
        <f>累计考核费用!#REF!/10000</f>
        <v>#REF!</v>
      </c>
      <c r="Q36" s="48">
        <f>累计考核费用!T111/10000</f>
        <v>39.192543999999998</v>
      </c>
      <c r="R36" s="48">
        <f>累计考核费用!U111/10000</f>
        <v>4.5564679999999997</v>
      </c>
      <c r="S36" s="48" t="e">
        <f>累计考核费用!#REF!/10000</f>
        <v>#REF!</v>
      </c>
      <c r="T36" s="48">
        <f>累计考核费用!V111/10000</f>
        <v>17.986348</v>
      </c>
      <c r="U36" s="48">
        <f>累计考核费用!W111/10000</f>
        <v>14.062192999999999</v>
      </c>
      <c r="V36" s="48">
        <f>累计考核费用!X111/10000</f>
        <v>2.5875350000000004</v>
      </c>
      <c r="W36" s="48">
        <f>累计考核费用!Y111/10000</f>
        <v>2.1044019999999999</v>
      </c>
      <c r="X36" s="48">
        <f>累计考核费用!Z111/10000</f>
        <v>1.5740730000000001</v>
      </c>
      <c r="Y36" s="48">
        <f>累计考核费用!AA111/10000</f>
        <v>0.53032900000000005</v>
      </c>
      <c r="Z36" s="48">
        <f>累计考核费用!AB111/10000</f>
        <v>4.5332419999999995</v>
      </c>
      <c r="AA36" s="48">
        <f>累计考核费用!AC111/10000</f>
        <v>0.40433200000000002</v>
      </c>
    </row>
    <row r="37" spans="1:27" s="2" customFormat="1">
      <c r="A37" s="248"/>
      <c r="B37" s="47" t="s">
        <v>81</v>
      </c>
      <c r="C37" s="48">
        <f>累计考核费用!C112/10000</f>
        <v>2035.333038</v>
      </c>
      <c r="D37" s="48">
        <f>累计考核费用!D112/10000</f>
        <v>-24.643999999999998</v>
      </c>
      <c r="E37" s="48">
        <f>累计考核费用!E112/10000</f>
        <v>401.45456700000005</v>
      </c>
      <c r="F37" s="48">
        <f>累计考核费用!F112/10000</f>
        <v>1106.71264</v>
      </c>
      <c r="G37" s="48">
        <f>累计考核费用!G112/10000</f>
        <v>93.969209000000035</v>
      </c>
      <c r="H37" s="48">
        <f>累计考核费用!L112/10000</f>
        <v>103.24833199999999</v>
      </c>
      <c r="I37" s="48">
        <f>累计考核费用!M112/10000</f>
        <v>0.85014100000000037</v>
      </c>
      <c r="J37" s="48">
        <f>累计考核费用!O112/10000</f>
        <v>14.438884999999997</v>
      </c>
      <c r="K37" s="48">
        <f>累计考核费用!P112/10000</f>
        <v>33.083209000000004</v>
      </c>
      <c r="L37" s="48">
        <f>累计考核费用!Q112/10000</f>
        <v>3.8011220000000003</v>
      </c>
      <c r="M37" s="48">
        <f>累计考核费用!R112/10000</f>
        <v>16.676418999999999</v>
      </c>
      <c r="N37" s="48" t="e">
        <f>累计考核费用!#REF!/10000</f>
        <v>#REF!</v>
      </c>
      <c r="O37" s="48">
        <f>累计考核费用!S112/10000</f>
        <v>17.711981000000002</v>
      </c>
      <c r="P37" s="48" t="e">
        <f>累计考核费用!#REF!/10000</f>
        <v>#REF!</v>
      </c>
      <c r="Q37" s="48">
        <f>累计考核费用!T112/10000</f>
        <v>234.01979899999998</v>
      </c>
      <c r="R37" s="48">
        <f>累计考核费用!U112/10000</f>
        <v>71.029529000000011</v>
      </c>
      <c r="S37" s="48" t="e">
        <f>累计考核费用!#REF!/10000</f>
        <v>#REF!</v>
      </c>
      <c r="T37" s="48">
        <f>累计考核费用!V112/10000</f>
        <v>76.535984999999997</v>
      </c>
      <c r="U37" s="48">
        <f>累计考核费用!W112/10000</f>
        <v>61.193869999999997</v>
      </c>
      <c r="V37" s="48">
        <f>累计考核费用!X112/10000</f>
        <v>25.260414999999998</v>
      </c>
      <c r="W37" s="48">
        <f>累计考核费用!Y112/10000</f>
        <v>27.334040999999999</v>
      </c>
      <c r="X37" s="48">
        <f>累计考核费用!Z112/10000</f>
        <v>15.977796</v>
      </c>
      <c r="Y37" s="48">
        <f>累计考核费用!AA112/10000</f>
        <v>11.356244999999999</v>
      </c>
      <c r="Z37" s="48">
        <f>累计考核费用!AB112/10000</f>
        <v>82.151510000000002</v>
      </c>
      <c r="AA37" s="48">
        <f>累计考核费用!AC112/10000</f>
        <v>11.08694</v>
      </c>
    </row>
    <row r="38" spans="1:27" s="2" customFormat="1">
      <c r="A38" s="248"/>
      <c r="B38" s="47" t="s">
        <v>82</v>
      </c>
      <c r="C38" s="48">
        <f>累计考核费用!C113/10000</f>
        <v>9.7749000000000006</v>
      </c>
      <c r="D38" s="48">
        <f>累计考核费用!D113/10000</f>
        <v>0</v>
      </c>
      <c r="E38" s="48">
        <f>累计考核费用!E113/10000</f>
        <v>0</v>
      </c>
      <c r="F38" s="48">
        <f>累计考核费用!F113/10000</f>
        <v>9.7749000000000006</v>
      </c>
      <c r="G38" s="48">
        <f>累计考核费用!G113/10000</f>
        <v>0</v>
      </c>
      <c r="H38" s="48">
        <f>累计考核费用!L113/10000</f>
        <v>0</v>
      </c>
      <c r="I38" s="48">
        <f>累计考核费用!M113/10000</f>
        <v>0</v>
      </c>
      <c r="J38" s="48">
        <f>累计考核费用!O113/10000</f>
        <v>0</v>
      </c>
      <c r="K38" s="48">
        <f>累计考核费用!P113/10000</f>
        <v>0</v>
      </c>
      <c r="L38" s="48">
        <f>累计考核费用!Q113/10000</f>
        <v>0</v>
      </c>
      <c r="M38" s="48">
        <f>累计考核费用!R113/10000</f>
        <v>0</v>
      </c>
      <c r="N38" s="48" t="e">
        <f>累计考核费用!#REF!/10000</f>
        <v>#REF!</v>
      </c>
      <c r="O38" s="48">
        <f>累计考核费用!S113/10000</f>
        <v>0</v>
      </c>
      <c r="P38" s="48" t="e">
        <f>累计考核费用!#REF!/10000</f>
        <v>#REF!</v>
      </c>
      <c r="Q38" s="48">
        <f>累计考核费用!T113/10000</f>
        <v>0</v>
      </c>
      <c r="R38" s="48">
        <f>累计考核费用!U113/10000</f>
        <v>0</v>
      </c>
      <c r="S38" s="48" t="e">
        <f>累计考核费用!#REF!/10000</f>
        <v>#REF!</v>
      </c>
      <c r="T38" s="48">
        <f>累计考核费用!V113/10000</f>
        <v>0</v>
      </c>
      <c r="U38" s="48">
        <f>累计考核费用!W113/10000</f>
        <v>0</v>
      </c>
      <c r="V38" s="48">
        <f>累计考核费用!X113/10000</f>
        <v>0</v>
      </c>
      <c r="W38" s="48">
        <f>累计考核费用!Y113/10000</f>
        <v>0</v>
      </c>
      <c r="X38" s="48">
        <f>累计考核费用!Z113/10000</f>
        <v>0</v>
      </c>
      <c r="Y38" s="48">
        <f>累计考核费用!AA113/10000</f>
        <v>0</v>
      </c>
      <c r="Z38" s="48">
        <f>累计考核费用!AB113/10000</f>
        <v>0</v>
      </c>
      <c r="AA38" s="48">
        <f>累计考核费用!AC113/10000</f>
        <v>0</v>
      </c>
    </row>
    <row r="39" spans="1:27" s="2" customFormat="1">
      <c r="A39" s="248"/>
      <c r="B39" s="47" t="s">
        <v>83</v>
      </c>
      <c r="C39" s="48">
        <f>累计考核费用!C114/10000</f>
        <v>140.46603599999997</v>
      </c>
      <c r="D39" s="48">
        <f>累计考核费用!D114/10000</f>
        <v>124.27596899999999</v>
      </c>
      <c r="E39" s="48">
        <f>累计考核费用!E114/10000</f>
        <v>0.13519999999999999</v>
      </c>
      <c r="F39" s="48">
        <f>累计考核费用!F114/10000</f>
        <v>15.449866999999998</v>
      </c>
      <c r="G39" s="48">
        <f>累计考核费用!G114/10000</f>
        <v>0.60499999999999998</v>
      </c>
      <c r="H39" s="48">
        <f>累计考核费用!L114/10000</f>
        <v>0</v>
      </c>
      <c r="I39" s="48">
        <f>累计考核费用!M114/10000</f>
        <v>0</v>
      </c>
      <c r="J39" s="48">
        <f>累计考核费用!O114/10000</f>
        <v>0</v>
      </c>
      <c r="K39" s="48">
        <f>累计考核费用!P114/10000</f>
        <v>0</v>
      </c>
      <c r="L39" s="48">
        <f>累计考核费用!Q114/10000</f>
        <v>0</v>
      </c>
      <c r="M39" s="48">
        <f>累计考核费用!R114/10000</f>
        <v>0</v>
      </c>
      <c r="N39" s="48" t="e">
        <f>累计考核费用!#REF!/10000</f>
        <v>#REF!</v>
      </c>
      <c r="O39" s="48">
        <f>累计考核费用!S114/10000</f>
        <v>0</v>
      </c>
      <c r="P39" s="48" t="e">
        <f>累计考核费用!#REF!/10000</f>
        <v>#REF!</v>
      </c>
      <c r="Q39" s="48">
        <f>累计考核费用!T114/10000</f>
        <v>0</v>
      </c>
      <c r="R39" s="48">
        <f>累计考核费用!U114/10000</f>
        <v>0</v>
      </c>
      <c r="S39" s="48" t="e">
        <f>累计考核费用!#REF!/10000</f>
        <v>#REF!</v>
      </c>
      <c r="T39" s="48">
        <f>累计考核费用!V114/10000</f>
        <v>0</v>
      </c>
      <c r="U39" s="48">
        <f>累计考核费用!W114/10000</f>
        <v>0</v>
      </c>
      <c r="V39" s="48">
        <f>累计考核费用!X114/10000</f>
        <v>0</v>
      </c>
      <c r="W39" s="48">
        <f>累计考核费用!Y114/10000</f>
        <v>0</v>
      </c>
      <c r="X39" s="48">
        <f>累计考核费用!Z114/10000</f>
        <v>0</v>
      </c>
      <c r="Y39" s="48">
        <f>累计考核费用!AA114/10000</f>
        <v>0</v>
      </c>
      <c r="Z39" s="48">
        <f>累计考核费用!AB114/10000</f>
        <v>0</v>
      </c>
      <c r="AA39" s="48">
        <f>累计考核费用!AC114/10000</f>
        <v>0</v>
      </c>
    </row>
    <row r="40" spans="1:27" s="2" customFormat="1">
      <c r="A40" s="248"/>
      <c r="B40" s="47" t="s">
        <v>84</v>
      </c>
      <c r="C40" s="48">
        <f>累计考核费用!C115/10000</f>
        <v>124.79821699999999</v>
      </c>
      <c r="D40" s="48">
        <f>累计考核费用!D115/10000</f>
        <v>0</v>
      </c>
      <c r="E40" s="48">
        <f>累计考核费用!E115/10000</f>
        <v>30.795999999999999</v>
      </c>
      <c r="F40" s="48">
        <f>累计考核费用!F115/10000</f>
        <v>70.925217000000004</v>
      </c>
      <c r="G40" s="48">
        <f>累计考核费用!G115/10000</f>
        <v>6.6479999999999997</v>
      </c>
      <c r="H40" s="48">
        <f>累计考核费用!L115/10000</f>
        <v>4.4059999999999997</v>
      </c>
      <c r="I40" s="48">
        <f>累计考核费用!M115/10000</f>
        <v>0.23200000000000001</v>
      </c>
      <c r="J40" s="48">
        <f>累计考核费用!O115/10000</f>
        <v>0.88200000000000001</v>
      </c>
      <c r="K40" s="48">
        <f>累计考核费用!P115/10000</f>
        <v>1.752</v>
      </c>
      <c r="L40" s="48">
        <f>累计考核费用!Q115/10000</f>
        <v>0.126</v>
      </c>
      <c r="M40" s="48">
        <f>累计考核费用!R115/10000</f>
        <v>0.78400000000000003</v>
      </c>
      <c r="N40" s="48" t="e">
        <f>累计考核费用!#REF!/10000</f>
        <v>#REF!</v>
      </c>
      <c r="O40" s="48">
        <f>累计考核费用!S115/10000</f>
        <v>0.252</v>
      </c>
      <c r="P40" s="48" t="e">
        <f>累计考核费用!#REF!/10000</f>
        <v>#REF!</v>
      </c>
      <c r="Q40" s="48">
        <f>累计考核费用!T115/10000</f>
        <v>0</v>
      </c>
      <c r="R40" s="48">
        <f>累计考核费用!U115/10000</f>
        <v>0</v>
      </c>
      <c r="S40" s="48" t="e">
        <f>累计考核费用!#REF!/10000</f>
        <v>#REF!</v>
      </c>
      <c r="T40" s="48">
        <f>累计考核费用!V115/10000</f>
        <v>0</v>
      </c>
      <c r="U40" s="48">
        <f>累计考核费用!W115/10000</f>
        <v>0</v>
      </c>
      <c r="V40" s="48">
        <f>累计考核费用!X115/10000</f>
        <v>0</v>
      </c>
      <c r="W40" s="48">
        <f>累计考核费用!Y115/10000</f>
        <v>3.024</v>
      </c>
      <c r="X40" s="48">
        <f>累计考核费用!Z115/10000</f>
        <v>1.722</v>
      </c>
      <c r="Y40" s="48">
        <f>累计考核费用!AA115/10000</f>
        <v>1.302</v>
      </c>
      <c r="Z40" s="48">
        <f>累计考核费用!AB115/10000</f>
        <v>8.2070000000000007</v>
      </c>
      <c r="AA40" s="48">
        <f>累计考核费用!AC115/10000</f>
        <v>0.79200000000000004</v>
      </c>
    </row>
    <row r="41" spans="1:27" s="2" customFormat="1">
      <c r="A41" s="248"/>
      <c r="B41" s="47" t="s">
        <v>85</v>
      </c>
      <c r="C41" s="48">
        <f>累计考核费用!C116/10000</f>
        <v>194.43608500000002</v>
      </c>
      <c r="D41" s="48">
        <f>累计考核费用!D116/10000</f>
        <v>0</v>
      </c>
      <c r="E41" s="48">
        <f>累计考核费用!E116/10000</f>
        <v>49.54096100000001</v>
      </c>
      <c r="F41" s="48">
        <f>累计考核费用!F116/10000</f>
        <v>122.27775</v>
      </c>
      <c r="G41" s="48">
        <f>累计考核费用!G116/10000</f>
        <v>0</v>
      </c>
      <c r="H41" s="48">
        <f>累计考核费用!L116/10000</f>
        <v>17.244964</v>
      </c>
      <c r="I41" s="48">
        <f>累计考核费用!M116/10000</f>
        <v>0</v>
      </c>
      <c r="J41" s="48">
        <f>累计考核费用!O116/10000</f>
        <v>0</v>
      </c>
      <c r="K41" s="48">
        <f>累计考核费用!P116/10000</f>
        <v>0</v>
      </c>
      <c r="L41" s="48">
        <f>累计考核费用!Q116/10000</f>
        <v>0</v>
      </c>
      <c r="M41" s="48">
        <f>累计考核费用!R116/10000</f>
        <v>0</v>
      </c>
      <c r="N41" s="48" t="e">
        <f>累计考核费用!#REF!/10000</f>
        <v>#REF!</v>
      </c>
      <c r="O41" s="48">
        <f>累计考核费用!S116/10000</f>
        <v>17.244964</v>
      </c>
      <c r="P41" s="48" t="e">
        <f>累计考核费用!#REF!/10000</f>
        <v>#REF!</v>
      </c>
      <c r="Q41" s="48">
        <f>累计考核费用!T116/10000</f>
        <v>5.3724099999999995</v>
      </c>
      <c r="R41" s="48">
        <f>累计考核费用!U116/10000</f>
        <v>0</v>
      </c>
      <c r="S41" s="48" t="e">
        <f>累计考核费用!#REF!/10000</f>
        <v>#REF!</v>
      </c>
      <c r="T41" s="48">
        <f>累计考核费用!V116/10000</f>
        <v>0</v>
      </c>
      <c r="U41" s="48">
        <f>累计考核费用!W116/10000</f>
        <v>0</v>
      </c>
      <c r="V41" s="48">
        <f>累计考核费用!X116/10000</f>
        <v>5.3724099999999995</v>
      </c>
      <c r="W41" s="48">
        <f>累计考核费用!Y116/10000</f>
        <v>0</v>
      </c>
      <c r="X41" s="48">
        <f>累计考核费用!Z116/10000</f>
        <v>0</v>
      </c>
      <c r="Y41" s="48">
        <f>累计考核费用!AA116/10000</f>
        <v>0</v>
      </c>
      <c r="Z41" s="48">
        <f>累计考核费用!AB116/10000</f>
        <v>0</v>
      </c>
      <c r="AA41" s="48">
        <f>累计考核费用!AC116/10000</f>
        <v>0</v>
      </c>
    </row>
    <row r="42" spans="1:27" s="2" customFormat="1">
      <c r="A42" s="248"/>
      <c r="B42" s="47" t="s">
        <v>86</v>
      </c>
      <c r="C42" s="48">
        <f>累计考核费用!C117/10000</f>
        <v>0</v>
      </c>
      <c r="D42" s="48">
        <f>累计考核费用!D117/10000</f>
        <v>0</v>
      </c>
      <c r="E42" s="48">
        <f>累计考核费用!E117/10000</f>
        <v>0</v>
      </c>
      <c r="F42" s="48">
        <f>累计考核费用!F117/10000</f>
        <v>0</v>
      </c>
      <c r="G42" s="48">
        <f>累计考核费用!G117/10000</f>
        <v>0</v>
      </c>
      <c r="H42" s="48">
        <f>累计考核费用!L117/10000</f>
        <v>0</v>
      </c>
      <c r="I42" s="48">
        <f>累计考核费用!M117/10000</f>
        <v>0</v>
      </c>
      <c r="J42" s="48">
        <f>累计考核费用!O117/10000</f>
        <v>0</v>
      </c>
      <c r="K42" s="48">
        <f>累计考核费用!P117/10000</f>
        <v>0</v>
      </c>
      <c r="L42" s="48">
        <f>累计考核费用!Q117/10000</f>
        <v>0</v>
      </c>
      <c r="M42" s="48">
        <f>累计考核费用!R117/10000</f>
        <v>0</v>
      </c>
      <c r="N42" s="48" t="e">
        <f>累计考核费用!#REF!/10000</f>
        <v>#REF!</v>
      </c>
      <c r="O42" s="48">
        <f>累计考核费用!S117/10000</f>
        <v>0</v>
      </c>
      <c r="P42" s="48" t="e">
        <f>累计考核费用!#REF!/10000</f>
        <v>#REF!</v>
      </c>
      <c r="Q42" s="48">
        <f>累计考核费用!T117/10000</f>
        <v>0</v>
      </c>
      <c r="R42" s="48">
        <f>累计考核费用!U117/10000</f>
        <v>0</v>
      </c>
      <c r="S42" s="48" t="e">
        <f>累计考核费用!#REF!/10000</f>
        <v>#REF!</v>
      </c>
      <c r="T42" s="48">
        <f>累计考核费用!V117/10000</f>
        <v>0</v>
      </c>
      <c r="U42" s="48">
        <f>累计考核费用!W117/10000</f>
        <v>0</v>
      </c>
      <c r="V42" s="48">
        <f>累计考核费用!X117/10000</f>
        <v>0</v>
      </c>
      <c r="W42" s="48">
        <f>累计考核费用!Y117/10000</f>
        <v>0</v>
      </c>
      <c r="X42" s="48">
        <f>累计考核费用!Z117/10000</f>
        <v>0</v>
      </c>
      <c r="Y42" s="48">
        <f>累计考核费用!AA117/10000</f>
        <v>0</v>
      </c>
      <c r="Z42" s="48">
        <f>累计考核费用!AB117/10000</f>
        <v>0</v>
      </c>
      <c r="AA42" s="48">
        <f>累计考核费用!AC117/10000</f>
        <v>0</v>
      </c>
    </row>
    <row r="43" spans="1:27" s="2" customFormat="1">
      <c r="A43" s="249"/>
      <c r="B43" s="45" t="s">
        <v>87</v>
      </c>
      <c r="C43" s="48">
        <f>累计考核费用!C118/10000</f>
        <v>12911.573453000001</v>
      </c>
      <c r="D43" s="48">
        <f>累计考核费用!D118/10000</f>
        <v>119.74713699999998</v>
      </c>
      <c r="E43" s="48">
        <f>累计考核费用!E118/10000</f>
        <v>3269.2533599999997</v>
      </c>
      <c r="F43" s="48">
        <f>累计考核费用!F118/10000</f>
        <v>5792.0164490000006</v>
      </c>
      <c r="G43" s="48">
        <f>累计考核费用!G118/10000</f>
        <v>592.32365599999991</v>
      </c>
      <c r="H43" s="48">
        <f>累计考核费用!L118/10000</f>
        <v>788.95515999999998</v>
      </c>
      <c r="I43" s="48">
        <f>累计考核费用!M118/10000</f>
        <v>141.88261</v>
      </c>
      <c r="J43" s="48">
        <f>累计考核费用!O118/10000</f>
        <v>114.316061</v>
      </c>
      <c r="K43" s="48">
        <f>累计考核费用!P118/10000</f>
        <v>207.47771400000002</v>
      </c>
      <c r="L43" s="48">
        <f>累计考核费用!Q118/10000</f>
        <v>47.886508999999997</v>
      </c>
      <c r="M43" s="48">
        <f>累计考核费用!R118/10000</f>
        <v>116.495323</v>
      </c>
      <c r="N43" s="48" t="e">
        <f>累计考核费用!#REF!/10000</f>
        <v>#REF!</v>
      </c>
      <c r="O43" s="48">
        <f>累计考核费用!S118/10000</f>
        <v>130.88358099999999</v>
      </c>
      <c r="P43" s="48" t="e">
        <f>累计考核费用!#REF!/10000</f>
        <v>#REF!</v>
      </c>
      <c r="Q43" s="48">
        <f>累计考核费用!T118/10000</f>
        <v>1656.6309549999996</v>
      </c>
      <c r="R43" s="48">
        <f>累计考核费用!U118/10000</f>
        <v>401.809685</v>
      </c>
      <c r="S43" s="48" t="e">
        <f>累计考核费用!#REF!/10000</f>
        <v>#REF!</v>
      </c>
      <c r="T43" s="48">
        <f>累计考核费用!V118/10000</f>
        <v>503.60772099999997</v>
      </c>
      <c r="U43" s="48">
        <f>累计考核费用!W118/10000</f>
        <v>579.92690900000002</v>
      </c>
      <c r="V43" s="48">
        <f>累计考核费用!X118/10000</f>
        <v>171.28664000000001</v>
      </c>
      <c r="W43" s="48">
        <f>累计考核费用!Y118/10000</f>
        <v>199.11120099999997</v>
      </c>
      <c r="X43" s="48">
        <f>累计考核费用!Z118/10000</f>
        <v>143.560632</v>
      </c>
      <c r="Y43" s="48">
        <f>累计考核费用!AA118/10000</f>
        <v>55.550568999999996</v>
      </c>
      <c r="Z43" s="48">
        <f>累计考核费用!AB118/10000</f>
        <v>429.72012100000001</v>
      </c>
      <c r="AA43" s="48">
        <f>累计考核费用!AC118/10000</f>
        <v>63.815414000000004</v>
      </c>
    </row>
    <row r="44" spans="1:27" s="2" customFormat="1">
      <c r="A44" s="244" t="s">
        <v>88</v>
      </c>
      <c r="B44" s="47" t="s">
        <v>89</v>
      </c>
      <c r="C44" s="48">
        <f>累计考核费用!C119/10000</f>
        <v>3401.5818229999995</v>
      </c>
      <c r="D44" s="48">
        <f>累计考核费用!D119/10000</f>
        <v>0</v>
      </c>
      <c r="E44" s="48">
        <f>累计考核费用!E119/10000</f>
        <v>0</v>
      </c>
      <c r="F44" s="48">
        <f>累计考核费用!F119/10000</f>
        <v>1070.67329</v>
      </c>
      <c r="G44" s="48">
        <f>累计考核费用!G119/10000</f>
        <v>0</v>
      </c>
      <c r="H44" s="48">
        <f>累计考核费用!L119/10000</f>
        <v>0.34</v>
      </c>
      <c r="I44" s="48">
        <f>累计考核费用!M119/10000</f>
        <v>0</v>
      </c>
      <c r="J44" s="48">
        <f>累计考核费用!O119/10000</f>
        <v>0</v>
      </c>
      <c r="K44" s="48">
        <f>累计考核费用!P119/10000</f>
        <v>0</v>
      </c>
      <c r="L44" s="48">
        <f>累计考核费用!Q119/10000</f>
        <v>0</v>
      </c>
      <c r="M44" s="48">
        <f>累计考核费用!R119/10000</f>
        <v>0.34</v>
      </c>
      <c r="N44" s="48" t="e">
        <f>累计考核费用!#REF!/10000</f>
        <v>#REF!</v>
      </c>
      <c r="O44" s="48">
        <f>累计考核费用!S119/10000</f>
        <v>0</v>
      </c>
      <c r="P44" s="48" t="e">
        <f>累计考核费用!#REF!/10000</f>
        <v>#REF!</v>
      </c>
      <c r="Q44" s="48">
        <f>累计考核费用!T119/10000</f>
        <v>2320.773533</v>
      </c>
      <c r="R44" s="48">
        <f>累计考核费用!U119/10000</f>
        <v>52.1571</v>
      </c>
      <c r="S44" s="48" t="e">
        <f>累计考核费用!#REF!/10000</f>
        <v>#REF!</v>
      </c>
      <c r="T44" s="48">
        <f>累计考核费用!V119/10000</f>
        <v>1735.4</v>
      </c>
      <c r="U44" s="48">
        <f>累计考核费用!W119/10000</f>
        <v>533.21643300000005</v>
      </c>
      <c r="V44" s="48">
        <f>累计考核费用!X119/10000</f>
        <v>0</v>
      </c>
      <c r="W44" s="48">
        <f>累计考核费用!Y119/10000</f>
        <v>0</v>
      </c>
      <c r="X44" s="48">
        <f>累计考核费用!Z119/10000</f>
        <v>0</v>
      </c>
      <c r="Y44" s="48">
        <f>累计考核费用!AA119/10000</f>
        <v>0</v>
      </c>
      <c r="Z44" s="48">
        <f>累计考核费用!AB119/10000</f>
        <v>9.7949999999999999</v>
      </c>
      <c r="AA44" s="48">
        <f>累计考核费用!AC119/10000</f>
        <v>0</v>
      </c>
    </row>
    <row r="45" spans="1:27" s="2" customFormat="1">
      <c r="A45" s="245"/>
      <c r="B45" s="47" t="s">
        <v>90</v>
      </c>
      <c r="C45" s="48">
        <f>累计考核费用!C120/10000</f>
        <v>4158.5587120000009</v>
      </c>
      <c r="D45" s="48">
        <f>累计考核费用!D120/10000</f>
        <v>0</v>
      </c>
      <c r="E45" s="48">
        <f>累计考核费用!E120/10000</f>
        <v>0</v>
      </c>
      <c r="F45" s="48">
        <f>累计考核费用!F120/10000</f>
        <v>3848.3515420000003</v>
      </c>
      <c r="G45" s="48">
        <f>累计考核费用!G120/10000</f>
        <v>0</v>
      </c>
      <c r="H45" s="48">
        <f>累计考核费用!L120/10000</f>
        <v>0</v>
      </c>
      <c r="I45" s="48">
        <f>累计考核费用!M120/10000</f>
        <v>0</v>
      </c>
      <c r="J45" s="48">
        <f>累计考核费用!O120/10000</f>
        <v>0</v>
      </c>
      <c r="K45" s="48">
        <f>累计考核费用!P120/10000</f>
        <v>0</v>
      </c>
      <c r="L45" s="48">
        <f>累计考核费用!Q120/10000</f>
        <v>0</v>
      </c>
      <c r="M45" s="48">
        <f>累计考核费用!R120/10000</f>
        <v>0</v>
      </c>
      <c r="N45" s="48" t="e">
        <f>累计考核费用!#REF!/10000</f>
        <v>#REF!</v>
      </c>
      <c r="O45" s="48">
        <f>累计考核费用!S120/10000</f>
        <v>0</v>
      </c>
      <c r="P45" s="48" t="e">
        <f>累计考核费用!#REF!/10000</f>
        <v>#REF!</v>
      </c>
      <c r="Q45" s="48">
        <f>累计考核费用!T120/10000</f>
        <v>304.70777000000004</v>
      </c>
      <c r="R45" s="48">
        <f>累计考核费用!U120/10000</f>
        <v>5.163323000000001</v>
      </c>
      <c r="S45" s="48" t="e">
        <f>累计考核费用!#REF!/10000</f>
        <v>#REF!</v>
      </c>
      <c r="T45" s="48">
        <f>累计考核费用!V120/10000</f>
        <v>26.373961999999999</v>
      </c>
      <c r="U45" s="48">
        <f>累计考核费用!W120/10000</f>
        <v>273.17048499999999</v>
      </c>
      <c r="V45" s="48">
        <f>累计考核费用!X120/10000</f>
        <v>0</v>
      </c>
      <c r="W45" s="48">
        <f>累计考核费用!Y120/10000</f>
        <v>5.4993999999999996</v>
      </c>
      <c r="X45" s="48">
        <f>累计考核费用!Z120/10000</f>
        <v>0</v>
      </c>
      <c r="Y45" s="48">
        <f>累计考核费用!AA120/10000</f>
        <v>5.4993999999999996</v>
      </c>
      <c r="Z45" s="48">
        <f>累计考核费用!AB120/10000</f>
        <v>0</v>
      </c>
      <c r="AA45" s="48">
        <f>累计考核费用!AC120/10000</f>
        <v>0</v>
      </c>
    </row>
    <row r="46" spans="1:27" s="2" customFormat="1">
      <c r="A46" s="245"/>
      <c r="B46" s="47" t="s">
        <v>91</v>
      </c>
      <c r="C46" s="48">
        <f>累计考核费用!C121/10000</f>
        <v>417.16985199999999</v>
      </c>
      <c r="D46" s="48">
        <f>累计考核费用!D121/10000</f>
        <v>-133.68740799999998</v>
      </c>
      <c r="E46" s="48">
        <f>累计考核费用!E121/10000</f>
        <v>-5.7555379999999996</v>
      </c>
      <c r="F46" s="48">
        <f>累计考核费用!F121/10000</f>
        <v>535.06948699999998</v>
      </c>
      <c r="G46" s="48">
        <f>累计考核费用!G121/10000</f>
        <v>-88.899197999999984</v>
      </c>
      <c r="H46" s="48">
        <f>累计考核费用!L121/10000</f>
        <v>-31.182387000000006</v>
      </c>
      <c r="I46" s="48">
        <f>累计考核费用!M121/10000</f>
        <v>39.692678000000001</v>
      </c>
      <c r="J46" s="48">
        <f>累计考核费用!O121/10000</f>
        <v>-12.644352</v>
      </c>
      <c r="K46" s="48">
        <f>累计考核费用!P121/10000</f>
        <v>-71.058002999999999</v>
      </c>
      <c r="L46" s="48">
        <f>累计考核费用!Q121/10000</f>
        <v>2.3797069999999998</v>
      </c>
      <c r="M46" s="48">
        <f>累计考核费用!R121/10000</f>
        <v>-0.73314400000000024</v>
      </c>
      <c r="N46" s="48" t="e">
        <f>累计考核费用!#REF!/10000</f>
        <v>#REF!</v>
      </c>
      <c r="O46" s="48">
        <f>累计考核费用!S121/10000</f>
        <v>1.946E-3</v>
      </c>
      <c r="P46" s="48" t="e">
        <f>累计考核费用!#REF!/10000</f>
        <v>#REF!</v>
      </c>
      <c r="Q46" s="48">
        <f>累计考核费用!T121/10000</f>
        <v>141.07323700000001</v>
      </c>
      <c r="R46" s="48">
        <f>累计考核费用!U121/10000</f>
        <v>9.0520830000000014</v>
      </c>
      <c r="S46" s="48" t="e">
        <f>累计考核费用!#REF!/10000</f>
        <v>#REF!</v>
      </c>
      <c r="T46" s="48">
        <f>累计考核费用!V121/10000</f>
        <v>92.767241999999996</v>
      </c>
      <c r="U46" s="48">
        <f>累计考核费用!W121/10000</f>
        <v>36.835098000000002</v>
      </c>
      <c r="V46" s="48">
        <f>累计考核费用!X121/10000</f>
        <v>2.4188139999999998</v>
      </c>
      <c r="W46" s="48">
        <f>累计考核费用!Y121/10000</f>
        <v>0.55150699999999997</v>
      </c>
      <c r="X46" s="48">
        <f>累计考核费用!Z121/10000</f>
        <v>-3.7999999999999997E-4</v>
      </c>
      <c r="Y46" s="48">
        <f>累计考核费用!AA121/10000</f>
        <v>0.55188700000000002</v>
      </c>
      <c r="Z46" s="48">
        <f>累计考核费用!AB121/10000</f>
        <v>0</v>
      </c>
      <c r="AA46" s="48">
        <f>累计考核费用!AC121/10000</f>
        <v>1.5200000000000001E-4</v>
      </c>
    </row>
    <row r="47" spans="1:27" s="2" customFormat="1">
      <c r="A47" s="245"/>
      <c r="B47" s="47" t="s">
        <v>92</v>
      </c>
      <c r="C47" s="48">
        <f>累计考核费用!C122/10000</f>
        <v>15.978330000000001</v>
      </c>
      <c r="D47" s="48">
        <f>累计考核费用!D122/10000</f>
        <v>7.8</v>
      </c>
      <c r="E47" s="48">
        <f>累计考核费用!E122/10000</f>
        <v>7.1999999999999995E-2</v>
      </c>
      <c r="F47" s="48">
        <f>累计考核费用!F122/10000</f>
        <v>6.7376130000000005</v>
      </c>
      <c r="G47" s="48">
        <f>累计考核费用!G122/10000</f>
        <v>0</v>
      </c>
      <c r="H47" s="48">
        <f>累计考核费用!L122/10000</f>
        <v>1.368717</v>
      </c>
      <c r="I47" s="48">
        <f>累计考核费用!M122/10000</f>
        <v>0</v>
      </c>
      <c r="J47" s="48">
        <f>累计考核费用!O122/10000</f>
        <v>0</v>
      </c>
      <c r="K47" s="48">
        <f>累计考核费用!P122/10000</f>
        <v>0</v>
      </c>
      <c r="L47" s="48">
        <f>累计考核费用!Q122/10000</f>
        <v>0</v>
      </c>
      <c r="M47" s="48">
        <f>累计考核费用!R122/10000</f>
        <v>0</v>
      </c>
      <c r="N47" s="48" t="e">
        <f>累计考核费用!#REF!/10000</f>
        <v>#REF!</v>
      </c>
      <c r="O47" s="48">
        <f>累计考核费用!S122/10000</f>
        <v>1.368717</v>
      </c>
      <c r="P47" s="48" t="e">
        <f>累计考核费用!#REF!/10000</f>
        <v>#REF!</v>
      </c>
      <c r="Q47" s="48">
        <f>累计考核费用!T122/10000</f>
        <v>0</v>
      </c>
      <c r="R47" s="48">
        <f>累计考核费用!U122/10000</f>
        <v>0</v>
      </c>
      <c r="S47" s="48" t="e">
        <f>累计考核费用!#REF!/10000</f>
        <v>#REF!</v>
      </c>
      <c r="T47" s="48">
        <f>累计考核费用!V122/10000</f>
        <v>0</v>
      </c>
      <c r="U47" s="48">
        <f>累计考核费用!W122/10000</f>
        <v>0</v>
      </c>
      <c r="V47" s="48">
        <f>累计考核费用!X122/10000</f>
        <v>0</v>
      </c>
      <c r="W47" s="48">
        <f>累计考核费用!Y122/10000</f>
        <v>0</v>
      </c>
      <c r="X47" s="48">
        <f>累计考核费用!Z122/10000</f>
        <v>0</v>
      </c>
      <c r="Y47" s="48">
        <f>累计考核费用!AA122/10000</f>
        <v>0</v>
      </c>
      <c r="Z47" s="48">
        <f>累计考核费用!AB122/10000</f>
        <v>0</v>
      </c>
      <c r="AA47" s="48">
        <f>累计考核费用!AC122/10000</f>
        <v>0</v>
      </c>
    </row>
    <row r="48" spans="1:27" s="2" customFormat="1">
      <c r="A48" s="245"/>
      <c r="B48" s="47" t="s">
        <v>93</v>
      </c>
      <c r="C48" s="48">
        <f>累计考核费用!C123/10000</f>
        <v>11.5</v>
      </c>
      <c r="D48" s="48">
        <f>累计考核费用!D123/10000</f>
        <v>0</v>
      </c>
      <c r="E48" s="48">
        <f>累计考核费用!E123/10000</f>
        <v>0</v>
      </c>
      <c r="F48" s="48">
        <f>累计考核费用!F123/10000</f>
        <v>0</v>
      </c>
      <c r="G48" s="48">
        <f>累计考核费用!G123/10000</f>
        <v>0</v>
      </c>
      <c r="H48" s="48">
        <f>累计考核费用!L123/10000</f>
        <v>11.5</v>
      </c>
      <c r="I48" s="48">
        <f>累计考核费用!M123/10000</f>
        <v>1.8333339999999996</v>
      </c>
      <c r="J48" s="48">
        <f>累计考核费用!O123/10000</f>
        <v>0</v>
      </c>
      <c r="K48" s="48">
        <f>累计考核费用!P123/10000</f>
        <v>0</v>
      </c>
      <c r="L48" s="48">
        <f>累计考核费用!Q123/10000</f>
        <v>1.8333330000000001</v>
      </c>
      <c r="M48" s="48">
        <f>累计考核费用!R123/10000</f>
        <v>0</v>
      </c>
      <c r="N48" s="48" t="e">
        <f>累计考核费用!#REF!/10000</f>
        <v>#REF!</v>
      </c>
      <c r="O48" s="48">
        <f>累计考核费用!S123/10000</f>
        <v>0</v>
      </c>
      <c r="P48" s="48" t="e">
        <f>累计考核费用!#REF!/10000</f>
        <v>#REF!</v>
      </c>
      <c r="Q48" s="48">
        <f>累计考核费用!T123/10000</f>
        <v>0</v>
      </c>
      <c r="R48" s="48">
        <f>累计考核费用!U123/10000</f>
        <v>0</v>
      </c>
      <c r="S48" s="48" t="e">
        <f>累计考核费用!#REF!/10000</f>
        <v>#REF!</v>
      </c>
      <c r="T48" s="48">
        <f>累计考核费用!V123/10000</f>
        <v>0</v>
      </c>
      <c r="U48" s="48">
        <f>累计考核费用!W123/10000</f>
        <v>0</v>
      </c>
      <c r="V48" s="48">
        <f>累计考核费用!X123/10000</f>
        <v>0</v>
      </c>
      <c r="W48" s="48">
        <f>累计考核费用!Y123/10000</f>
        <v>0</v>
      </c>
      <c r="X48" s="48">
        <f>累计考核费用!Z123/10000</f>
        <v>0</v>
      </c>
      <c r="Y48" s="48">
        <f>累计考核费用!AA123/10000</f>
        <v>0</v>
      </c>
      <c r="Z48" s="48">
        <f>累计考核费用!AB123/10000</f>
        <v>0</v>
      </c>
      <c r="AA48" s="48">
        <f>累计考核费用!AC123/10000</f>
        <v>0</v>
      </c>
    </row>
    <row r="49" spans="1:27" s="2" customFormat="1">
      <c r="A49" s="246"/>
      <c r="B49" s="45" t="s">
        <v>87</v>
      </c>
      <c r="C49" s="48">
        <f>累计考核费用!C124/10000</f>
        <v>8004.7887169999985</v>
      </c>
      <c r="D49" s="48">
        <f>累计考核费用!D124/10000</f>
        <v>-125.88740799999998</v>
      </c>
      <c r="E49" s="48">
        <f>累计考核费用!E124/10000</f>
        <v>-5.6835379999999995</v>
      </c>
      <c r="F49" s="48">
        <f>累计考核费用!F124/10000</f>
        <v>5460.8319320000001</v>
      </c>
      <c r="G49" s="48">
        <f>累计考核费用!G124/10000</f>
        <v>-88.899197999999984</v>
      </c>
      <c r="H49" s="48">
        <f>累计考核费用!L124/10000</f>
        <v>-17.973670000000006</v>
      </c>
      <c r="I49" s="48">
        <f>累计考核费用!M124/10000</f>
        <v>41.526012000000001</v>
      </c>
      <c r="J49" s="48">
        <f>累计考核费用!O124/10000</f>
        <v>-12.644352</v>
      </c>
      <c r="K49" s="48">
        <f>累计考核费用!P124/10000</f>
        <v>-71.058002999999999</v>
      </c>
      <c r="L49" s="48">
        <f>累计考核费用!Q124/10000</f>
        <v>4.2130399999999995</v>
      </c>
      <c r="M49" s="48">
        <f>累计考核费用!R124/10000</f>
        <v>-0.39314400000000022</v>
      </c>
      <c r="N49" s="48" t="e">
        <f>累计考核费用!#REF!/10000</f>
        <v>#REF!</v>
      </c>
      <c r="O49" s="48">
        <f>累计考核费用!S124/10000</f>
        <v>1.370663</v>
      </c>
      <c r="P49" s="48" t="e">
        <f>累计考核费用!#REF!/10000</f>
        <v>#REF!</v>
      </c>
      <c r="Q49" s="48">
        <f>累计考核费用!T124/10000</f>
        <v>2766.5545399999996</v>
      </c>
      <c r="R49" s="48">
        <f>累计考核费用!U124/10000</f>
        <v>66.372506000000001</v>
      </c>
      <c r="S49" s="48" t="e">
        <f>累计考核费用!#REF!/10000</f>
        <v>#REF!</v>
      </c>
      <c r="T49" s="48">
        <f>累计考核费用!V124/10000</f>
        <v>1854.5412039999999</v>
      </c>
      <c r="U49" s="48">
        <f>累计考核费用!W124/10000</f>
        <v>843.22201600000005</v>
      </c>
      <c r="V49" s="48">
        <f>累计考核费用!X124/10000</f>
        <v>2.4188139999999998</v>
      </c>
      <c r="W49" s="48">
        <f>累计考核费用!Y124/10000</f>
        <v>6.0509069999999996</v>
      </c>
      <c r="X49" s="48">
        <f>累计考核费用!Z124/10000</f>
        <v>-3.7999999999999997E-4</v>
      </c>
      <c r="Y49" s="48">
        <f>累计考核费用!AA124/10000</f>
        <v>6.0512870000000003</v>
      </c>
      <c r="Z49" s="48">
        <f>累计考核费用!AB124/10000</f>
        <v>9.7949999999999999</v>
      </c>
      <c r="AA49" s="48">
        <f>累计考核费用!AC124/10000</f>
        <v>1.5200000000000001E-4</v>
      </c>
    </row>
    <row r="50" spans="1:27" s="2" customFormat="1">
      <c r="A50" s="241" t="s">
        <v>94</v>
      </c>
      <c r="B50" s="47" t="s">
        <v>95</v>
      </c>
      <c r="C50" s="48">
        <f>累计考核费用!C125/10000</f>
        <v>1168.1229809999998</v>
      </c>
      <c r="D50" s="48">
        <f>累计考核费用!D125/10000</f>
        <v>19.645</v>
      </c>
      <c r="E50" s="48">
        <f>累计考核费用!E125/10000</f>
        <v>194.73043399999997</v>
      </c>
      <c r="F50" s="48">
        <f>累计考核费用!F125/10000</f>
        <v>503.80663200000004</v>
      </c>
      <c r="G50" s="48">
        <f>累计考核费用!G125/10000</f>
        <v>37.991676000000012</v>
      </c>
      <c r="H50" s="48">
        <f>累计考核费用!L125/10000</f>
        <v>56.680935999999996</v>
      </c>
      <c r="I50" s="48">
        <f>累计考核费用!M125/10000</f>
        <v>8.248289999999999</v>
      </c>
      <c r="J50" s="48">
        <f>累计考核费用!O125/10000</f>
        <v>8.2781450000000003</v>
      </c>
      <c r="K50" s="48">
        <f>累计考核费用!P125/10000</f>
        <v>5.9096580000000003</v>
      </c>
      <c r="L50" s="48">
        <f>累计考核费用!Q125/10000</f>
        <v>6.2366900000000003</v>
      </c>
      <c r="M50" s="48">
        <f>累计考核费用!R125/10000</f>
        <v>13.107013999999999</v>
      </c>
      <c r="N50" s="48" t="e">
        <f>累计考核费用!#REF!/10000</f>
        <v>#REF!</v>
      </c>
      <c r="O50" s="48">
        <f>累计考核费用!S125/10000</f>
        <v>8.5493389999999998</v>
      </c>
      <c r="P50" s="48" t="e">
        <f>累计考核费用!#REF!/10000</f>
        <v>#REF!</v>
      </c>
      <c r="Q50" s="48">
        <f>累计考核费用!T125/10000</f>
        <v>304.88243499999999</v>
      </c>
      <c r="R50" s="48">
        <f>累计考核费用!U125/10000</f>
        <v>32.742430999999996</v>
      </c>
      <c r="S50" s="48" t="e">
        <f>累计考核费用!#REF!/10000</f>
        <v>#REF!</v>
      </c>
      <c r="T50" s="48">
        <f>累计考核费用!V125/10000</f>
        <v>175.55825299999998</v>
      </c>
      <c r="U50" s="48">
        <f>累计考核费用!W125/10000</f>
        <v>82.383766000000008</v>
      </c>
      <c r="V50" s="48">
        <f>累计考核费用!X125/10000</f>
        <v>14.197984999999997</v>
      </c>
      <c r="W50" s="48">
        <f>累计考核费用!Y125/10000</f>
        <v>18.438012000000004</v>
      </c>
      <c r="X50" s="48">
        <f>累计考核费用!Z125/10000</f>
        <v>16.626083999999999</v>
      </c>
      <c r="Y50" s="48">
        <f>累计考核费用!AA125/10000</f>
        <v>1.811928</v>
      </c>
      <c r="Z50" s="48">
        <f>累计考核费用!AB125/10000</f>
        <v>27.413478999999999</v>
      </c>
      <c r="AA50" s="48">
        <f>累计考核费用!AC125/10000</f>
        <v>4.5343770000000001</v>
      </c>
    </row>
    <row r="51" spans="1:27" s="2" customFormat="1">
      <c r="A51" s="242"/>
      <c r="B51" s="47" t="s">
        <v>96</v>
      </c>
      <c r="C51" s="48">
        <f>累计考核费用!C126/10000</f>
        <v>626.45651099999998</v>
      </c>
      <c r="D51" s="48">
        <f>累计考核费用!D126/10000</f>
        <v>0.20699999999999999</v>
      </c>
      <c r="E51" s="48">
        <f>累计考核费用!E126/10000</f>
        <v>88.401946999999993</v>
      </c>
      <c r="F51" s="48">
        <f>累计考核费用!F126/10000</f>
        <v>124.38198899999999</v>
      </c>
      <c r="G51" s="48">
        <f>累计考核费用!G126/10000</f>
        <v>25.074280000000009</v>
      </c>
      <c r="H51" s="48">
        <f>累计考核费用!L126/10000</f>
        <v>55.602679999999992</v>
      </c>
      <c r="I51" s="48">
        <f>累计考核费用!M126/10000</f>
        <v>6.4105599999999994</v>
      </c>
      <c r="J51" s="48">
        <f>累计考核费用!O126/10000</f>
        <v>9.8290500000000005</v>
      </c>
      <c r="K51" s="48">
        <f>累计考核费用!P126/10000</f>
        <v>5.9641959999999994</v>
      </c>
      <c r="L51" s="48">
        <f>累计考核费用!Q126/10000</f>
        <v>5.8742830000000001</v>
      </c>
      <c r="M51" s="48">
        <f>累计考核费用!R126/10000</f>
        <v>11.374276</v>
      </c>
      <c r="N51" s="48" t="e">
        <f>累计考核费用!#REF!/10000</f>
        <v>#REF!</v>
      </c>
      <c r="O51" s="48">
        <f>累计考核费用!S126/10000</f>
        <v>10.792299</v>
      </c>
      <c r="P51" s="48" t="e">
        <f>累计考核费用!#REF!/10000</f>
        <v>#REF!</v>
      </c>
      <c r="Q51" s="48">
        <f>累计考核费用!T126/10000</f>
        <v>317.73434700000001</v>
      </c>
      <c r="R51" s="48">
        <f>累计考核费用!U126/10000</f>
        <v>41.123277000000002</v>
      </c>
      <c r="S51" s="48" t="e">
        <f>累计考核费用!#REF!/10000</f>
        <v>#REF!</v>
      </c>
      <c r="T51" s="48">
        <f>累计考核费用!V126/10000</f>
        <v>186.15681599999999</v>
      </c>
      <c r="U51" s="48">
        <f>累计考核费用!W126/10000</f>
        <v>73.19585699999999</v>
      </c>
      <c r="V51" s="48">
        <f>累计考核费用!X126/10000</f>
        <v>17.258396999999999</v>
      </c>
      <c r="W51" s="48">
        <f>累计考核费用!Y126/10000</f>
        <v>6.1794230000000008</v>
      </c>
      <c r="X51" s="48">
        <f>累计考核费用!Z126/10000</f>
        <v>2.7045220000000003</v>
      </c>
      <c r="Y51" s="48">
        <f>累计考核费用!AA126/10000</f>
        <v>3.474901</v>
      </c>
      <c r="Z51" s="48">
        <f>累计考核费用!AB126/10000</f>
        <v>6.0356509999999997</v>
      </c>
      <c r="AA51" s="48">
        <f>累计考核费用!AC126/10000</f>
        <v>2.8391940000000004</v>
      </c>
    </row>
    <row r="52" spans="1:27" s="2" customFormat="1">
      <c r="A52" s="242"/>
      <c r="B52" s="47" t="s">
        <v>97</v>
      </c>
      <c r="C52" s="48">
        <f>累计考核费用!C127/10000</f>
        <v>310.73912899999993</v>
      </c>
      <c r="D52" s="48">
        <f>累计考核费用!D127/10000</f>
        <v>45.011099999999999</v>
      </c>
      <c r="E52" s="48">
        <f>累计考核费用!E127/10000</f>
        <v>35.136375000000001</v>
      </c>
      <c r="F52" s="48">
        <f>累计考核费用!F127/10000</f>
        <v>103.14110299999999</v>
      </c>
      <c r="G52" s="48">
        <f>累计考核费用!G127/10000</f>
        <v>14.631129000000001</v>
      </c>
      <c r="H52" s="48">
        <f>累计考核费用!L127/10000</f>
        <v>4.6239210000000002</v>
      </c>
      <c r="I52" s="48">
        <f>累计考核费用!M127/10000</f>
        <v>0.38469800000000004</v>
      </c>
      <c r="J52" s="48">
        <f>累计考核费用!O127/10000</f>
        <v>0.655748</v>
      </c>
      <c r="K52" s="48">
        <f>累计考核费用!P127/10000</f>
        <v>0.81872500000000004</v>
      </c>
      <c r="L52" s="48">
        <f>累计考核费用!Q127/10000</f>
        <v>0.31639699999999998</v>
      </c>
      <c r="M52" s="48">
        <f>累计考核费用!R127/10000</f>
        <v>2.196383</v>
      </c>
      <c r="N52" s="48" t="e">
        <f>累计考核费用!#REF!/10000</f>
        <v>#REF!</v>
      </c>
      <c r="O52" s="48">
        <f>累计考核费用!S127/10000</f>
        <v>-0.2874870000000001</v>
      </c>
      <c r="P52" s="48" t="e">
        <f>累计考核费用!#REF!/10000</f>
        <v>#REF!</v>
      </c>
      <c r="Q52" s="48">
        <f>累计考核费用!T127/10000</f>
        <v>103.768824</v>
      </c>
      <c r="R52" s="48">
        <f>累计考核费用!U127/10000</f>
        <v>13.537173000000001</v>
      </c>
      <c r="S52" s="48" t="e">
        <f>累计考核费用!#REF!/10000</f>
        <v>#REF!</v>
      </c>
      <c r="T52" s="48">
        <f>累计考核费用!V127/10000</f>
        <v>64.087888000000007</v>
      </c>
      <c r="U52" s="48">
        <f>累计考核费用!W127/10000</f>
        <v>20.110882</v>
      </c>
      <c r="V52" s="48">
        <f>累计考核费用!X127/10000</f>
        <v>6.0328809999999997</v>
      </c>
      <c r="W52" s="48">
        <f>累计考核费用!Y127/10000</f>
        <v>2.1244879999999999</v>
      </c>
      <c r="X52" s="48">
        <f>累计考核费用!Z127/10000</f>
        <v>2.1244879999999999</v>
      </c>
      <c r="Y52" s="48">
        <f>累计考核费用!AA127/10000</f>
        <v>0</v>
      </c>
      <c r="Z52" s="48">
        <f>累计考核费用!AB127/10000</f>
        <v>1.7806090000000001</v>
      </c>
      <c r="AA52" s="48">
        <f>累计考核费用!AC127/10000</f>
        <v>0.52157999999999993</v>
      </c>
    </row>
    <row r="53" spans="1:27" s="2" customFormat="1">
      <c r="A53" s="242"/>
      <c r="B53" s="47" t="s">
        <v>98</v>
      </c>
      <c r="C53" s="48">
        <f>累计考核费用!C128/10000</f>
        <v>123.63346100000001</v>
      </c>
      <c r="D53" s="48">
        <f>累计考核费用!D128/10000</f>
        <v>6.5129000000000001</v>
      </c>
      <c r="E53" s="48">
        <f>累计考核费用!E128/10000</f>
        <v>15.677910999999998</v>
      </c>
      <c r="F53" s="48">
        <f>累计考核费用!F128/10000</f>
        <v>45.597197999999999</v>
      </c>
      <c r="G53" s="48">
        <f>累计考核费用!G128/10000</f>
        <v>5.7645189999999999</v>
      </c>
      <c r="H53" s="48">
        <f>累计考核费用!L128/10000</f>
        <v>1.6607720000000001</v>
      </c>
      <c r="I53" s="48">
        <f>累计考核费用!M128/10000</f>
        <v>0.23554200000000006</v>
      </c>
      <c r="J53" s="48">
        <f>累计考核费用!O128/10000</f>
        <v>2.1656000000000002E-2</v>
      </c>
      <c r="K53" s="48">
        <f>累计考核费用!P128/10000</f>
        <v>2.1656000000000002E-2</v>
      </c>
      <c r="L53" s="48">
        <f>累计考核费用!Q128/10000</f>
        <v>0.23554299999999997</v>
      </c>
      <c r="M53" s="48">
        <f>累计考核费用!R128/10000</f>
        <v>0.31925599999999998</v>
      </c>
      <c r="N53" s="48" t="e">
        <f>累计考核费用!#REF!/10000</f>
        <v>#REF!</v>
      </c>
      <c r="O53" s="48">
        <f>累计考核费用!S128/10000</f>
        <v>0.59157599999999999</v>
      </c>
      <c r="P53" s="48" t="e">
        <f>累计考核费用!#REF!/10000</f>
        <v>#REF!</v>
      </c>
      <c r="Q53" s="48">
        <f>累计考核费用!T128/10000</f>
        <v>46.413439000000004</v>
      </c>
      <c r="R53" s="48">
        <f>累计考核费用!U128/10000</f>
        <v>3.1255370000000005</v>
      </c>
      <c r="S53" s="48" t="e">
        <f>累计考核费用!#REF!/10000</f>
        <v>#REF!</v>
      </c>
      <c r="T53" s="48">
        <f>累计考核费用!V128/10000</f>
        <v>29.169441000000003</v>
      </c>
      <c r="U53" s="48">
        <f>累计考核费用!W128/10000</f>
        <v>11.457822999999999</v>
      </c>
      <c r="V53" s="48">
        <f>累计考核费用!X128/10000</f>
        <v>2.6606380000000001</v>
      </c>
      <c r="W53" s="48">
        <f>累计考核费用!Y128/10000</f>
        <v>0</v>
      </c>
      <c r="X53" s="48">
        <f>累计考核费用!Z128/10000</f>
        <v>0</v>
      </c>
      <c r="Y53" s="48">
        <f>累计考核费用!AA128/10000</f>
        <v>0</v>
      </c>
      <c r="Z53" s="48">
        <f>累计考核费用!AB128/10000</f>
        <v>1.635</v>
      </c>
      <c r="AA53" s="48">
        <f>累计考核费用!AC128/10000</f>
        <v>0.371722</v>
      </c>
    </row>
    <row r="54" spans="1:27" s="2" customFormat="1">
      <c r="A54" s="242"/>
      <c r="B54" s="47" t="s">
        <v>99</v>
      </c>
      <c r="C54" s="48">
        <f>累计考核费用!C129/10000</f>
        <v>134.49095099999994</v>
      </c>
      <c r="D54" s="48">
        <f>累计考核费用!D129/10000</f>
        <v>915.30566199999976</v>
      </c>
      <c r="E54" s="48">
        <f>累计考核费用!E129/10000</f>
        <v>42.378081000000009</v>
      </c>
      <c r="F54" s="48">
        <f>累计考核费用!F129/10000</f>
        <v>-845.94505799999979</v>
      </c>
      <c r="G54" s="48">
        <f>累计考核费用!G129/10000</f>
        <v>1.1320999999999999E-2</v>
      </c>
      <c r="H54" s="48">
        <f>累计考核费用!L129/10000</f>
        <v>0.11396300000000001</v>
      </c>
      <c r="I54" s="48">
        <f>累计考核费用!M129/10000</f>
        <v>0</v>
      </c>
      <c r="J54" s="48">
        <f>累计考核费用!O129/10000</f>
        <v>0</v>
      </c>
      <c r="K54" s="48">
        <f>累计考核费用!P129/10000</f>
        <v>7.5500000000000003E-4</v>
      </c>
      <c r="L54" s="48">
        <f>累计考核费用!Q129/10000</f>
        <v>0</v>
      </c>
      <c r="M54" s="48">
        <f>累计考核费用!R129/10000</f>
        <v>0</v>
      </c>
      <c r="N54" s="48" t="e">
        <f>累计考核费用!#REF!/10000</f>
        <v>#REF!</v>
      </c>
      <c r="O54" s="48">
        <f>累计考核费用!S129/10000</f>
        <v>0.11320799999999999</v>
      </c>
      <c r="P54" s="48" t="e">
        <f>累计考核费用!#REF!/10000</f>
        <v>#REF!</v>
      </c>
      <c r="Q54" s="48">
        <f>累计考核费用!T129/10000</f>
        <v>0.11245300000000003</v>
      </c>
      <c r="R54" s="48">
        <f>累计考核费用!U129/10000</f>
        <v>3.3961999999999999E-2</v>
      </c>
      <c r="S54" s="48" t="e">
        <f>累计考核费用!#REF!/10000</f>
        <v>#REF!</v>
      </c>
      <c r="T54" s="48">
        <f>累计考核费用!V129/10000</f>
        <v>3.8491000000000004E-2</v>
      </c>
      <c r="U54" s="48">
        <f>累计考核费用!W129/10000</f>
        <v>2.8679000000000003E-2</v>
      </c>
      <c r="V54" s="48">
        <f>累计考核费用!X129/10000</f>
        <v>1.1320999999999999E-2</v>
      </c>
      <c r="W54" s="48">
        <f>累计考核费用!Y129/10000</f>
        <v>2.2641999999999999E-2</v>
      </c>
      <c r="X54" s="48">
        <f>累计考核费用!Z129/10000</f>
        <v>2.2641999999999999E-2</v>
      </c>
      <c r="Y54" s="48">
        <f>累计考核费用!AA129/10000</f>
        <v>0</v>
      </c>
      <c r="Z54" s="48">
        <f>累计考核费用!AB129/10000</f>
        <v>22.232386999999999</v>
      </c>
      <c r="AA54" s="48">
        <f>累计考核费用!AC129/10000</f>
        <v>0.25950000000000001</v>
      </c>
    </row>
    <row r="55" spans="1:27" s="2" customFormat="1">
      <c r="A55" s="242"/>
      <c r="B55" s="47" t="s">
        <v>100</v>
      </c>
      <c r="C55" s="48">
        <f>累计考核费用!C130/10000</f>
        <v>145.51409099999998</v>
      </c>
      <c r="D55" s="48">
        <f>累计考核费用!D130/10000</f>
        <v>0</v>
      </c>
      <c r="E55" s="48">
        <f>累计考核费用!E130/10000</f>
        <v>36.811465999999996</v>
      </c>
      <c r="F55" s="48">
        <f>累计考核费用!F130/10000</f>
        <v>9.2723399999999998</v>
      </c>
      <c r="G55" s="48">
        <f>累计考核费用!G130/10000</f>
        <v>81.553398000000001</v>
      </c>
      <c r="H55" s="48">
        <f>累计考核费用!L130/10000</f>
        <v>5.6127359999999982</v>
      </c>
      <c r="I55" s="48">
        <f>累计考核费用!M130/10000</f>
        <v>0.728773</v>
      </c>
      <c r="J55" s="48">
        <f>累计考核费用!O130/10000</f>
        <v>0.73962299999999992</v>
      </c>
      <c r="K55" s="48">
        <f>累计考核费用!P130/10000</f>
        <v>2.6867919999999996</v>
      </c>
      <c r="L55" s="48">
        <f>累计考核费用!Q130/10000</f>
        <v>0.72877400000000003</v>
      </c>
      <c r="M55" s="48">
        <f>累计考核费用!R130/10000</f>
        <v>0</v>
      </c>
      <c r="N55" s="48" t="e">
        <f>累计考核费用!#REF!/10000</f>
        <v>#REF!</v>
      </c>
      <c r="O55" s="48">
        <f>累计考核费用!S130/10000</f>
        <v>0</v>
      </c>
      <c r="P55" s="48" t="e">
        <f>累计考核费用!#REF!/10000</f>
        <v>#REF!</v>
      </c>
      <c r="Q55" s="48">
        <f>累计考核费用!T130/10000</f>
        <v>0</v>
      </c>
      <c r="R55" s="48">
        <f>累计考核费用!U130/10000</f>
        <v>0</v>
      </c>
      <c r="S55" s="48" t="e">
        <f>累计考核费用!#REF!/10000</f>
        <v>#REF!</v>
      </c>
      <c r="T55" s="48">
        <f>累计考核费用!V130/10000</f>
        <v>0</v>
      </c>
      <c r="U55" s="48">
        <f>累计考核费用!W130/10000</f>
        <v>0</v>
      </c>
      <c r="V55" s="48">
        <f>累计考核费用!X130/10000</f>
        <v>0</v>
      </c>
      <c r="W55" s="48">
        <f>累计考核费用!Y130/10000</f>
        <v>0</v>
      </c>
      <c r="X55" s="48">
        <f>累计考核费用!Z130/10000</f>
        <v>0</v>
      </c>
      <c r="Y55" s="48">
        <f>累计考核费用!AA130/10000</f>
        <v>0</v>
      </c>
      <c r="Z55" s="48">
        <f>累计考核费用!AB130/10000</f>
        <v>12.264151</v>
      </c>
      <c r="AA55" s="48">
        <f>累计考核费用!AC130/10000</f>
        <v>0</v>
      </c>
    </row>
    <row r="56" spans="1:27" s="2" customFormat="1">
      <c r="A56" s="242"/>
      <c r="B56" s="47" t="s">
        <v>101</v>
      </c>
      <c r="C56" s="48">
        <f>累计考核费用!C131/10000</f>
        <v>175.08606499999996</v>
      </c>
      <c r="D56" s="48">
        <f>累计考核费用!D131/10000</f>
        <v>0</v>
      </c>
      <c r="E56" s="48">
        <f>累计考核费用!E131/10000</f>
        <v>102.42813099999999</v>
      </c>
      <c r="F56" s="48">
        <f>累计考核费用!F131/10000</f>
        <v>49.505930000000006</v>
      </c>
      <c r="G56" s="48">
        <f>累计考核费用!G131/10000</f>
        <v>0</v>
      </c>
      <c r="H56" s="48">
        <f>累计考核费用!L131/10000</f>
        <v>0.97087400000000001</v>
      </c>
      <c r="I56" s="48">
        <f>累计考核费用!M131/10000</f>
        <v>0.97087400000000001</v>
      </c>
      <c r="J56" s="48">
        <f>累计考核费用!O131/10000</f>
        <v>0</v>
      </c>
      <c r="K56" s="48">
        <f>累计考核费用!P131/10000</f>
        <v>0</v>
      </c>
      <c r="L56" s="48">
        <f>累计考核费用!Q131/10000</f>
        <v>0</v>
      </c>
      <c r="M56" s="48">
        <f>累计考核费用!R131/10000</f>
        <v>0</v>
      </c>
      <c r="N56" s="48" t="e">
        <f>累计考核费用!#REF!/10000</f>
        <v>#REF!</v>
      </c>
      <c r="O56" s="48">
        <f>累计考核费用!S131/10000</f>
        <v>0</v>
      </c>
      <c r="P56" s="48" t="e">
        <f>累计考核费用!#REF!/10000</f>
        <v>#REF!</v>
      </c>
      <c r="Q56" s="48">
        <f>累计考核费用!T131/10000</f>
        <v>21.545213999999998</v>
      </c>
      <c r="R56" s="48">
        <f>累计考核费用!U131/10000</f>
        <v>3.152914</v>
      </c>
      <c r="S56" s="48" t="e">
        <f>累计考核费用!#REF!/10000</f>
        <v>#REF!</v>
      </c>
      <c r="T56" s="48">
        <f>累计考核费用!V131/10000</f>
        <v>13.843055999999999</v>
      </c>
      <c r="U56" s="48">
        <f>累计考核费用!W131/10000</f>
        <v>4.5492439999999998</v>
      </c>
      <c r="V56" s="48">
        <f>累计考核费用!X131/10000</f>
        <v>0</v>
      </c>
      <c r="W56" s="48">
        <f>累计考核费用!Y131/10000</f>
        <v>0.63591600000000004</v>
      </c>
      <c r="X56" s="48">
        <f>累计考核费用!Z131/10000</f>
        <v>0.63591600000000004</v>
      </c>
      <c r="Y56" s="48">
        <f>累计考核费用!AA131/10000</f>
        <v>0</v>
      </c>
      <c r="Z56" s="48">
        <f>累计考核费用!AB131/10000</f>
        <v>0</v>
      </c>
      <c r="AA56" s="48">
        <f>累计考核费用!AC131/10000</f>
        <v>0</v>
      </c>
    </row>
    <row r="57" spans="1:27" s="2" customFormat="1">
      <c r="A57" s="242"/>
      <c r="B57" s="47" t="s">
        <v>102</v>
      </c>
      <c r="C57" s="48">
        <f>累计考核费用!C132/10000</f>
        <v>56.904084000000012</v>
      </c>
      <c r="D57" s="48">
        <f>累计考核费用!D132/10000</f>
        <v>0</v>
      </c>
      <c r="E57" s="48">
        <f>累计考核费用!E132/10000</f>
        <v>9.8017419999999991</v>
      </c>
      <c r="F57" s="48">
        <f>累计考核费用!F132/10000</f>
        <v>29.276880999999999</v>
      </c>
      <c r="G57" s="48">
        <f>累计考核费用!G132/10000</f>
        <v>1.0066359999999999</v>
      </c>
      <c r="H57" s="48">
        <f>累计考核费用!L132/10000</f>
        <v>1.547749</v>
      </c>
      <c r="I57" s="48">
        <f>累计考核费用!M132/10000</f>
        <v>0.15313400000000002</v>
      </c>
      <c r="J57" s="48">
        <f>累计考核费用!O132/10000</f>
        <v>0.14460000000000001</v>
      </c>
      <c r="K57" s="48">
        <f>累计考核费用!P132/10000</f>
        <v>0.13660799999999998</v>
      </c>
      <c r="L57" s="48">
        <f>累计考核费用!Q132/10000</f>
        <v>0.14313299999999998</v>
      </c>
      <c r="M57" s="48">
        <f>累计考核费用!R132/10000</f>
        <v>8.7999999999999995E-2</v>
      </c>
      <c r="N57" s="48" t="e">
        <f>累计考核费用!#REF!/10000</f>
        <v>#REF!</v>
      </c>
      <c r="O57" s="48">
        <f>累计考核费用!S132/10000</f>
        <v>0.70914100000000002</v>
      </c>
      <c r="P57" s="48" t="e">
        <f>累计考核费用!#REF!/10000</f>
        <v>#REF!</v>
      </c>
      <c r="Q57" s="48">
        <f>累计考核费用!T132/10000</f>
        <v>14.592746999999999</v>
      </c>
      <c r="R57" s="48">
        <f>累计考核费用!U132/10000</f>
        <v>0.96695400000000009</v>
      </c>
      <c r="S57" s="48" t="e">
        <f>累计考核费用!#REF!/10000</f>
        <v>#REF!</v>
      </c>
      <c r="T57" s="48">
        <f>累计考核费用!V132/10000</f>
        <v>8.4905159999999995</v>
      </c>
      <c r="U57" s="48">
        <f>累计考核费用!W132/10000</f>
        <v>4.8267329999999999</v>
      </c>
      <c r="V57" s="48">
        <f>累计考核费用!X132/10000</f>
        <v>0.30854399999999998</v>
      </c>
      <c r="W57" s="48">
        <f>累计考核费用!Y132/10000</f>
        <v>0.20135600000000001</v>
      </c>
      <c r="X57" s="48">
        <f>累计考核费用!Z132/10000</f>
        <v>0.20135600000000001</v>
      </c>
      <c r="Y57" s="48">
        <f>累计考核费用!AA132/10000</f>
        <v>0</v>
      </c>
      <c r="Z57" s="48">
        <f>累计考核费用!AB132/10000</f>
        <v>0.39589200000000002</v>
      </c>
      <c r="AA57" s="48">
        <f>累计考核费用!AC132/10000</f>
        <v>8.1081E-2</v>
      </c>
    </row>
    <row r="58" spans="1:27" s="2" customFormat="1">
      <c r="A58" s="242"/>
      <c r="B58" s="47" t="s">
        <v>103</v>
      </c>
      <c r="C58" s="48">
        <f>累计考核费用!C133/10000</f>
        <v>11.685087999999999</v>
      </c>
      <c r="D58" s="48">
        <f>累计考核费用!D133/10000</f>
        <v>0</v>
      </c>
      <c r="E58" s="48">
        <f>累计考核费用!E133/10000</f>
        <v>2.8016920000000001</v>
      </c>
      <c r="F58" s="48">
        <f>累计考核费用!F133/10000</f>
        <v>7.299258</v>
      </c>
      <c r="G58" s="48">
        <f>累计考核费用!G133/10000</f>
        <v>0.29943999999999998</v>
      </c>
      <c r="H58" s="48">
        <f>累计考核费用!L133/10000</f>
        <v>0.63589800000000007</v>
      </c>
      <c r="I58" s="48">
        <f>累计考核费用!M133/10000</f>
        <v>2.9065999999999998E-2</v>
      </c>
      <c r="J58" s="48">
        <f>累计考核费用!O133/10000</f>
        <v>3.9050000000000001E-2</v>
      </c>
      <c r="K58" s="48">
        <f>累计考核费用!P133/10000</f>
        <v>0.12157999999999999</v>
      </c>
      <c r="L58" s="48">
        <f>累计考核费用!Q133/10000</f>
        <v>2.9067000000000003E-2</v>
      </c>
      <c r="M58" s="48">
        <f>累计考核费用!R133/10000</f>
        <v>0</v>
      </c>
      <c r="N58" s="48" t="e">
        <f>累计考核费用!#REF!/10000</f>
        <v>#REF!</v>
      </c>
      <c r="O58" s="48">
        <f>累计考核费用!S133/10000</f>
        <v>0.38806799999999997</v>
      </c>
      <c r="P58" s="48" t="e">
        <f>累计考核费用!#REF!/10000</f>
        <v>#REF!</v>
      </c>
      <c r="Q58" s="48">
        <f>累计考核费用!T133/10000</f>
        <v>0.64880000000000004</v>
      </c>
      <c r="R58" s="48">
        <f>累计考核费用!U133/10000</f>
        <v>5.28E-2</v>
      </c>
      <c r="S58" s="48" t="e">
        <f>累计考核费用!#REF!/10000</f>
        <v>#REF!</v>
      </c>
      <c r="T58" s="48">
        <f>累计考核费用!V133/10000</f>
        <v>0.374</v>
      </c>
      <c r="U58" s="48">
        <f>累计考核费用!W133/10000</f>
        <v>0.13800000000000001</v>
      </c>
      <c r="V58" s="48">
        <f>累计考核费用!X133/10000</f>
        <v>8.4000000000000005E-2</v>
      </c>
      <c r="W58" s="48">
        <f>累计考核费用!Y133/10000</f>
        <v>0</v>
      </c>
      <c r="X58" s="48">
        <f>累计考核费用!Z133/10000</f>
        <v>0</v>
      </c>
      <c r="Y58" s="48">
        <f>累计考核费用!AA133/10000</f>
        <v>0</v>
      </c>
      <c r="Z58" s="48">
        <f>累计考核费用!AB133/10000</f>
        <v>0</v>
      </c>
      <c r="AA58" s="48">
        <f>累计考核费用!AC133/10000</f>
        <v>0</v>
      </c>
    </row>
    <row r="59" spans="1:27" s="2" customFormat="1">
      <c r="A59" s="242"/>
      <c r="B59" s="47" t="s">
        <v>104</v>
      </c>
      <c r="C59" s="48">
        <f>累计考核费用!C134/10000</f>
        <v>37.994855000000001</v>
      </c>
      <c r="D59" s="48">
        <f>累计考核费用!D134/10000</f>
        <v>0</v>
      </c>
      <c r="E59" s="48">
        <f>累计考核费用!E134/10000</f>
        <v>7.8081860000000001</v>
      </c>
      <c r="F59" s="48">
        <f>累计考核费用!F134/10000</f>
        <v>14.446917000000001</v>
      </c>
      <c r="G59" s="48">
        <f>累计考核费用!G134/10000</f>
        <v>1.2981910000000001</v>
      </c>
      <c r="H59" s="48">
        <f>累计考核费用!L134/10000</f>
        <v>4.0716130000000001</v>
      </c>
      <c r="I59" s="48">
        <f>累计考核费用!M134/10000</f>
        <v>0.17980699999999999</v>
      </c>
      <c r="J59" s="48">
        <f>累计考核费用!O134/10000</f>
        <v>0.14739000000000002</v>
      </c>
      <c r="K59" s="48">
        <f>累计考核费用!P134/10000</f>
        <v>0.33816099999999999</v>
      </c>
      <c r="L59" s="48">
        <f>累计考核费用!Q134/10000</f>
        <v>0.19128599999999998</v>
      </c>
      <c r="M59" s="48">
        <f>累计考核费用!R134/10000</f>
        <v>2.5875259999999995</v>
      </c>
      <c r="N59" s="48" t="e">
        <f>累计考核费用!#REF!/10000</f>
        <v>#REF!</v>
      </c>
      <c r="O59" s="48">
        <f>累计考核费用!S134/10000</f>
        <v>0.51363700000000001</v>
      </c>
      <c r="P59" s="48" t="e">
        <f>累计考核费用!#REF!/10000</f>
        <v>#REF!</v>
      </c>
      <c r="Q59" s="48">
        <f>累计考核费用!T134/10000</f>
        <v>7.4396719999999998</v>
      </c>
      <c r="R59" s="48">
        <f>累计考核费用!U134/10000</f>
        <v>3.3571610000000001</v>
      </c>
      <c r="S59" s="48" t="e">
        <f>累计考核费用!#REF!/10000</f>
        <v>#REF!</v>
      </c>
      <c r="T59" s="48">
        <f>累计考核费用!V134/10000</f>
        <v>2.1733039999999999</v>
      </c>
      <c r="U59" s="48">
        <f>累计考核费用!W134/10000</f>
        <v>0.87644299999999986</v>
      </c>
      <c r="V59" s="48">
        <f>累计考核费用!X134/10000</f>
        <v>1.032764</v>
      </c>
      <c r="W59" s="48">
        <f>累计考核费用!Y134/10000</f>
        <v>0.63714700000000002</v>
      </c>
      <c r="X59" s="48">
        <f>累计考核费用!Z134/10000</f>
        <v>0.24820599999999998</v>
      </c>
      <c r="Y59" s="48">
        <f>累计考核费用!AA134/10000</f>
        <v>0.38894099999999998</v>
      </c>
      <c r="Z59" s="48">
        <f>累计考核费用!AB134/10000</f>
        <v>1.0714109999999999</v>
      </c>
      <c r="AA59" s="48">
        <f>累计考核费用!AC134/10000</f>
        <v>1.2217180000000001</v>
      </c>
    </row>
    <row r="60" spans="1:27" s="2" customFormat="1">
      <c r="A60" s="242"/>
      <c r="B60" s="47" t="s">
        <v>105</v>
      </c>
      <c r="C60" s="48">
        <f>累计考核费用!C135/10000</f>
        <v>89.236428999999987</v>
      </c>
      <c r="D60" s="48">
        <f>累计考核费用!D135/10000</f>
        <v>0</v>
      </c>
      <c r="E60" s="48">
        <f>累计考核费用!E135/10000</f>
        <v>40.048876</v>
      </c>
      <c r="F60" s="48">
        <f>累计考核费用!F135/10000</f>
        <v>31.047002000000003</v>
      </c>
      <c r="G60" s="48">
        <f>累计考核费用!G135/10000</f>
        <v>0.79</v>
      </c>
      <c r="H60" s="48">
        <f>累计考核费用!L135/10000</f>
        <v>8.1980190000000004</v>
      </c>
      <c r="I60" s="48">
        <f>累计考核费用!M135/10000</f>
        <v>0</v>
      </c>
      <c r="J60" s="48">
        <f>累计考核费用!O135/10000</f>
        <v>0</v>
      </c>
      <c r="K60" s="48">
        <f>累计考核费用!P135/10000</f>
        <v>0</v>
      </c>
      <c r="L60" s="48">
        <f>累计考核费用!Q135/10000</f>
        <v>0</v>
      </c>
      <c r="M60" s="48">
        <f>累计考核费用!R135/10000</f>
        <v>0</v>
      </c>
      <c r="N60" s="48" t="e">
        <f>累计考核费用!#REF!/10000</f>
        <v>#REF!</v>
      </c>
      <c r="O60" s="48">
        <f>累计考核费用!S135/10000</f>
        <v>7.1390190000000002</v>
      </c>
      <c r="P60" s="48" t="e">
        <f>累计考核费用!#REF!/10000</f>
        <v>#REF!</v>
      </c>
      <c r="Q60" s="48">
        <f>累计考核费用!T135/10000</f>
        <v>2.8336000000000001</v>
      </c>
      <c r="R60" s="48">
        <f>累计考核费用!U135/10000</f>
        <v>0</v>
      </c>
      <c r="S60" s="48" t="e">
        <f>累计考核费用!#REF!/10000</f>
        <v>#REF!</v>
      </c>
      <c r="T60" s="48">
        <f>累计考核费用!V135/10000</f>
        <v>0.1857</v>
      </c>
      <c r="U60" s="48">
        <f>累计考核费用!W135/10000</f>
        <v>0.38540000000000002</v>
      </c>
      <c r="V60" s="48">
        <f>累计考核费用!X135/10000</f>
        <v>2.2625000000000002</v>
      </c>
      <c r="W60" s="48">
        <f>累计考核费用!Y135/10000</f>
        <v>3.7957229999999988</v>
      </c>
      <c r="X60" s="48">
        <f>累计考核费用!Z135/10000</f>
        <v>3.7957229999999988</v>
      </c>
      <c r="Y60" s="48">
        <f>累计考核费用!AA135/10000</f>
        <v>0</v>
      </c>
      <c r="Z60" s="48">
        <f>累计考核费用!AB135/10000</f>
        <v>2.2532890000000001</v>
      </c>
      <c r="AA60" s="48">
        <f>累计考核费用!AC135/10000</f>
        <v>0.26991999999999999</v>
      </c>
    </row>
    <row r="61" spans="1:27" s="2" customFormat="1">
      <c r="A61" s="242"/>
      <c r="B61" s="47" t="s">
        <v>106</v>
      </c>
      <c r="C61" s="48">
        <f>累计考核费用!C136/10000</f>
        <v>131.95169700000002</v>
      </c>
      <c r="D61" s="48">
        <f>累计考核费用!D136/10000</f>
        <v>0</v>
      </c>
      <c r="E61" s="48">
        <f>累计考核费用!E136/10000</f>
        <v>0</v>
      </c>
      <c r="F61" s="48">
        <f>累计考核费用!F136/10000</f>
        <v>131.95169700000002</v>
      </c>
      <c r="G61" s="48">
        <f>累计考核费用!G136/10000</f>
        <v>0</v>
      </c>
      <c r="H61" s="48">
        <f>累计考核费用!L136/10000</f>
        <v>0</v>
      </c>
      <c r="I61" s="48">
        <f>累计考核费用!M136/10000</f>
        <v>0</v>
      </c>
      <c r="J61" s="48">
        <f>累计考核费用!O136/10000</f>
        <v>0</v>
      </c>
      <c r="K61" s="48">
        <f>累计考核费用!P136/10000</f>
        <v>0</v>
      </c>
      <c r="L61" s="48">
        <f>累计考核费用!Q136/10000</f>
        <v>0</v>
      </c>
      <c r="M61" s="48">
        <f>累计考核费用!R136/10000</f>
        <v>0</v>
      </c>
      <c r="N61" s="48" t="e">
        <f>累计考核费用!#REF!/10000</f>
        <v>#REF!</v>
      </c>
      <c r="O61" s="48">
        <f>累计考核费用!S136/10000</f>
        <v>0</v>
      </c>
      <c r="P61" s="48" t="e">
        <f>累计考核费用!#REF!/10000</f>
        <v>#REF!</v>
      </c>
      <c r="Q61" s="48">
        <f>累计考核费用!T136/10000</f>
        <v>0</v>
      </c>
      <c r="R61" s="48">
        <f>累计考核费用!U136/10000</f>
        <v>0</v>
      </c>
      <c r="S61" s="48" t="e">
        <f>累计考核费用!#REF!/10000</f>
        <v>#REF!</v>
      </c>
      <c r="T61" s="48">
        <f>累计考核费用!V136/10000</f>
        <v>0</v>
      </c>
      <c r="U61" s="48">
        <f>累计考核费用!W136/10000</f>
        <v>0</v>
      </c>
      <c r="V61" s="48">
        <f>累计考核费用!X136/10000</f>
        <v>0</v>
      </c>
      <c r="W61" s="48">
        <f>累计考核费用!Y136/10000</f>
        <v>0</v>
      </c>
      <c r="X61" s="48">
        <f>累计考核费用!Z136/10000</f>
        <v>0</v>
      </c>
      <c r="Y61" s="48">
        <f>累计考核费用!AA136/10000</f>
        <v>0</v>
      </c>
      <c r="Z61" s="48">
        <f>累计考核费用!AB136/10000</f>
        <v>0</v>
      </c>
      <c r="AA61" s="48">
        <f>累计考核费用!AC136/10000</f>
        <v>0</v>
      </c>
    </row>
    <row r="62" spans="1:27" s="2" customFormat="1">
      <c r="A62" s="242"/>
      <c r="B62" s="47" t="s">
        <v>107</v>
      </c>
      <c r="C62" s="48">
        <f>累计考核费用!C137/10000</f>
        <v>4.5305</v>
      </c>
      <c r="D62" s="48">
        <f>累计考核费用!D137/10000</f>
        <v>0</v>
      </c>
      <c r="E62" s="48">
        <f>累计考核费用!E137/10000</f>
        <v>0</v>
      </c>
      <c r="F62" s="48">
        <f>累计考核费用!F137/10000</f>
        <v>3.9363999999999999</v>
      </c>
      <c r="G62" s="48">
        <f>累计考核费用!G137/10000</f>
        <v>0</v>
      </c>
      <c r="H62" s="48">
        <f>累计考核费用!L137/10000</f>
        <v>0</v>
      </c>
      <c r="I62" s="48">
        <f>累计考核费用!M137/10000</f>
        <v>0</v>
      </c>
      <c r="J62" s="48">
        <f>累计考核费用!O137/10000</f>
        <v>0</v>
      </c>
      <c r="K62" s="48">
        <f>累计考核费用!P137/10000</f>
        <v>0</v>
      </c>
      <c r="L62" s="48">
        <f>累计考核费用!Q137/10000</f>
        <v>0</v>
      </c>
      <c r="M62" s="48">
        <f>累计考核费用!R137/10000</f>
        <v>0</v>
      </c>
      <c r="N62" s="48" t="e">
        <f>累计考核费用!#REF!/10000</f>
        <v>#REF!</v>
      </c>
      <c r="O62" s="48">
        <f>累计考核费用!S137/10000</f>
        <v>0</v>
      </c>
      <c r="P62" s="48" t="e">
        <f>累计考核费用!#REF!/10000</f>
        <v>#REF!</v>
      </c>
      <c r="Q62" s="48">
        <f>累计考核费用!T137/10000</f>
        <v>0</v>
      </c>
      <c r="R62" s="48">
        <f>累计考核费用!U137/10000</f>
        <v>0</v>
      </c>
      <c r="S62" s="48" t="e">
        <f>累计考核费用!#REF!/10000</f>
        <v>#REF!</v>
      </c>
      <c r="T62" s="48">
        <f>累计考核费用!V137/10000</f>
        <v>0</v>
      </c>
      <c r="U62" s="48">
        <f>累计考核费用!W137/10000</f>
        <v>0</v>
      </c>
      <c r="V62" s="48">
        <f>累计考核费用!X137/10000</f>
        <v>0</v>
      </c>
      <c r="W62" s="48">
        <f>累计考核费用!Y137/10000</f>
        <v>0</v>
      </c>
      <c r="X62" s="48">
        <f>累计考核费用!Z137/10000</f>
        <v>0</v>
      </c>
      <c r="Y62" s="48">
        <f>累计考核费用!AA137/10000</f>
        <v>0</v>
      </c>
      <c r="Z62" s="48">
        <f>累计考核费用!AB137/10000</f>
        <v>0</v>
      </c>
      <c r="AA62" s="48">
        <f>累计考核费用!AC137/10000</f>
        <v>0.59409999999999996</v>
      </c>
    </row>
    <row r="63" spans="1:27" s="2" customFormat="1">
      <c r="A63" s="243"/>
      <c r="B63" s="45" t="s">
        <v>87</v>
      </c>
      <c r="C63" s="48">
        <f>累计考核费用!C138/10000</f>
        <v>3016.3458420000002</v>
      </c>
      <c r="D63" s="48">
        <f>累计考核费用!D138/10000</f>
        <v>986.68166199999973</v>
      </c>
      <c r="E63" s="48">
        <f>累计考核费用!E138/10000</f>
        <v>576.02484099999992</v>
      </c>
      <c r="F63" s="48">
        <f>累计考核费用!F138/10000</f>
        <v>207.71828900000028</v>
      </c>
      <c r="G63" s="48">
        <f>累计考核费用!G138/10000</f>
        <v>168.42059</v>
      </c>
      <c r="H63" s="48">
        <f>累计考核费用!L138/10000</f>
        <v>139.71916099999993</v>
      </c>
      <c r="I63" s="48">
        <f>累计考核费用!M138/10000</f>
        <v>17.340744000000004</v>
      </c>
      <c r="J63" s="48">
        <f>累计考核费用!O138/10000</f>
        <v>19.855262000000003</v>
      </c>
      <c r="K63" s="48">
        <f>累计考核费用!P138/10000</f>
        <v>15.998130999999997</v>
      </c>
      <c r="L63" s="48">
        <f>累计考核费用!Q138/10000</f>
        <v>13.755172999999997</v>
      </c>
      <c r="M63" s="48">
        <f>累计考核费用!R138/10000</f>
        <v>29.672455000000003</v>
      </c>
      <c r="N63" s="48" t="e">
        <f>累计考核费用!#REF!/10000</f>
        <v>#REF!</v>
      </c>
      <c r="O63" s="48">
        <f>累计考核费用!S138/10000</f>
        <v>28.508800000000001</v>
      </c>
      <c r="P63" s="48" t="e">
        <f>累计考核费用!#REF!/10000</f>
        <v>#REF!</v>
      </c>
      <c r="Q63" s="48">
        <f>累计考核费用!T138/10000</f>
        <v>819.97153099999991</v>
      </c>
      <c r="R63" s="48">
        <f>累计考核费用!U138/10000</f>
        <v>98.092209000000011</v>
      </c>
      <c r="S63" s="48" t="e">
        <f>累计考核费用!#REF!/10000</f>
        <v>#REF!</v>
      </c>
      <c r="T63" s="48">
        <f>累计考核费用!V138/10000</f>
        <v>480.07746499999996</v>
      </c>
      <c r="U63" s="48">
        <f>累计考核费用!W138/10000</f>
        <v>197.95282700000001</v>
      </c>
      <c r="V63" s="48">
        <f>累计考核费用!X138/10000</f>
        <v>43.849029999999999</v>
      </c>
      <c r="W63" s="48">
        <f>累计考核费用!Y138/10000</f>
        <v>32.034706999999997</v>
      </c>
      <c r="X63" s="48">
        <f>累计考核费用!Z138/10000</f>
        <v>26.358937000000001</v>
      </c>
      <c r="Y63" s="48">
        <f>累计考核费用!AA138/10000</f>
        <v>5.67577</v>
      </c>
      <c r="Z63" s="48">
        <f>累计考核费用!AB138/10000</f>
        <v>75.081869000000012</v>
      </c>
      <c r="AA63" s="48">
        <f>累计考核费用!AC138/10000</f>
        <v>10.693192</v>
      </c>
    </row>
    <row r="64" spans="1:27" s="2" customFormat="1">
      <c r="A64" s="241" t="s">
        <v>108</v>
      </c>
      <c r="B64" s="47" t="s">
        <v>109</v>
      </c>
      <c r="C64" s="48">
        <f>累计考核费用!C139/10000</f>
        <v>155.32978800000001</v>
      </c>
      <c r="D64" s="48">
        <f>累计考核费用!D139/10000</f>
        <v>0</v>
      </c>
      <c r="E64" s="48">
        <f>累计考核费用!E139/10000</f>
        <v>45.240653999999999</v>
      </c>
      <c r="F64" s="48">
        <f>累计考核费用!F139/10000</f>
        <v>97.344708999999995</v>
      </c>
      <c r="G64" s="48">
        <f>累计考核费用!G139/10000</f>
        <v>1.2498809999999991</v>
      </c>
      <c r="H64" s="48">
        <f>累计考核费用!L139/10000</f>
        <v>4.5051410000000001</v>
      </c>
      <c r="I64" s="48">
        <f>累计考核费用!M139/10000</f>
        <v>0.49925299999999995</v>
      </c>
      <c r="J64" s="48">
        <f>累计考核费用!O139/10000</f>
        <v>0.49925399999999998</v>
      </c>
      <c r="K64" s="48">
        <f>累计考核费用!P139/10000</f>
        <v>0.8262290000000001</v>
      </c>
      <c r="L64" s="48">
        <f>累计考核费用!Q139/10000</f>
        <v>0.49925299999999995</v>
      </c>
      <c r="M64" s="48">
        <f>累计考核费用!R139/10000</f>
        <v>0.8262290000000001</v>
      </c>
      <c r="N64" s="48" t="e">
        <f>累计考核费用!#REF!/10000</f>
        <v>#REF!</v>
      </c>
      <c r="O64" s="48">
        <f>累计考核费用!S139/10000</f>
        <v>0.85567000000000004</v>
      </c>
      <c r="P64" s="48" t="e">
        <f>累计考核费用!#REF!/10000</f>
        <v>#REF!</v>
      </c>
      <c r="Q64" s="48">
        <f>累计考核费用!T139/10000</f>
        <v>3.9245360000000002</v>
      </c>
      <c r="R64" s="48">
        <f>累计考核费用!U139/10000</f>
        <v>0</v>
      </c>
      <c r="S64" s="48" t="e">
        <f>累计考核费用!#REF!/10000</f>
        <v>#REF!</v>
      </c>
      <c r="T64" s="48">
        <f>累计考核费用!V139/10000</f>
        <v>1.9622689999999998</v>
      </c>
      <c r="U64" s="48">
        <f>累计考核费用!W139/10000</f>
        <v>1.1773609999999999</v>
      </c>
      <c r="V64" s="48">
        <f>累计考核费用!X139/10000</f>
        <v>0.78490599999999999</v>
      </c>
      <c r="W64" s="48">
        <f>累计考核费用!Y139/10000</f>
        <v>1.539555</v>
      </c>
      <c r="X64" s="48">
        <f>累计考核费用!Z139/10000</f>
        <v>1.539555</v>
      </c>
      <c r="Y64" s="48">
        <f>累计考核费用!AA139/10000</f>
        <v>0</v>
      </c>
      <c r="Z64" s="48">
        <f>累计考核费用!AB139/10000</f>
        <v>1.5151829999999999</v>
      </c>
      <c r="AA64" s="48">
        <f>累计考核费用!AC139/10000</f>
        <v>1.0129000000000001E-2</v>
      </c>
    </row>
    <row r="65" spans="1:27" s="2" customFormat="1">
      <c r="A65" s="242"/>
      <c r="B65" s="47" t="s">
        <v>110</v>
      </c>
      <c r="C65" s="48">
        <f>累计考核费用!C140/10000</f>
        <v>107.38172999999998</v>
      </c>
      <c r="D65" s="48">
        <f>累计考核费用!D140/10000</f>
        <v>0</v>
      </c>
      <c r="E65" s="48">
        <f>累计考核费用!E140/10000</f>
        <v>20.218857</v>
      </c>
      <c r="F65" s="48">
        <f>累计考核费用!F140/10000</f>
        <v>62.116985999999997</v>
      </c>
      <c r="G65" s="48">
        <f>累计考核费用!G140/10000</f>
        <v>3.995223999999999</v>
      </c>
      <c r="H65" s="48">
        <f>累计考核费用!L140/10000</f>
        <v>12.239687000000002</v>
      </c>
      <c r="I65" s="48">
        <f>累计考核费用!M140/10000</f>
        <v>1.3203320000000001</v>
      </c>
      <c r="J65" s="48">
        <f>累计考核费用!O140/10000</f>
        <v>0.67572699999999997</v>
      </c>
      <c r="K65" s="48">
        <f>累计考核费用!P140/10000</f>
        <v>1.0281290000000001</v>
      </c>
      <c r="L65" s="48">
        <f>累计考核费用!Q140/10000</f>
        <v>1.0200910000000001</v>
      </c>
      <c r="M65" s="48">
        <f>累计考核费用!R140/10000</f>
        <v>1.0395590000000001</v>
      </c>
      <c r="N65" s="48" t="e">
        <f>累计考核费用!#REF!/10000</f>
        <v>#REF!</v>
      </c>
      <c r="O65" s="48">
        <f>累计考核费用!S140/10000</f>
        <v>6.1103779999999999</v>
      </c>
      <c r="P65" s="48" t="e">
        <f>累计考核费用!#REF!/10000</f>
        <v>#REF!</v>
      </c>
      <c r="Q65" s="48">
        <f>累计考核费用!T140/10000</f>
        <v>2.9890909999999997</v>
      </c>
      <c r="R65" s="48">
        <f>累计考核费用!U140/10000</f>
        <v>1.1994790000000002</v>
      </c>
      <c r="S65" s="48" t="e">
        <f>累计考核费用!#REF!/10000</f>
        <v>#REF!</v>
      </c>
      <c r="T65" s="48">
        <f>累计考核费用!V140/10000</f>
        <v>0.74591500000000011</v>
      </c>
      <c r="U65" s="48">
        <f>累计考核费用!W140/10000</f>
        <v>0.54832799999999993</v>
      </c>
      <c r="V65" s="48">
        <f>累计考核费用!X140/10000</f>
        <v>0.49536899999999995</v>
      </c>
      <c r="W65" s="48">
        <f>累计考核费用!Y140/10000</f>
        <v>1.8311979999999999</v>
      </c>
      <c r="X65" s="48">
        <f>累计考核费用!Z140/10000</f>
        <v>1.7600900000000002</v>
      </c>
      <c r="Y65" s="48">
        <f>累计考核费用!AA140/10000</f>
        <v>7.1107999999999991E-2</v>
      </c>
      <c r="Z65" s="48">
        <f>累计考核费用!AB140/10000</f>
        <v>3.8094369999999995</v>
      </c>
      <c r="AA65" s="48">
        <f>累计考核费用!AC140/10000</f>
        <v>0.18124999999999999</v>
      </c>
    </row>
    <row r="66" spans="1:27" s="2" customFormat="1">
      <c r="A66" s="242"/>
      <c r="B66" s="47" t="s">
        <v>111</v>
      </c>
      <c r="C66" s="48">
        <f>累计考核费用!C141/10000</f>
        <v>86.539659000000015</v>
      </c>
      <c r="D66" s="48">
        <f>累计考核费用!D141/10000</f>
        <v>0</v>
      </c>
      <c r="E66" s="48">
        <f>累计考核费用!E141/10000</f>
        <v>62.954753000000004</v>
      </c>
      <c r="F66" s="48">
        <f>累计考核费用!F141/10000</f>
        <v>0</v>
      </c>
      <c r="G66" s="48">
        <f>累计考核费用!G141/10000</f>
        <v>0</v>
      </c>
      <c r="H66" s="48">
        <f>累计考核费用!L141/10000</f>
        <v>0</v>
      </c>
      <c r="I66" s="48">
        <f>累计考核费用!M141/10000</f>
        <v>0</v>
      </c>
      <c r="J66" s="48">
        <f>累计考核费用!O141/10000</f>
        <v>0</v>
      </c>
      <c r="K66" s="48">
        <f>累计考核费用!P141/10000</f>
        <v>0</v>
      </c>
      <c r="L66" s="48">
        <f>累计考核费用!Q141/10000</f>
        <v>0</v>
      </c>
      <c r="M66" s="48">
        <f>累计考核费用!R141/10000</f>
        <v>0</v>
      </c>
      <c r="N66" s="48" t="e">
        <f>累计考核费用!#REF!/10000</f>
        <v>#REF!</v>
      </c>
      <c r="O66" s="48">
        <f>累计考核费用!S141/10000</f>
        <v>0</v>
      </c>
      <c r="P66" s="48" t="e">
        <f>累计考核费用!#REF!/10000</f>
        <v>#REF!</v>
      </c>
      <c r="Q66" s="48">
        <f>累计考核费用!T141/10000</f>
        <v>23.584906</v>
      </c>
      <c r="R66" s="48">
        <f>累计考核费用!U141/10000</f>
        <v>0</v>
      </c>
      <c r="S66" s="48" t="e">
        <f>累计考核费用!#REF!/10000</f>
        <v>#REF!</v>
      </c>
      <c r="T66" s="48">
        <f>累计考核费用!V141/10000</f>
        <v>23.584906</v>
      </c>
      <c r="U66" s="48">
        <f>累计考核费用!W141/10000</f>
        <v>0</v>
      </c>
      <c r="V66" s="48">
        <f>累计考核费用!X141/10000</f>
        <v>0</v>
      </c>
      <c r="W66" s="48">
        <f>累计考核费用!Y141/10000</f>
        <v>0</v>
      </c>
      <c r="X66" s="48">
        <f>累计考核费用!Z141/10000</f>
        <v>0</v>
      </c>
      <c r="Y66" s="48">
        <f>累计考核费用!AA141/10000</f>
        <v>0</v>
      </c>
      <c r="Z66" s="48">
        <f>累计考核费用!AB141/10000</f>
        <v>0</v>
      </c>
      <c r="AA66" s="48">
        <f>累计考核费用!AC141/10000</f>
        <v>0</v>
      </c>
    </row>
    <row r="67" spans="1:27" s="2" customFormat="1">
      <c r="A67" s="242"/>
      <c r="B67" s="47" t="s">
        <v>112</v>
      </c>
      <c r="C67" s="48">
        <f>累计考核费用!C142/10000</f>
        <v>103.96715199999998</v>
      </c>
      <c r="D67" s="48">
        <f>累计考核费用!D142/10000</f>
        <v>0</v>
      </c>
      <c r="E67" s="48">
        <f>累计考核费用!E142/10000</f>
        <v>13.831473999999998</v>
      </c>
      <c r="F67" s="48">
        <f>累计考核费用!F142/10000</f>
        <v>84.020631999999992</v>
      </c>
      <c r="G67" s="48">
        <f>累计考核费用!G142/10000</f>
        <v>1.0031369999999999</v>
      </c>
      <c r="H67" s="48">
        <f>累计考核费用!L142/10000</f>
        <v>3.9730519999999996</v>
      </c>
      <c r="I67" s="48">
        <f>累计考核费用!M142/10000</f>
        <v>0.43048099999999984</v>
      </c>
      <c r="J67" s="48">
        <f>累计考核费用!O142/10000</f>
        <v>0.43048100000000006</v>
      </c>
      <c r="K67" s="48">
        <f>累计考核费用!P142/10000</f>
        <v>0.7503780000000001</v>
      </c>
      <c r="L67" s="48">
        <f>累计考核费用!Q142/10000</f>
        <v>0.43048000000000003</v>
      </c>
      <c r="M67" s="48">
        <f>累计考核费用!R142/10000</f>
        <v>0.7503780000000001</v>
      </c>
      <c r="N67" s="48" t="e">
        <f>累计考核费用!#REF!/10000</f>
        <v>#REF!</v>
      </c>
      <c r="O67" s="48">
        <f>累计考核费用!S142/10000</f>
        <v>0.75037399999999999</v>
      </c>
      <c r="P67" s="48" t="e">
        <f>累计考核费用!#REF!/10000</f>
        <v>#REF!</v>
      </c>
      <c r="Q67" s="48">
        <f>累计考核费用!T142/10000</f>
        <v>0</v>
      </c>
      <c r="R67" s="48">
        <f>累计考核费用!U142/10000</f>
        <v>0</v>
      </c>
      <c r="S67" s="48" t="e">
        <f>累计考核费用!#REF!/10000</f>
        <v>#REF!</v>
      </c>
      <c r="T67" s="48">
        <f>累计考核费用!V142/10000</f>
        <v>0</v>
      </c>
      <c r="U67" s="48">
        <f>累计考核费用!W142/10000</f>
        <v>0</v>
      </c>
      <c r="V67" s="48">
        <f>累计考核费用!X142/10000</f>
        <v>0</v>
      </c>
      <c r="W67" s="48">
        <f>累计考核费用!Y142/10000</f>
        <v>0.55546300000000004</v>
      </c>
      <c r="X67" s="48">
        <f>累计考核费用!Z142/10000</f>
        <v>0.55546300000000004</v>
      </c>
      <c r="Y67" s="48">
        <f>累计考核费用!AA142/10000</f>
        <v>0</v>
      </c>
      <c r="Z67" s="48">
        <f>累计考核费用!AB142/10000</f>
        <v>0.55546200000000001</v>
      </c>
      <c r="AA67" s="48">
        <f>累计考核费用!AC142/10000</f>
        <v>2.7931999999999998E-2</v>
      </c>
    </row>
    <row r="68" spans="1:27" s="2" customFormat="1">
      <c r="A68" s="242"/>
      <c r="B68" s="47" t="s">
        <v>113</v>
      </c>
      <c r="C68" s="48">
        <f>累计考核费用!C143/10000</f>
        <v>11.652167</v>
      </c>
      <c r="D68" s="48">
        <f>累计考核费用!D143/10000</f>
        <v>0</v>
      </c>
      <c r="E68" s="48">
        <f>累计考核费用!E143/10000</f>
        <v>11.652167</v>
      </c>
      <c r="F68" s="48">
        <f>累计考核费用!F143/10000</f>
        <v>0</v>
      </c>
      <c r="G68" s="48">
        <f>累计考核费用!G143/10000</f>
        <v>0</v>
      </c>
      <c r="H68" s="48">
        <f>累计考核费用!L143/10000</f>
        <v>0</v>
      </c>
      <c r="I68" s="48">
        <f>累计考核费用!M143/10000</f>
        <v>0</v>
      </c>
      <c r="J68" s="48">
        <f>累计考核费用!O143/10000</f>
        <v>0</v>
      </c>
      <c r="K68" s="48">
        <f>累计考核费用!P143/10000</f>
        <v>0</v>
      </c>
      <c r="L68" s="48">
        <f>累计考核费用!Q143/10000</f>
        <v>0</v>
      </c>
      <c r="M68" s="48">
        <f>累计考核费用!R143/10000</f>
        <v>0</v>
      </c>
      <c r="N68" s="48" t="e">
        <f>累计考核费用!#REF!/10000</f>
        <v>#REF!</v>
      </c>
      <c r="O68" s="48">
        <f>累计考核费用!S143/10000</f>
        <v>0</v>
      </c>
      <c r="P68" s="48" t="e">
        <f>累计考核费用!#REF!/10000</f>
        <v>#REF!</v>
      </c>
      <c r="Q68" s="48">
        <f>累计考核费用!T143/10000</f>
        <v>0</v>
      </c>
      <c r="R68" s="48">
        <f>累计考核费用!U143/10000</f>
        <v>0</v>
      </c>
      <c r="S68" s="48" t="e">
        <f>累计考核费用!#REF!/10000</f>
        <v>#REF!</v>
      </c>
      <c r="T68" s="48">
        <f>累计考核费用!V143/10000</f>
        <v>0</v>
      </c>
      <c r="U68" s="48">
        <f>累计考核费用!W143/10000</f>
        <v>0</v>
      </c>
      <c r="V68" s="48">
        <f>累计考核费用!X143/10000</f>
        <v>0</v>
      </c>
      <c r="W68" s="48">
        <f>累计考核费用!Y143/10000</f>
        <v>0</v>
      </c>
      <c r="X68" s="48">
        <f>累计考核费用!Z143/10000</f>
        <v>0</v>
      </c>
      <c r="Y68" s="48">
        <f>累计考核费用!AA143/10000</f>
        <v>0</v>
      </c>
      <c r="Z68" s="48">
        <f>累计考核费用!AB143/10000</f>
        <v>0</v>
      </c>
      <c r="AA68" s="48">
        <f>累计考核费用!AC143/10000</f>
        <v>0</v>
      </c>
    </row>
    <row r="69" spans="1:27" s="2" customFormat="1">
      <c r="A69" s="242"/>
      <c r="B69" s="47" t="s">
        <v>114</v>
      </c>
      <c r="C69" s="48">
        <f>累计考核费用!C144/10000</f>
        <v>30.656754000000003</v>
      </c>
      <c r="D69" s="48">
        <f>累计考核费用!D144/10000</f>
        <v>0</v>
      </c>
      <c r="E69" s="48">
        <f>累计考核费用!E144/10000</f>
        <v>20.281123000000001</v>
      </c>
      <c r="F69" s="48">
        <f>累计考核费用!F144/10000</f>
        <v>9.6035820000000012</v>
      </c>
      <c r="G69" s="48">
        <f>累计考核费用!G144/10000</f>
        <v>0</v>
      </c>
      <c r="H69" s="48">
        <f>累计考核费用!L144/10000</f>
        <v>0.56204900000000002</v>
      </c>
      <c r="I69" s="48">
        <f>累计考核费用!M144/10000</f>
        <v>0</v>
      </c>
      <c r="J69" s="48">
        <f>累计考核费用!O144/10000</f>
        <v>0</v>
      </c>
      <c r="K69" s="48">
        <f>累计考核费用!P144/10000</f>
        <v>0.56204900000000002</v>
      </c>
      <c r="L69" s="48">
        <f>累计考核费用!Q144/10000</f>
        <v>0</v>
      </c>
      <c r="M69" s="48">
        <f>累计考核费用!R144/10000</f>
        <v>0</v>
      </c>
      <c r="N69" s="48" t="e">
        <f>累计考核费用!#REF!/10000</f>
        <v>#REF!</v>
      </c>
      <c r="O69" s="48">
        <f>累计考核费用!S144/10000</f>
        <v>0</v>
      </c>
      <c r="P69" s="48" t="e">
        <f>累计考核费用!#REF!/10000</f>
        <v>#REF!</v>
      </c>
      <c r="Q69" s="48">
        <f>累计考核费用!T144/10000</f>
        <v>0.21</v>
      </c>
      <c r="R69" s="48">
        <f>累计考核费用!U144/10000</f>
        <v>0</v>
      </c>
      <c r="S69" s="48" t="e">
        <f>累计考核费用!#REF!/10000</f>
        <v>#REF!</v>
      </c>
      <c r="T69" s="48">
        <f>累计考核费用!V144/10000</f>
        <v>0</v>
      </c>
      <c r="U69" s="48">
        <f>累计考核费用!W144/10000</f>
        <v>0</v>
      </c>
      <c r="V69" s="48">
        <f>累计考核费用!X144/10000</f>
        <v>0.21</v>
      </c>
      <c r="W69" s="48">
        <f>累计考核费用!Y144/10000</f>
        <v>0</v>
      </c>
      <c r="X69" s="48">
        <f>累计考核费用!Z144/10000</f>
        <v>0</v>
      </c>
      <c r="Y69" s="48">
        <f>累计考核费用!AA144/10000</f>
        <v>0</v>
      </c>
      <c r="Z69" s="48">
        <f>累计考核费用!AB144/10000</f>
        <v>0</v>
      </c>
      <c r="AA69" s="48">
        <f>累计考核费用!AC144/10000</f>
        <v>0</v>
      </c>
    </row>
    <row r="70" spans="1:27" s="2" customFormat="1">
      <c r="A70" s="242"/>
      <c r="B70" s="47" t="s">
        <v>115</v>
      </c>
      <c r="C70" s="48">
        <f>累计考核费用!C145/10000</f>
        <v>51.463000000000001</v>
      </c>
      <c r="D70" s="48">
        <f>累计考核费用!D145/10000</f>
        <v>5</v>
      </c>
      <c r="E70" s="48">
        <f>累计考核费用!E145/10000</f>
        <v>5</v>
      </c>
      <c r="F70" s="48">
        <f>累计考核费用!F145/10000</f>
        <v>39.463000000000001</v>
      </c>
      <c r="G70" s="48">
        <f>累计考核费用!G145/10000</f>
        <v>0</v>
      </c>
      <c r="H70" s="48">
        <f>累计考核费用!L145/10000</f>
        <v>0.8</v>
      </c>
      <c r="I70" s="48">
        <f>累计考核费用!M145/10000</f>
        <v>0</v>
      </c>
      <c r="J70" s="48">
        <f>累计考核费用!O145/10000</f>
        <v>0</v>
      </c>
      <c r="K70" s="48">
        <f>累计考核费用!P145/10000</f>
        <v>0</v>
      </c>
      <c r="L70" s="48">
        <f>累计考核费用!Q145/10000</f>
        <v>0</v>
      </c>
      <c r="M70" s="48">
        <f>累计考核费用!R145/10000</f>
        <v>0</v>
      </c>
      <c r="N70" s="48" t="e">
        <f>累计考核费用!#REF!/10000</f>
        <v>#REF!</v>
      </c>
      <c r="O70" s="48">
        <f>累计考核费用!S145/10000</f>
        <v>0.8</v>
      </c>
      <c r="P70" s="48" t="e">
        <f>累计考核费用!#REF!/10000</f>
        <v>#REF!</v>
      </c>
      <c r="Q70" s="48">
        <f>累计考核费用!T145/10000</f>
        <v>0</v>
      </c>
      <c r="R70" s="48">
        <f>累计考核费用!U145/10000</f>
        <v>0</v>
      </c>
      <c r="S70" s="48" t="e">
        <f>累计考核费用!#REF!/10000</f>
        <v>#REF!</v>
      </c>
      <c r="T70" s="48">
        <f>累计考核费用!V145/10000</f>
        <v>0</v>
      </c>
      <c r="U70" s="48">
        <f>累计考核费用!W145/10000</f>
        <v>0</v>
      </c>
      <c r="V70" s="48">
        <f>累计考核费用!X145/10000</f>
        <v>0</v>
      </c>
      <c r="W70" s="48">
        <f>累计考核费用!Y145/10000</f>
        <v>1.2</v>
      </c>
      <c r="X70" s="48">
        <f>累计考核费用!Z145/10000</f>
        <v>1.2</v>
      </c>
      <c r="Y70" s="48">
        <f>累计考核费用!AA145/10000</f>
        <v>0</v>
      </c>
      <c r="Z70" s="48">
        <f>累计考核费用!AB145/10000</f>
        <v>0</v>
      </c>
      <c r="AA70" s="48">
        <f>累计考核费用!AC145/10000</f>
        <v>0</v>
      </c>
    </row>
    <row r="71" spans="1:27" s="2" customFormat="1">
      <c r="A71" s="242"/>
      <c r="B71" s="47" t="s">
        <v>116</v>
      </c>
      <c r="C71" s="48">
        <f>累计考核费用!C146/10000</f>
        <v>20.396630999999999</v>
      </c>
      <c r="D71" s="48">
        <f>累计考核费用!D146/10000</f>
        <v>0</v>
      </c>
      <c r="E71" s="48">
        <f>累计考核费用!E146/10000</f>
        <v>14.150943</v>
      </c>
      <c r="F71" s="48">
        <f>累计考核费用!F146/10000</f>
        <v>0.47539999999999999</v>
      </c>
      <c r="G71" s="48">
        <f>累计考核费用!G146/10000</f>
        <v>0</v>
      </c>
      <c r="H71" s="48">
        <f>累计考核费用!L146/10000</f>
        <v>0</v>
      </c>
      <c r="I71" s="48">
        <f>累计考核费用!M146/10000</f>
        <v>0</v>
      </c>
      <c r="J71" s="48">
        <f>累计考核费用!O146/10000</f>
        <v>0</v>
      </c>
      <c r="K71" s="48">
        <f>累计考核费用!P146/10000</f>
        <v>0</v>
      </c>
      <c r="L71" s="48">
        <f>累计考核费用!Q146/10000</f>
        <v>0</v>
      </c>
      <c r="M71" s="48">
        <f>累计考核费用!R146/10000</f>
        <v>0</v>
      </c>
      <c r="N71" s="48" t="e">
        <f>累计考核费用!#REF!/10000</f>
        <v>#REF!</v>
      </c>
      <c r="O71" s="48">
        <f>累计考核费用!S146/10000</f>
        <v>0</v>
      </c>
      <c r="P71" s="48" t="e">
        <f>累计考核费用!#REF!/10000</f>
        <v>#REF!</v>
      </c>
      <c r="Q71" s="48">
        <f>累计考核费用!T146/10000</f>
        <v>5.7702880000000007</v>
      </c>
      <c r="R71" s="48">
        <f>累计考核费用!U146/10000</f>
        <v>0</v>
      </c>
      <c r="S71" s="48" t="e">
        <f>累计考核费用!#REF!/10000</f>
        <v>#REF!</v>
      </c>
      <c r="T71" s="48">
        <f>累计考核费用!V146/10000</f>
        <v>2.8851440000000004</v>
      </c>
      <c r="U71" s="48">
        <f>累计考核费用!W146/10000</f>
        <v>2.8851440000000004</v>
      </c>
      <c r="V71" s="48">
        <f>累计考核费用!X146/10000</f>
        <v>0</v>
      </c>
      <c r="W71" s="48">
        <f>累计考核费用!Y146/10000</f>
        <v>0</v>
      </c>
      <c r="X71" s="48">
        <f>累计考核费用!Z146/10000</f>
        <v>0</v>
      </c>
      <c r="Y71" s="48">
        <f>累计考核费用!AA146/10000</f>
        <v>0</v>
      </c>
      <c r="Z71" s="48">
        <f>累计考核费用!AB146/10000</f>
        <v>0</v>
      </c>
      <c r="AA71" s="48">
        <f>累计考核费用!AC146/10000</f>
        <v>0</v>
      </c>
    </row>
    <row r="72" spans="1:27" s="2" customFormat="1">
      <c r="A72" s="242"/>
      <c r="B72" s="47" t="s">
        <v>117</v>
      </c>
      <c r="C72" s="48">
        <f>累计考核费用!C147/10000</f>
        <v>0</v>
      </c>
      <c r="D72" s="48">
        <f>累计考核费用!D147/10000</f>
        <v>0</v>
      </c>
      <c r="E72" s="48">
        <f>累计考核费用!E147/10000</f>
        <v>0</v>
      </c>
      <c r="F72" s="48">
        <f>累计考核费用!F147/10000</f>
        <v>0</v>
      </c>
      <c r="G72" s="48">
        <f>累计考核费用!G147/10000</f>
        <v>0</v>
      </c>
      <c r="H72" s="48">
        <f>累计考核费用!L147/10000</f>
        <v>0</v>
      </c>
      <c r="I72" s="48">
        <f>累计考核费用!M147/10000</f>
        <v>0</v>
      </c>
      <c r="J72" s="48">
        <f>累计考核费用!O147/10000</f>
        <v>0</v>
      </c>
      <c r="K72" s="48">
        <f>累计考核费用!P147/10000</f>
        <v>0</v>
      </c>
      <c r="L72" s="48">
        <f>累计考核费用!Q147/10000</f>
        <v>0</v>
      </c>
      <c r="M72" s="48">
        <f>累计考核费用!R147/10000</f>
        <v>0</v>
      </c>
      <c r="N72" s="48" t="e">
        <f>累计考核费用!#REF!/10000</f>
        <v>#REF!</v>
      </c>
      <c r="O72" s="48">
        <f>累计考核费用!S147/10000</f>
        <v>0</v>
      </c>
      <c r="P72" s="48" t="e">
        <f>累计考核费用!#REF!/10000</f>
        <v>#REF!</v>
      </c>
      <c r="Q72" s="48">
        <f>累计考核费用!T147/10000</f>
        <v>0</v>
      </c>
      <c r="R72" s="48">
        <f>累计考核费用!U147/10000</f>
        <v>0</v>
      </c>
      <c r="S72" s="48" t="e">
        <f>累计考核费用!#REF!/10000</f>
        <v>#REF!</v>
      </c>
      <c r="T72" s="48">
        <f>累计考核费用!V147/10000</f>
        <v>0</v>
      </c>
      <c r="U72" s="48">
        <f>累计考核费用!W147/10000</f>
        <v>0</v>
      </c>
      <c r="V72" s="48">
        <f>累计考核费用!X147/10000</f>
        <v>0</v>
      </c>
      <c r="W72" s="48">
        <f>累计考核费用!Y147/10000</f>
        <v>0</v>
      </c>
      <c r="X72" s="48">
        <f>累计考核费用!Z147/10000</f>
        <v>0</v>
      </c>
      <c r="Y72" s="48">
        <f>累计考核费用!AA147/10000</f>
        <v>0</v>
      </c>
      <c r="Z72" s="48">
        <f>累计考核费用!AB147/10000</f>
        <v>0</v>
      </c>
      <c r="AA72" s="48">
        <f>累计考核费用!AC147/10000</f>
        <v>0</v>
      </c>
    </row>
    <row r="73" spans="1:27" s="2" customFormat="1">
      <c r="A73" s="242"/>
      <c r="B73" s="47" t="s">
        <v>118</v>
      </c>
      <c r="C73" s="48">
        <f>累计考核费用!C148/10000</f>
        <v>451.21497200000005</v>
      </c>
      <c r="D73" s="48">
        <f>累计考核费用!D148/10000</f>
        <v>4.7681639999999996</v>
      </c>
      <c r="E73" s="48">
        <f>累计考核费用!E148/10000</f>
        <v>182.15193199999999</v>
      </c>
      <c r="F73" s="48">
        <f>累计考核费用!F148/10000</f>
        <v>232.92835099999996</v>
      </c>
      <c r="G73" s="48">
        <f>累计考核费用!G148/10000</f>
        <v>9.682777999999999</v>
      </c>
      <c r="H73" s="48">
        <f>累计考核费用!L148/10000</f>
        <v>9.5966900000000006</v>
      </c>
      <c r="I73" s="48">
        <f>累计考核费用!M148/10000</f>
        <v>2.4870070000000002</v>
      </c>
      <c r="J73" s="48">
        <f>累计考核费用!O148/10000</f>
        <v>0</v>
      </c>
      <c r="K73" s="48">
        <f>累计考核费用!P148/10000</f>
        <v>2.6363439999999998</v>
      </c>
      <c r="L73" s="48">
        <f>累计考核费用!Q148/10000</f>
        <v>0.61469099999999999</v>
      </c>
      <c r="M73" s="48">
        <f>累计考核费用!R148/10000</f>
        <v>2.6363439999999998</v>
      </c>
      <c r="N73" s="48" t="e">
        <f>累计考核费用!#REF!/10000</f>
        <v>#REF!</v>
      </c>
      <c r="O73" s="48">
        <f>累计考核费用!S148/10000</f>
        <v>0.48761300000000002</v>
      </c>
      <c r="P73" s="48" t="e">
        <f>累计考核费用!#REF!/10000</f>
        <v>#REF!</v>
      </c>
      <c r="Q73" s="48">
        <f>累计考核费用!T148/10000</f>
        <v>0</v>
      </c>
      <c r="R73" s="48">
        <f>累计考核费用!U148/10000</f>
        <v>0</v>
      </c>
      <c r="S73" s="48" t="e">
        <f>累计考核费用!#REF!/10000</f>
        <v>#REF!</v>
      </c>
      <c r="T73" s="48">
        <f>累计考核费用!V148/10000</f>
        <v>0</v>
      </c>
      <c r="U73" s="48">
        <f>累计考核费用!W148/10000</f>
        <v>0</v>
      </c>
      <c r="V73" s="48">
        <f>累计考核费用!X148/10000</f>
        <v>0</v>
      </c>
      <c r="W73" s="48">
        <f>累计考核费用!Y148/10000</f>
        <v>0</v>
      </c>
      <c r="X73" s="48">
        <f>累计考核费用!Z148/10000</f>
        <v>0</v>
      </c>
      <c r="Y73" s="48">
        <f>累计考核费用!AA148/10000</f>
        <v>0</v>
      </c>
      <c r="Z73" s="48">
        <f>累计考核费用!AB148/10000</f>
        <v>12.087057000000001</v>
      </c>
      <c r="AA73" s="48">
        <f>累计考核费用!AC148/10000</f>
        <v>0</v>
      </c>
    </row>
    <row r="74" spans="1:27" s="2" customFormat="1">
      <c r="A74" s="242"/>
      <c r="B74" s="47" t="s">
        <v>119</v>
      </c>
      <c r="C74" s="48">
        <f>累计考核费用!C149/10000</f>
        <v>207.19537299999999</v>
      </c>
      <c r="D74" s="48">
        <f>累计考核费用!D149/10000</f>
        <v>0</v>
      </c>
      <c r="E74" s="48">
        <f>累计考核费用!E149/10000</f>
        <v>42.352728000000006</v>
      </c>
      <c r="F74" s="48">
        <f>累计考核费用!F149/10000</f>
        <v>100.78856699999999</v>
      </c>
      <c r="G74" s="48">
        <f>累计考核费用!G149/10000</f>
        <v>17.261710999999998</v>
      </c>
      <c r="H74" s="48">
        <f>累计考核费用!L149/10000</f>
        <v>4.4663290000000009</v>
      </c>
      <c r="I74" s="48">
        <f>累计考核费用!M149/10000</f>
        <v>0.18834900000000002</v>
      </c>
      <c r="J74" s="48">
        <f>累计考核费用!O149/10000</f>
        <v>1.1367450000000001</v>
      </c>
      <c r="K74" s="48">
        <f>累计考核费用!P149/10000</f>
        <v>1.036745</v>
      </c>
      <c r="L74" s="48">
        <f>累计考核费用!Q149/10000</f>
        <v>0.75339599999999995</v>
      </c>
      <c r="M74" s="48">
        <f>累计考核费用!R149/10000</f>
        <v>1.036745</v>
      </c>
      <c r="N74" s="48" t="e">
        <f>累计考核费用!#REF!/10000</f>
        <v>#REF!</v>
      </c>
      <c r="O74" s="48">
        <f>累计考核费用!S149/10000</f>
        <v>0.126</v>
      </c>
      <c r="P74" s="48" t="e">
        <f>累计考核费用!#REF!/10000</f>
        <v>#REF!</v>
      </c>
      <c r="Q74" s="48">
        <f>累计考核费用!T149/10000</f>
        <v>0.35433999999999999</v>
      </c>
      <c r="R74" s="48">
        <f>累计考核费用!U149/10000</f>
        <v>0.2</v>
      </c>
      <c r="S74" s="48" t="e">
        <f>累计考核费用!#REF!/10000</f>
        <v>#REF!</v>
      </c>
      <c r="T74" s="48">
        <f>累计考核费用!V149/10000</f>
        <v>0.06</v>
      </c>
      <c r="U74" s="48">
        <f>累计考核费用!W149/10000</f>
        <v>0</v>
      </c>
      <c r="V74" s="48">
        <f>累计考核费用!X149/10000</f>
        <v>9.4339999999999993E-2</v>
      </c>
      <c r="W74" s="48">
        <f>累计考核费用!Y149/10000</f>
        <v>0</v>
      </c>
      <c r="X74" s="48">
        <f>累计考核费用!Z149/10000</f>
        <v>0</v>
      </c>
      <c r="Y74" s="48">
        <f>累计考核费用!AA149/10000</f>
        <v>0</v>
      </c>
      <c r="Z74" s="48">
        <f>累计考核费用!AB149/10000</f>
        <v>41.971697999999996</v>
      </c>
      <c r="AA74" s="48">
        <f>累计考核费用!AC149/10000</f>
        <v>0</v>
      </c>
    </row>
    <row r="75" spans="1:27" s="2" customFormat="1">
      <c r="A75" s="242"/>
      <c r="B75" s="47" t="s">
        <v>120</v>
      </c>
      <c r="C75" s="48">
        <f>累计考核费用!C150/10000</f>
        <v>1370.3016189999998</v>
      </c>
      <c r="D75" s="48">
        <f>累计考核费用!D150/10000</f>
        <v>0</v>
      </c>
      <c r="E75" s="48">
        <f>累计考核费用!E150/10000</f>
        <v>92.042715000000001</v>
      </c>
      <c r="F75" s="48">
        <f>累计考核费用!F150/10000</f>
        <v>1087.532944</v>
      </c>
      <c r="G75" s="48">
        <f>累计考核费用!G150/10000</f>
        <v>19.44457199999999</v>
      </c>
      <c r="H75" s="48">
        <f>累计考核费用!L150/10000</f>
        <v>105.18812700000001</v>
      </c>
      <c r="I75" s="48">
        <f>累计考核费用!M150/10000</f>
        <v>9.6889069999999986</v>
      </c>
      <c r="J75" s="48">
        <f>累计考核费用!O150/10000</f>
        <v>9.6565440000000002</v>
      </c>
      <c r="K75" s="48">
        <f>累计考核费用!P150/10000</f>
        <v>15.135276999999999</v>
      </c>
      <c r="L75" s="48">
        <f>累计考核费用!Q150/10000</f>
        <v>9.6889070000000004</v>
      </c>
      <c r="M75" s="48">
        <f>累计考核费用!R150/10000</f>
        <v>14.649838000000001</v>
      </c>
      <c r="N75" s="48" t="e">
        <f>累计考核费用!#REF!/10000</f>
        <v>#REF!</v>
      </c>
      <c r="O75" s="48">
        <f>累计考核费用!S150/10000</f>
        <v>36.582659999999997</v>
      </c>
      <c r="P75" s="48" t="e">
        <f>累计考核费用!#REF!/10000</f>
        <v>#REF!</v>
      </c>
      <c r="Q75" s="48">
        <f>累计考核费用!T150/10000</f>
        <v>35.171300000000002</v>
      </c>
      <c r="R75" s="48">
        <f>累计考核费用!U150/10000</f>
        <v>0</v>
      </c>
      <c r="S75" s="48" t="e">
        <f>累计考核费用!#REF!/10000</f>
        <v>#REF!</v>
      </c>
      <c r="T75" s="48">
        <f>累计考核费用!V150/10000</f>
        <v>17.500653999999997</v>
      </c>
      <c r="U75" s="48">
        <f>累计考核费用!W150/10000</f>
        <v>10.500389999999999</v>
      </c>
      <c r="V75" s="48">
        <f>累计考核费用!X150/10000</f>
        <v>7.1702560000000011</v>
      </c>
      <c r="W75" s="48">
        <f>累计考核费用!Y150/10000</f>
        <v>13.554048999999999</v>
      </c>
      <c r="X75" s="48">
        <f>累计考核费用!Z150/10000</f>
        <v>13.554048999999999</v>
      </c>
      <c r="Y75" s="48">
        <f>累计考核费用!AA150/10000</f>
        <v>0</v>
      </c>
      <c r="Z75" s="48">
        <f>累计考核费用!AB150/10000</f>
        <v>13.137185000000001</v>
      </c>
      <c r="AA75" s="48">
        <f>累计考核费用!AC150/10000</f>
        <v>4.2307269999999999</v>
      </c>
    </row>
    <row r="76" spans="1:27" s="2" customFormat="1">
      <c r="A76" s="242"/>
      <c r="B76" s="47" t="s">
        <v>121</v>
      </c>
      <c r="C76" s="48">
        <f>累计考核费用!C151/10000</f>
        <v>696.09599500000002</v>
      </c>
      <c r="D76" s="48">
        <f>累计考核费用!D151/10000</f>
        <v>151.95583599999998</v>
      </c>
      <c r="E76" s="48">
        <f>累计考核费用!E151/10000</f>
        <v>-1.1050000000000001E-2</v>
      </c>
      <c r="F76" s="48">
        <f>累计考核费用!F151/10000</f>
        <v>504.96275199999997</v>
      </c>
      <c r="G76" s="48">
        <f>累计考核费用!G151/10000</f>
        <v>9.5570000000000002E-2</v>
      </c>
      <c r="H76" s="48">
        <f>累计考核费用!L151/10000</f>
        <v>25.892882999999998</v>
      </c>
      <c r="I76" s="48">
        <f>累计考核费用!M151/10000</f>
        <v>0.85422300000000018</v>
      </c>
      <c r="J76" s="48">
        <f>累计考核费用!O151/10000</f>
        <v>0</v>
      </c>
      <c r="K76" s="48">
        <f>累计考核费用!P151/10000</f>
        <v>0</v>
      </c>
      <c r="L76" s="48">
        <f>累计考核费用!Q151/10000</f>
        <v>0.85422399999999998</v>
      </c>
      <c r="M76" s="48">
        <f>累计考核费用!R151/10000</f>
        <v>0.203124</v>
      </c>
      <c r="N76" s="48" t="e">
        <f>累计考核费用!#REF!/10000</f>
        <v>#REF!</v>
      </c>
      <c r="O76" s="48">
        <f>累计考核费用!S151/10000</f>
        <v>23.127088000000001</v>
      </c>
      <c r="P76" s="48" t="e">
        <f>累计考核费用!#REF!/10000</f>
        <v>#REF!</v>
      </c>
      <c r="Q76" s="48">
        <f>累计考核费用!T151/10000</f>
        <v>0</v>
      </c>
      <c r="R76" s="48">
        <f>累计考核费用!U151/10000</f>
        <v>0</v>
      </c>
      <c r="S76" s="48" t="e">
        <f>累计考核费用!#REF!/10000</f>
        <v>#REF!</v>
      </c>
      <c r="T76" s="48">
        <f>累计考核费用!V151/10000</f>
        <v>0</v>
      </c>
      <c r="U76" s="48">
        <f>累计考核费用!W151/10000</f>
        <v>0</v>
      </c>
      <c r="V76" s="48">
        <f>累计考核费用!X151/10000</f>
        <v>0</v>
      </c>
      <c r="W76" s="48">
        <f>累计考核费用!Y151/10000</f>
        <v>6.5168229999999996</v>
      </c>
      <c r="X76" s="48">
        <f>累计考核费用!Z151/10000</f>
        <v>6.1364409999999996</v>
      </c>
      <c r="Y76" s="48">
        <f>累计考核费用!AA151/10000</f>
        <v>0.38038200000000005</v>
      </c>
      <c r="Z76" s="48">
        <f>累计考核费用!AB151/10000</f>
        <v>6.1941579999999998</v>
      </c>
      <c r="AA76" s="48">
        <f>累计考核费用!AC151/10000</f>
        <v>0.48902300000000004</v>
      </c>
    </row>
    <row r="77" spans="1:27" s="2" customFormat="1">
      <c r="A77" s="242"/>
      <c r="B77" s="47" t="s">
        <v>122</v>
      </c>
      <c r="C77" s="48">
        <f>累计考核费用!C152/10000</f>
        <v>333.591566</v>
      </c>
      <c r="D77" s="48">
        <f>累计考核费用!D152/10000</f>
        <v>303.15720600000003</v>
      </c>
      <c r="E77" s="48">
        <f>累计考核费用!E152/10000</f>
        <v>0</v>
      </c>
      <c r="F77" s="48">
        <f>累计考核费用!F152/10000</f>
        <v>4.0278099999999997</v>
      </c>
      <c r="G77" s="48">
        <f>累计考核费用!G152/10000</f>
        <v>0</v>
      </c>
      <c r="H77" s="48">
        <f>累计考核费用!L152/10000</f>
        <v>4.0186000000000002</v>
      </c>
      <c r="I77" s="48">
        <f>累计考核费用!M152/10000</f>
        <v>1.875346</v>
      </c>
      <c r="J77" s="48">
        <f>累计考核费用!O152/10000</f>
        <v>0</v>
      </c>
      <c r="K77" s="48">
        <f>累计考核费用!P152/10000</f>
        <v>0</v>
      </c>
      <c r="L77" s="48">
        <f>累计考核费用!Q152/10000</f>
        <v>1.0716270000000001</v>
      </c>
      <c r="M77" s="48">
        <f>累计考核费用!R152/10000</f>
        <v>0</v>
      </c>
      <c r="N77" s="48" t="e">
        <f>累计考核费用!#REF!/10000</f>
        <v>#REF!</v>
      </c>
      <c r="O77" s="48">
        <f>累计考核费用!S152/10000</f>
        <v>0</v>
      </c>
      <c r="P77" s="48" t="e">
        <f>累计考核费用!#REF!/10000</f>
        <v>#REF!</v>
      </c>
      <c r="Q77" s="48">
        <f>累计考核费用!T152/10000</f>
        <v>0</v>
      </c>
      <c r="R77" s="48">
        <f>累计考核费用!U152/10000</f>
        <v>0</v>
      </c>
      <c r="S77" s="48" t="e">
        <f>累计考核费用!#REF!/10000</f>
        <v>#REF!</v>
      </c>
      <c r="T77" s="48">
        <f>累计考核费用!V152/10000</f>
        <v>0</v>
      </c>
      <c r="U77" s="48">
        <f>累计考核费用!W152/10000</f>
        <v>0</v>
      </c>
      <c r="V77" s="48">
        <f>累计考核费用!X152/10000</f>
        <v>0</v>
      </c>
      <c r="W77" s="48">
        <f>累计考核费用!Y152/10000</f>
        <v>0</v>
      </c>
      <c r="X77" s="48">
        <f>累计考核费用!Z152/10000</f>
        <v>0</v>
      </c>
      <c r="Y77" s="48">
        <f>累计考核费用!AA152/10000</f>
        <v>0</v>
      </c>
      <c r="Z77" s="48">
        <f>累计考核费用!AB152/10000</f>
        <v>22.38795</v>
      </c>
      <c r="AA77" s="48">
        <f>累计考核费用!AC152/10000</f>
        <v>0</v>
      </c>
    </row>
    <row r="78" spans="1:27" s="2" customFormat="1">
      <c r="A78" s="242"/>
      <c r="B78" s="47" t="s">
        <v>123</v>
      </c>
      <c r="C78" s="48">
        <f>累计考核费用!C153/10000</f>
        <v>309.10403100000008</v>
      </c>
      <c r="D78" s="48">
        <f>累计考核费用!D153/10000</f>
        <v>89.753200000000007</v>
      </c>
      <c r="E78" s="48">
        <f>累计考核费用!E153/10000</f>
        <v>-33.356000000000002</v>
      </c>
      <c r="F78" s="48">
        <f>累计考核费用!F153/10000</f>
        <v>189.86641500000002</v>
      </c>
      <c r="G78" s="48">
        <f>累计考核费用!G153/10000</f>
        <v>5.7068580000000004</v>
      </c>
      <c r="H78" s="48">
        <f>累计考核费用!L153/10000</f>
        <v>12.680289</v>
      </c>
      <c r="I78" s="48">
        <f>累计考核费用!M153/10000</f>
        <v>1.4183379999999997</v>
      </c>
      <c r="J78" s="48">
        <f>累计考核费用!O153/10000</f>
        <v>0.79665599999999992</v>
      </c>
      <c r="K78" s="48">
        <f>累计考核费用!P153/10000</f>
        <v>4.3187240000000005</v>
      </c>
      <c r="L78" s="48">
        <f>累计考核费用!Q153/10000</f>
        <v>1.4072719999999999</v>
      </c>
      <c r="M78" s="48">
        <f>累计考核费用!R153/10000</f>
        <v>2.1571029999999998</v>
      </c>
      <c r="N78" s="48" t="e">
        <f>累计考核费用!#REF!/10000</f>
        <v>#REF!</v>
      </c>
      <c r="O78" s="48">
        <f>累计考核费用!S153/10000</f>
        <v>1.1749240000000001</v>
      </c>
      <c r="P78" s="48" t="e">
        <f>累计考核费用!#REF!/10000</f>
        <v>#REF!</v>
      </c>
      <c r="Q78" s="48">
        <f>累计考核费用!T153/10000</f>
        <v>34.140099999999997</v>
      </c>
      <c r="R78" s="48">
        <f>累计考核费用!U153/10000</f>
        <v>4.8140000000000001</v>
      </c>
      <c r="S78" s="48" t="e">
        <f>累计考核费用!#REF!/10000</f>
        <v>#REF!</v>
      </c>
      <c r="T78" s="48">
        <f>累计考核费用!V153/10000</f>
        <v>26.164335000000001</v>
      </c>
      <c r="U78" s="48">
        <f>累计考核费用!W153/10000</f>
        <v>3.1617649999999999</v>
      </c>
      <c r="V78" s="48">
        <f>累计考核费用!X153/10000</f>
        <v>0</v>
      </c>
      <c r="W78" s="48">
        <f>累计考核费用!Y153/10000</f>
        <v>4.1796499999999996</v>
      </c>
      <c r="X78" s="48">
        <f>累计考核费用!Z153/10000</f>
        <v>4.1796499999999996</v>
      </c>
      <c r="Y78" s="48">
        <f>累计考核费用!AA153/10000</f>
        <v>0</v>
      </c>
      <c r="Z78" s="48">
        <f>累计考核费用!AB153/10000</f>
        <v>4.5690999999999997</v>
      </c>
      <c r="AA78" s="48">
        <f>累计考核费用!AC153/10000</f>
        <v>1.5644189999999998</v>
      </c>
    </row>
    <row r="79" spans="1:27" s="2" customFormat="1">
      <c r="A79" s="242"/>
      <c r="B79" s="47" t="s">
        <v>124</v>
      </c>
      <c r="C79" s="48">
        <f>累计考核费用!C154/10000</f>
        <v>23.093834000000001</v>
      </c>
      <c r="D79" s="48">
        <f>累计考核费用!D154/10000</f>
        <v>0</v>
      </c>
      <c r="E79" s="48">
        <f>累计考核费用!E154/10000</f>
        <v>6.8113210000000004</v>
      </c>
      <c r="F79" s="48">
        <f>累计考核费用!F154/10000</f>
        <v>12.593902</v>
      </c>
      <c r="G79" s="48">
        <f>累计考核费用!G154/10000</f>
        <v>1.4999309999999999</v>
      </c>
      <c r="H79" s="48">
        <f>累计考核费用!L154/10000</f>
        <v>0</v>
      </c>
      <c r="I79" s="48">
        <f>累计考核费用!M154/10000</f>
        <v>0</v>
      </c>
      <c r="J79" s="48">
        <f>累计考核费用!O154/10000</f>
        <v>0</v>
      </c>
      <c r="K79" s="48">
        <f>累计考核费用!P154/10000</f>
        <v>0</v>
      </c>
      <c r="L79" s="48">
        <f>累计考核费用!Q154/10000</f>
        <v>0</v>
      </c>
      <c r="M79" s="48">
        <f>累计考核费用!R154/10000</f>
        <v>0</v>
      </c>
      <c r="N79" s="48" t="e">
        <f>累计考核费用!#REF!/10000</f>
        <v>#REF!</v>
      </c>
      <c r="O79" s="48">
        <f>累计考核费用!S154/10000</f>
        <v>0</v>
      </c>
      <c r="P79" s="48" t="e">
        <f>累计考核费用!#REF!/10000</f>
        <v>#REF!</v>
      </c>
      <c r="Q79" s="48">
        <f>累计考核费用!T154/10000</f>
        <v>0</v>
      </c>
      <c r="R79" s="48">
        <f>累计考核费用!U154/10000</f>
        <v>0</v>
      </c>
      <c r="S79" s="48" t="e">
        <f>累计考核费用!#REF!/10000</f>
        <v>#REF!</v>
      </c>
      <c r="T79" s="48">
        <f>累计考核费用!V154/10000</f>
        <v>0</v>
      </c>
      <c r="U79" s="48">
        <f>累计考核费用!W154/10000</f>
        <v>0</v>
      </c>
      <c r="V79" s="48">
        <f>累计考核费用!X154/10000</f>
        <v>0</v>
      </c>
      <c r="W79" s="48">
        <f>累计考核费用!Y154/10000</f>
        <v>1.0943399999999999</v>
      </c>
      <c r="X79" s="48">
        <f>累计考核费用!Z154/10000</f>
        <v>1.0943399999999999</v>
      </c>
      <c r="Y79" s="48">
        <f>累计考核费用!AA154/10000</f>
        <v>0</v>
      </c>
      <c r="Z79" s="48">
        <f>累计考核费用!AB154/10000</f>
        <v>1.0943399999999999</v>
      </c>
      <c r="AA79" s="48">
        <f>累计考核费用!AC154/10000</f>
        <v>0</v>
      </c>
    </row>
    <row r="80" spans="1:27" s="2" customFormat="1">
      <c r="A80" s="243"/>
      <c r="B80" s="45" t="s">
        <v>87</v>
      </c>
      <c r="C80" s="48">
        <f>累计考核费用!C155/10000</f>
        <v>3957.9842710000003</v>
      </c>
      <c r="D80" s="48">
        <f>累计考核费用!D155/10000</f>
        <v>554.63440600000001</v>
      </c>
      <c r="E80" s="48">
        <f>累计考核费用!E155/10000</f>
        <v>483.321617</v>
      </c>
      <c r="F80" s="48">
        <f>累计考核费用!F155/10000</f>
        <v>2425.72505</v>
      </c>
      <c r="G80" s="48">
        <f>累计考核费用!G155/10000</f>
        <v>59.939661999999977</v>
      </c>
      <c r="H80" s="48">
        <f>累计考核费用!L155/10000</f>
        <v>183.92284699999999</v>
      </c>
      <c r="I80" s="48">
        <f>累计考核费用!M155/10000</f>
        <v>18.762235999999998</v>
      </c>
      <c r="J80" s="48">
        <f>累计考核费用!O155/10000</f>
        <v>13.195407000000001</v>
      </c>
      <c r="K80" s="48">
        <f>累计考核费用!P155/10000</f>
        <v>26.293875</v>
      </c>
      <c r="L80" s="48">
        <f>累计考核费用!Q155/10000</f>
        <v>16.339941</v>
      </c>
      <c r="M80" s="48">
        <f>累计考核费用!R155/10000</f>
        <v>23.299319999999998</v>
      </c>
      <c r="N80" s="48" t="e">
        <f>累计考核费用!#REF!/10000</f>
        <v>#REF!</v>
      </c>
      <c r="O80" s="48">
        <f>累计考核费用!S155/10000</f>
        <v>70.014707000000001</v>
      </c>
      <c r="P80" s="48" t="e">
        <f>累计考核费用!#REF!/10000</f>
        <v>#REF!</v>
      </c>
      <c r="Q80" s="48">
        <f>累计考核费用!T155/10000</f>
        <v>106.14456099999998</v>
      </c>
      <c r="R80" s="48">
        <f>累计考核费用!U155/10000</f>
        <v>6.2134790000000004</v>
      </c>
      <c r="S80" s="48" t="e">
        <f>累计考核费用!#REF!/10000</f>
        <v>#REF!</v>
      </c>
      <c r="T80" s="48">
        <f>累计考核费用!V155/10000</f>
        <v>72.903222999999997</v>
      </c>
      <c r="U80" s="48">
        <f>累计考核费用!W155/10000</f>
        <v>18.272987999999998</v>
      </c>
      <c r="V80" s="48">
        <f>累计考核费用!X155/10000</f>
        <v>8.7548710000000014</v>
      </c>
      <c r="W80" s="48">
        <f>累计考核费用!Y155/10000</f>
        <v>30.471078000000002</v>
      </c>
      <c r="X80" s="48">
        <f>累计考核费用!Z155/10000</f>
        <v>30.019587999999999</v>
      </c>
      <c r="Y80" s="48">
        <f>累计考核费用!AA155/10000</f>
        <v>0.45149000000000006</v>
      </c>
      <c r="Z80" s="48">
        <f>累计考核费用!AB155/10000</f>
        <v>107.32156999999997</v>
      </c>
      <c r="AA80" s="48">
        <f>累计考核费用!AC155/10000</f>
        <v>6.5034800000000006</v>
      </c>
    </row>
    <row r="81" spans="1:27" s="2" customFormat="1">
      <c r="A81" s="14"/>
      <c r="B81" s="45" t="s">
        <v>3</v>
      </c>
      <c r="C81" s="48">
        <f>累计考核费用!C156/10000</f>
        <v>27890.692283000004</v>
      </c>
      <c r="D81" s="48">
        <f>累计考核费用!D156/10000</f>
        <v>1535.1757969999994</v>
      </c>
      <c r="E81" s="48">
        <f>累计考核费用!E156/10000</f>
        <v>4322.9162799999995</v>
      </c>
      <c r="F81" s="48">
        <f>累计考核费用!F156/10000</f>
        <v>13886.291720000001</v>
      </c>
      <c r="G81" s="48">
        <f>累计考核费用!G156/10000</f>
        <v>731.7847099999999</v>
      </c>
      <c r="H81" s="48">
        <f>累计考核费用!L156/10000</f>
        <v>1094.6234979999999</v>
      </c>
      <c r="I81" s="48">
        <f>累计考核费用!M156/10000</f>
        <v>219.51160200000001</v>
      </c>
      <c r="J81" s="48">
        <f>累计考核费用!O156/10000</f>
        <v>134.72237800000002</v>
      </c>
      <c r="K81" s="48">
        <f>累计考核费用!P156/10000</f>
        <v>178.71171699999999</v>
      </c>
      <c r="L81" s="48">
        <f>累计考核费用!Q156/10000</f>
        <v>82.194663000000006</v>
      </c>
      <c r="M81" s="48">
        <f>累计考核费用!R156/10000</f>
        <v>169.07395400000001</v>
      </c>
      <c r="N81" s="48" t="e">
        <f>累计考核费用!#REF!/10000</f>
        <v>#REF!</v>
      </c>
      <c r="O81" s="48">
        <f>累计考核费用!S156/10000</f>
        <v>230.77775099999997</v>
      </c>
      <c r="P81" s="48" t="e">
        <f>累计考核费用!#REF!/10000</f>
        <v>#REF!</v>
      </c>
      <c r="Q81" s="48">
        <f>累计考核费用!T156/10000</f>
        <v>5349.3015869999999</v>
      </c>
      <c r="R81" s="48">
        <f>累计考核费用!U156/10000</f>
        <v>572.48787900000002</v>
      </c>
      <c r="S81" s="48" t="e">
        <f>累计考核费用!#REF!/10000</f>
        <v>#REF!</v>
      </c>
      <c r="T81" s="48">
        <f>累计考核费用!V156/10000</f>
        <v>2911.1296130000001</v>
      </c>
      <c r="U81" s="48">
        <f>累计考核费用!W156/10000</f>
        <v>1639.37474</v>
      </c>
      <c r="V81" s="48">
        <f>累计考核费用!X156/10000</f>
        <v>226.30935500000004</v>
      </c>
      <c r="W81" s="48">
        <f>累计考核费用!Y156/10000</f>
        <v>267.66789299999999</v>
      </c>
      <c r="X81" s="48">
        <f>累计考核费用!Z156/10000</f>
        <v>199.93877700000002</v>
      </c>
      <c r="Y81" s="48">
        <f>累计考核费用!AA156/10000</f>
        <v>67.729115999999991</v>
      </c>
      <c r="Z81" s="48">
        <f>累计考核费用!AB156/10000</f>
        <v>621.91855999999996</v>
      </c>
      <c r="AA81" s="48">
        <f>累计考核费用!AC156/10000</f>
        <v>81.012237999999996</v>
      </c>
    </row>
  </sheetData>
  <mergeCells count="4">
    <mergeCell ref="A33:A43"/>
    <mergeCell ref="A44:A49"/>
    <mergeCell ref="A50:A63"/>
    <mergeCell ref="A64:A80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74</v>
      </c>
      <c r="B1" s="5" t="s">
        <v>75</v>
      </c>
      <c r="C1" s="4" t="s">
        <v>75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3" t="s">
        <v>9</v>
      </c>
      <c r="K1" s="23" t="s">
        <v>12</v>
      </c>
      <c r="L1" s="23" t="s">
        <v>11</v>
      </c>
      <c r="M1" s="23" t="s">
        <v>10</v>
      </c>
      <c r="N1" s="23" t="s">
        <v>13</v>
      </c>
      <c r="O1" s="23" t="s">
        <v>57</v>
      </c>
      <c r="P1" s="23" t="s">
        <v>14</v>
      </c>
      <c r="Q1" s="23" t="s">
        <v>15</v>
      </c>
      <c r="R1" s="6" t="s">
        <v>16</v>
      </c>
      <c r="S1" s="6" t="s">
        <v>17</v>
      </c>
      <c r="T1" s="23" t="s">
        <v>58</v>
      </c>
      <c r="U1" s="23" t="s">
        <v>18</v>
      </c>
      <c r="V1" s="23" t="s">
        <v>19</v>
      </c>
      <c r="W1" s="23" t="s">
        <v>20</v>
      </c>
      <c r="X1" s="6" t="s">
        <v>21</v>
      </c>
      <c r="Y1" s="23" t="s">
        <v>22</v>
      </c>
      <c r="Z1" s="23" t="s">
        <v>23</v>
      </c>
      <c r="AA1" s="6" t="s">
        <v>24</v>
      </c>
      <c r="AB1" s="6" t="s">
        <v>25</v>
      </c>
    </row>
    <row r="2" spans="1:28" s="2" customFormat="1" ht="12" customHeight="1">
      <c r="A2" s="247" t="s">
        <v>76</v>
      </c>
      <c r="B2" s="7" t="s">
        <v>77</v>
      </c>
      <c r="C2" s="7" t="s">
        <v>77</v>
      </c>
      <c r="D2" s="8">
        <f>SUMIF(累计考核费用!$B$107:$B$156,原格式费用考核表!$B2,累计考核费用!C$107:C$156)/10000+累计考核费用!C116/10000</f>
        <v>9966.8731059999973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2737.9404589999999</v>
      </c>
      <c r="G2" s="8">
        <f>SUMIF(累计考核费用!$B$107:$B$156,原格式费用考核表!$B2,累计考核费用!F$107:F$156)/10000+累计考核费用!F116/10000</f>
        <v>4284.7903240000014</v>
      </c>
      <c r="H2" s="8">
        <f>SUMIF(累计考核费用!$B$107:$B$156,原格式费用考核表!$B2,累计考核费用!G$107:G$156)/10000+累计考核费用!G116/10000</f>
        <v>466.48621299999991</v>
      </c>
      <c r="I2" s="8">
        <f>SUMIF(累计考核费用!$B$107:$B$156,原格式费用考核表!$B2,累计考核费用!L$107:L$156)/10000+累计考核费用!L116/10000</f>
        <v>657.28690199999994</v>
      </c>
      <c r="J2" s="8">
        <f>SUMIF(累计考核费用!$B$107:$B$156,原格式费用考核表!$B2,累计考核费用!M$107:M$156)/10000+累计考核费用!M116/10000</f>
        <v>135.38870700000001</v>
      </c>
      <c r="K2" s="8">
        <f>SUMIF(累计考核费用!$B$107:$B$156,原格式费用考核表!$B2,累计考核费用!O$107:O$156)/10000+累计考核费用!O116/10000</f>
        <v>95.043962000000008</v>
      </c>
      <c r="L2" s="8">
        <f>SUMIF(累计考核费用!$B$107:$B$156,原格式费用考核表!$B2,累计考核费用!P$107:P$156)/10000+累计考核费用!P116/10000</f>
        <v>167.06683100000001</v>
      </c>
      <c r="M2" s="8">
        <f>SUMIF(累计考核费用!$B$107:$B$156,原格式费用考核表!$B2,累计考核费用!Q$107:Q$156)/10000+累计考核费用!Q116/10000</f>
        <v>42.35866</v>
      </c>
      <c r="N2" s="8">
        <f>SUMIF(累计考核费用!$B$107:$B$156,原格式费用考核表!$B2,累计考核费用!R$107:R$156)/10000+累计考核费用!R116/10000</f>
        <v>95.686119999999988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109.384556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1281.6925859999997</v>
      </c>
      <c r="S2" s="8">
        <f>SUMIF(累计考核费用!$B$107:$B$156,原格式费用考核表!$B2,累计考核费用!U$107:U$156)/10000+累计考核费用!U116/10000</f>
        <v>311.98427700000002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356.26253700000001</v>
      </c>
      <c r="V2" s="8">
        <f>SUMIF(累计考核费用!$B$107:$B$156,原格式费用考核表!$B2,累计考核费用!W$107:W$156)/10000+累计考核费用!W116/10000</f>
        <v>479.39851699999997</v>
      </c>
      <c r="W2" s="8">
        <f>SUMIF(累计考核费用!$B$107:$B$156,原格式费用考核表!$B2,累计考核费用!X$107:X$156)/10000+累计考核费用!X116/10000</f>
        <v>134.04725500000001</v>
      </c>
      <c r="X2" s="8">
        <f>SUMIF(累计考核费用!$B$107:$B$156,原格式费用考核表!$B2,累计考核费用!Y$107:Y$156)/10000+累计考核费用!Y116/10000</f>
        <v>161.98801900000001</v>
      </c>
      <c r="Y2" s="8">
        <f>SUMIF(累计考核费用!$B$107:$B$156,原格式费用考核表!$B2,累计考核费用!Z$107:Z$156)/10000+累计考核费用!Z116/10000</f>
        <v>120.82776900000002</v>
      </c>
      <c r="Z2" s="8">
        <f>SUMIF(累计考核费用!$B$107:$B$156,原格式费用考核表!$B2,累计考核费用!AA$107:AA$156)/10000+累计考核费用!AA116/10000</f>
        <v>41.160249999999998</v>
      </c>
      <c r="AA2" s="8">
        <f>SUMIF(累计考核费用!$B$107:$B$156,原格式费用考核表!$B2,累计考核费用!AB$107:AB$156)/10000+累计考核费用!AB116/10000</f>
        <v>326.71591599999999</v>
      </c>
      <c r="AB2" s="8">
        <f>SUMIF(累计考核费用!$B$107:$B$156,原格式费用考核表!$B2,累计考核费用!AC$107:AC$156)/10000+累计考核费用!AC116/10000</f>
        <v>49.972687000000001</v>
      </c>
    </row>
    <row r="3" spans="1:28" s="2" customFormat="1" ht="12" customHeight="1">
      <c r="A3" s="248"/>
      <c r="B3" s="7" t="s">
        <v>78</v>
      </c>
      <c r="C3" s="7" t="s">
        <v>78</v>
      </c>
      <c r="D3" s="8">
        <f>SUMIF(累计考核费用!$B$107:$B$156,原格式费用考核表!$B3,累计考核费用!C$107:C$156)/10000</f>
        <v>180.412339</v>
      </c>
      <c r="E3" s="8">
        <f>SUMIF(累计考核费用!$B$107:$B$156,原格式费用考核表!$B3,累计考核费用!D$107:D$156)/10000</f>
        <v>1.0880000000000001</v>
      </c>
      <c r="F3" s="8">
        <f>SUMIF(累计考核费用!$B$107:$B$156,原格式费用考核表!$B3,累计考核费用!E$107:E$156)/10000</f>
        <v>51.361082000000003</v>
      </c>
      <c r="G3" s="8">
        <f>SUMIF(累计考核费用!$B$107:$B$156,原格式费用考核表!$B3,累计考核费用!F$107:F$156)/10000</f>
        <v>83.860053000000008</v>
      </c>
      <c r="H3" s="8">
        <f>SUMIF(累计考核费用!$B$107:$B$156,原格式费用考核表!$B3,累计考核费用!G$107:G$156)/10000</f>
        <v>7.5419999999999998</v>
      </c>
      <c r="I3" s="8">
        <f>SUMIF(累计考核费用!$B$107:$B$156,原格式费用考核表!$B3,累计考核费用!L$107:L$156)/10000</f>
        <v>3.6543000000000001</v>
      </c>
      <c r="J3" s="8">
        <f>SUMIF(累计考核费用!$B$107:$B$156,原格式费用考核表!$B3,累计考核费用!M$107:M$156)/10000</f>
        <v>0.58299999999999996</v>
      </c>
      <c r="K3" s="8">
        <f>SUMIF(累计考核费用!$B$107:$B$156,原格式费用考核表!$B3,累计考核费用!O$107:O$156)/10000</f>
        <v>0.8085</v>
      </c>
      <c r="L3" s="8">
        <f>SUMIF(累计考核费用!$B$107:$B$156,原格式费用考核表!$B3,累计考核费用!P$107:P$156)/10000</f>
        <v>1.2102999999999999</v>
      </c>
      <c r="M3" s="8">
        <f>SUMIF(累计考核费用!$B$107:$B$156,原格式费用考核表!$B3,累计考核费用!Q$107:Q$156)/10000</f>
        <v>0.1595</v>
      </c>
      <c r="N3" s="8">
        <f>SUMIF(累计考核费用!$B$107:$B$156,原格式费用考核表!$B3,累计考核费用!R$107:R$156)/10000</f>
        <v>0.221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0.33600000000000002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29.784148999999999</v>
      </c>
      <c r="S3" s="8">
        <f>SUMIF(累计考核费用!$B$107:$B$156,原格式费用考核表!$B3,累计考核费用!U$107:U$156)/10000</f>
        <v>6.9565839999999994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10.989599</v>
      </c>
      <c r="V3" s="8">
        <f>SUMIF(累计考核费用!$B$107:$B$156,原格式费用考核表!$B3,累计考核费用!W$107:W$156)/10000</f>
        <v>5.0200279999999999</v>
      </c>
      <c r="W3" s="8">
        <f>SUMIF(累计考核费用!$B$107:$B$156,原格式费用考核表!$B3,累计考核费用!X$107:X$156)/10000</f>
        <v>6.8179380000000007</v>
      </c>
      <c r="X3" s="8">
        <f>SUMIF(累计考核费用!$B$107:$B$156,原格式费用考核表!$B3,累计考核费用!Y$107:Y$156)/10000</f>
        <v>1.3605</v>
      </c>
      <c r="Y3" s="8">
        <f>SUMIF(累计考核费用!$B$107:$B$156,原格式费用考核表!$B3,累计考核费用!Z$107:Z$156)/10000</f>
        <v>1.008</v>
      </c>
      <c r="Z3" s="8">
        <f>SUMIF(累计考核费用!$B$107:$B$156,原格式费用考核表!$B3,累计考核费用!AA$107:AA$156)/10000</f>
        <v>0.35249999999999998</v>
      </c>
      <c r="AA3" s="8">
        <f>SUMIF(累计考核费用!$B$107:$B$156,原格式费用考核表!$B3,累计考核费用!AB$107:AB$156)/10000</f>
        <v>1.2180949999999999</v>
      </c>
      <c r="AB3" s="8">
        <f>SUMIF(累计考核费用!$B$107:$B$156,原格式费用考核表!$B3,累计考核费用!AC$107:AC$156)/10000</f>
        <v>0.54416000000000009</v>
      </c>
    </row>
    <row r="4" spans="1:28" s="2" customFormat="1" ht="12" customHeight="1">
      <c r="A4" s="248"/>
      <c r="B4" s="7" t="s">
        <v>79</v>
      </c>
      <c r="C4" s="7" t="s">
        <v>79</v>
      </c>
      <c r="D4" s="8">
        <f>SUMIF(累计考核费用!$B$107:$B$156,原格式费用考核表!$B4,累计考核费用!C$107:C$156)/10000</f>
        <v>267.56062300000002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47.566051999999999</v>
      </c>
      <c r="G4" s="8">
        <f>SUMIF(累计考核费用!$B$107:$B$156,原格式费用考核表!$B4,累计考核费用!F$107:F$156)/10000</f>
        <v>114.48436199999999</v>
      </c>
      <c r="H4" s="8">
        <f>SUMIF(累计考核费用!$B$107:$B$156,原格式费用考核表!$B4,累计考核费用!G$107:G$156)/10000</f>
        <v>10.508066000000001</v>
      </c>
      <c r="I4" s="8">
        <f>SUMIF(累计考核费用!$B$107:$B$156,原格式费用考核表!$B4,累计考核费用!L$107:L$156)/10000</f>
        <v>11.850374</v>
      </c>
      <c r="J4" s="8">
        <f>SUMIF(累计考核费用!$B$107:$B$156,原格式费用考核表!$B4,累计考核费用!M$107:M$156)/10000</f>
        <v>2.712412</v>
      </c>
      <c r="K4" s="8">
        <f>SUMIF(累计考核费用!$B$107:$B$156,原格式费用考核表!$B4,累计考核费用!O$107:O$156)/10000</f>
        <v>1.9185179999999999</v>
      </c>
      <c r="L4" s="8">
        <f>SUMIF(累计考核费用!$B$107:$B$156,原格式费用考核表!$B4,累计考核费用!P$107:P$156)/10000</f>
        <v>2.3309949999999997</v>
      </c>
      <c r="M4" s="8">
        <f>SUMIF(累计考核费用!$B$107:$B$156,原格式费用考核表!$B4,累计考核费用!Q$107:Q$156)/10000</f>
        <v>0.849692</v>
      </c>
      <c r="N4" s="8">
        <f>SUMIF(累计考核费用!$B$107:$B$156,原格式费用考核表!$B4,累计考核费用!R$107:R$156)/10000</f>
        <v>1.936202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1.8478339999999998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71.941877000000005</v>
      </c>
      <c r="S4" s="8">
        <f>SUMIF(累计考核费用!$B$107:$B$156,原格式费用考核表!$B4,累计考核费用!U$107:U$156)/10000</f>
        <v>7.2828270000000002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41.833252000000002</v>
      </c>
      <c r="V4" s="8">
        <f>SUMIF(累计考核费用!$B$107:$B$156,原格式费用考核表!$B4,累计考核费用!W$107:W$156)/10000</f>
        <v>20.252300999999999</v>
      </c>
      <c r="W4" s="8">
        <f>SUMIF(累计考核费用!$B$107:$B$156,原格式费用考核表!$B4,累计考核费用!X$107:X$156)/10000</f>
        <v>2.5734970000000001</v>
      </c>
      <c r="X4" s="8">
        <f>SUMIF(累计考核费用!$B$107:$B$156,原格式费用考核表!$B4,累计考核费用!Y$107:Y$156)/10000</f>
        <v>3.3002389999999999</v>
      </c>
      <c r="Y4" s="8">
        <f>SUMIF(累计考核费用!$B$107:$B$156,原格式费用考核表!$B4,累计考核费用!Z$107:Z$156)/10000</f>
        <v>2.4509939999999997</v>
      </c>
      <c r="Z4" s="8">
        <f>SUMIF(累计考核费用!$B$107:$B$156,原格式费用考核表!$B4,累计考核费用!AA$107:AA$156)/10000</f>
        <v>0.84924499999999992</v>
      </c>
      <c r="AA4" s="8">
        <f>SUMIF(累计考核费用!$B$107:$B$156,原格式费用考核表!$B4,累计考核费用!AB$107:AB$156)/10000</f>
        <v>6.8943580000000004</v>
      </c>
      <c r="AB4" s="8">
        <f>SUMIF(累计考核费用!$B$107:$B$156,原格式费用考核表!$B4,累计考核费用!AC$107:AC$156)/10000</f>
        <v>1.0152950000000001</v>
      </c>
    </row>
    <row r="5" spans="1:28" s="2" customFormat="1" ht="12" customHeight="1">
      <c r="A5" s="248"/>
      <c r="B5" s="7" t="s">
        <v>81</v>
      </c>
      <c r="C5" s="7" t="s">
        <v>80</v>
      </c>
      <c r="D5" s="8">
        <f>SUMIF(累计考核费用!$B$107:$B$156,原格式费用考核表!$B5,累计考核费用!C$107:C$156)/10000</f>
        <v>2035.333038</v>
      </c>
      <c r="E5" s="8">
        <f>SUMIF(累计考核费用!$B$107:$B$156,原格式费用考核表!$B5,累计考核费用!D$107:D$156)/10000</f>
        <v>-24.643999999999998</v>
      </c>
      <c r="F5" s="8">
        <f>SUMIF(累计考核费用!$B$107:$B$156,原格式费用考核表!$B5,累计考核费用!E$107:E$156)/10000</f>
        <v>401.45456700000005</v>
      </c>
      <c r="G5" s="8">
        <f>SUMIF(累计考核费用!$B$107:$B$156,原格式费用考核表!$B5,累计考核费用!F$107:F$156)/10000</f>
        <v>1106.71264</v>
      </c>
      <c r="H5" s="8">
        <f>SUMIF(累计考核费用!$B$107:$B$156,原格式费用考核表!$B5,累计考核费用!G$107:G$156)/10000</f>
        <v>93.969209000000035</v>
      </c>
      <c r="I5" s="8">
        <f>SUMIF(累计考核费用!$B$107:$B$156,原格式费用考核表!$B5,累计考核费用!L$107:L$156)/10000</f>
        <v>103.24833199999999</v>
      </c>
      <c r="J5" s="8">
        <f>SUMIF(累计考核费用!$B$107:$B$156,原格式费用考核表!$B5,累计考核费用!M$107:M$156)/10000</f>
        <v>0.85014100000000037</v>
      </c>
      <c r="K5" s="8">
        <f>SUMIF(累计考核费用!$B$107:$B$156,原格式费用考核表!$B5,累计考核费用!O$107:O$156)/10000</f>
        <v>14.438884999999997</v>
      </c>
      <c r="L5" s="8">
        <f>SUMIF(累计考核费用!$B$107:$B$156,原格式费用考核表!$B5,累计考核费用!P$107:P$156)/10000</f>
        <v>33.083209000000004</v>
      </c>
      <c r="M5" s="8">
        <f>SUMIF(累计考核费用!$B$107:$B$156,原格式费用考核表!$B5,累计考核费用!Q$107:Q$156)/10000</f>
        <v>3.8011220000000003</v>
      </c>
      <c r="N5" s="8">
        <f>SUMIF(累计考核费用!$B$107:$B$156,原格式费用考核表!$B5,累计考核费用!R$107:R$156)/10000</f>
        <v>16.676418999999999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17.711981000000002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234.01979899999998</v>
      </c>
      <c r="S5" s="8">
        <f>SUMIF(累计考核费用!$B$107:$B$156,原格式费用考核表!$B5,累计考核费用!U$107:U$156)/10000</f>
        <v>71.029529000000011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76.535984999999997</v>
      </c>
      <c r="V5" s="8">
        <f>SUMIF(累计考核费用!$B$107:$B$156,原格式费用考核表!$B5,累计考核费用!W$107:W$156)/10000</f>
        <v>61.193869999999997</v>
      </c>
      <c r="W5" s="8">
        <f>SUMIF(累计考核费用!$B$107:$B$156,原格式费用考核表!$B5,累计考核费用!X$107:X$156)/10000</f>
        <v>25.260414999999998</v>
      </c>
      <c r="X5" s="8">
        <f>SUMIF(累计考核费用!$B$107:$B$156,原格式费用考核表!$B5,累计考核费用!Y$107:Y$156)/10000</f>
        <v>27.334040999999999</v>
      </c>
      <c r="Y5" s="8">
        <f>SUMIF(累计考核费用!$B$107:$B$156,原格式费用考核表!$B5,累计考核费用!Z$107:Z$156)/10000</f>
        <v>15.977796</v>
      </c>
      <c r="Z5" s="8">
        <f>SUMIF(累计考核费用!$B$107:$B$156,原格式费用考核表!$B5,累计考核费用!AA$107:AA$156)/10000</f>
        <v>11.356244999999999</v>
      </c>
      <c r="AA5" s="8">
        <f>SUMIF(累计考核费用!$B$107:$B$156,原格式费用考核表!$B5,累计考核费用!AB$107:AB$156)/10000</f>
        <v>82.151510000000002</v>
      </c>
      <c r="AB5" s="8">
        <f>SUMIF(累计考核费用!$B$107:$B$156,原格式费用考核表!$B5,累计考核费用!AC$107:AC$156)/10000</f>
        <v>11.08694</v>
      </c>
    </row>
    <row r="6" spans="1:28" s="2" customFormat="1" ht="12" customHeight="1">
      <c r="A6" s="248"/>
      <c r="B6" s="7" t="s">
        <v>82</v>
      </c>
      <c r="C6" s="7" t="s">
        <v>81</v>
      </c>
      <c r="D6" s="8">
        <f>SUMIF(累计考核费用!$B$107:$B$156,原格式费用考核表!$B6,累计考核费用!C$107:C$156)/10000</f>
        <v>9.7749000000000006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9.7749000000000006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SUMIF(累计考核费用!$B$107:$B$156,原格式费用考核表!$B6,累计考核费用!O$107:O$156)/10000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SUMIF(累计考核费用!$B$107:$B$156,原格式费用考核表!$B6,累计考核费用!Q$107:Q$156)/10000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SUMIF(累计考核费用!$B$107:$B$156,原格式费用考核表!$B6,累计考核费用!X$107:X$156)/10000</f>
        <v>0</v>
      </c>
      <c r="X6" s="8">
        <f>SUMIF(累计考核费用!$B$107:$B$156,原格式费用考核表!$B6,累计考核费用!Y$107:Y$156)/10000</f>
        <v>0</v>
      </c>
      <c r="Y6" s="8">
        <f>SUMIF(累计考核费用!$B$107:$B$156,原格式费用考核表!$B6,累计考核费用!Z$107:Z$156)/10000</f>
        <v>0</v>
      </c>
      <c r="Z6" s="8">
        <f>SUMIF(累计考核费用!$B$107:$B$156,原格式费用考核表!$B6,累计考核费用!AA$107:AA$156)/10000</f>
        <v>0</v>
      </c>
      <c r="AA6" s="8">
        <f>SUMIF(累计考核费用!$B$107:$B$156,原格式费用考核表!$B6,累计考核费用!AB$107:AB$156)/10000</f>
        <v>0</v>
      </c>
      <c r="AB6" s="8">
        <f>SUMIF(累计考核费用!$B$107:$B$156,原格式费用考核表!$B6,累计考核费用!AC$107:AC$156)/10000</f>
        <v>0</v>
      </c>
    </row>
    <row r="7" spans="1:28" s="2" customFormat="1" ht="12" customHeight="1">
      <c r="A7" s="248"/>
      <c r="B7" s="7" t="s">
        <v>83</v>
      </c>
      <c r="C7" s="7" t="s">
        <v>82</v>
      </c>
      <c r="D7" s="8">
        <f>SUMIF(累计考核费用!$B$107:$B$156,原格式费用考核表!$B7,累计考核费用!C$107:C$156)/10000</f>
        <v>140.46603599999997</v>
      </c>
      <c r="E7" s="8">
        <f>SUMIF(累计考核费用!$B$107:$B$156,原格式费用考核表!$B7,累计考核费用!D$107:D$156)/10000</f>
        <v>124.27596899999999</v>
      </c>
      <c r="F7" s="8">
        <f>SUMIF(累计考核费用!$B$107:$B$156,原格式费用考核表!$B7,累计考核费用!E$107:E$156)/10000</f>
        <v>0.13519999999999999</v>
      </c>
      <c r="G7" s="8">
        <f>SUMIF(累计考核费用!$B$107:$B$156,原格式费用考核表!$B7,累计考核费用!F$107:F$156)/10000</f>
        <v>15.449866999999998</v>
      </c>
      <c r="H7" s="8">
        <f>SUMIF(累计考核费用!$B$107:$B$156,原格式费用考核表!$B7,累计考核费用!G$107:G$156)/10000</f>
        <v>0.60499999999999998</v>
      </c>
      <c r="I7" s="8">
        <f>SUMIF(累计考核费用!$B$107:$B$156,原格式费用考核表!$B7,累计考核费用!L$107:L$156)/10000</f>
        <v>0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SUMIF(累计考核费用!$B$107:$B$156,原格式费用考核表!$B7,累计考核费用!O$107:O$156)/10000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SUMIF(累计考核费用!$B$107:$B$156,原格式费用考核表!$B7,累计考核费用!Q$107:Q$156)/10000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0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0</v>
      </c>
      <c r="S7" s="8">
        <f>SUMIF(累计考核费用!$B$107:$B$156,原格式费用考核表!$B7,累计考核费用!U$107:U$156)/10000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0</v>
      </c>
      <c r="V7" s="8">
        <f>SUMIF(累计考核费用!$B$107:$B$156,原格式费用考核表!$B7,累计考核费用!W$107:W$156)/10000</f>
        <v>0</v>
      </c>
      <c r="W7" s="8">
        <f>SUMIF(累计考核费用!$B$107:$B$156,原格式费用考核表!$B7,累计考核费用!X$107:X$156)/10000</f>
        <v>0</v>
      </c>
      <c r="X7" s="8">
        <f>SUMIF(累计考核费用!$B$107:$B$156,原格式费用考核表!$B7,累计考核费用!Y$107:Y$156)/10000</f>
        <v>0</v>
      </c>
      <c r="Y7" s="8">
        <f>SUMIF(累计考核费用!$B$107:$B$156,原格式费用考核表!$B7,累计考核费用!Z$107:Z$156)/10000</f>
        <v>0</v>
      </c>
      <c r="Z7" s="8">
        <f>SUMIF(累计考核费用!$B$107:$B$156,原格式费用考核表!$B7,累计考核费用!AA$107:AA$156)/10000</f>
        <v>0</v>
      </c>
      <c r="AA7" s="8">
        <f>SUMIF(累计考核费用!$B$107:$B$156,原格式费用考核表!$B7,累计考核费用!AB$107:AB$156)/10000</f>
        <v>0</v>
      </c>
      <c r="AB7" s="8">
        <f>SUMIF(累计考核费用!$B$107:$B$156,原格式费用考核表!$B7,累计考核费用!AC$107:AC$156)/10000</f>
        <v>0</v>
      </c>
    </row>
    <row r="8" spans="1:28" s="2" customFormat="1" ht="12" customHeight="1">
      <c r="A8" s="248"/>
      <c r="B8" s="7" t="s">
        <v>84</v>
      </c>
      <c r="C8" s="7" t="s">
        <v>83</v>
      </c>
      <c r="D8" s="8">
        <f>SUMIF(累计考核费用!$B$107:$B$156,原格式费用考核表!$B8,累计考核费用!C$107:C$156)/10000</f>
        <v>124.79821699999999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30.795999999999999</v>
      </c>
      <c r="G8" s="8">
        <f>SUMIF(累计考核费用!$B$107:$B$156,原格式费用考核表!$B8,累计考核费用!F$107:F$156)/10000</f>
        <v>70.925217000000004</v>
      </c>
      <c r="H8" s="8">
        <f>SUMIF(累计考核费用!$B$107:$B$156,原格式费用考核表!$B8,累计考核费用!G$107:G$156)/10000</f>
        <v>6.6479999999999997</v>
      </c>
      <c r="I8" s="8">
        <f>SUMIF(累计考核费用!$B$107:$B$156,原格式费用考核表!$B8,累计考核费用!L$107:L$156)/10000</f>
        <v>4.4059999999999997</v>
      </c>
      <c r="J8" s="8">
        <f>SUMIF(累计考核费用!$B$107:$B$156,原格式费用考核表!$B8,累计考核费用!M$107:M$156)/10000</f>
        <v>0.23200000000000001</v>
      </c>
      <c r="K8" s="8">
        <f>SUMIF(累计考核费用!$B$107:$B$156,原格式费用考核表!$B8,累计考核费用!O$107:O$156)/10000</f>
        <v>0.88200000000000001</v>
      </c>
      <c r="L8" s="8">
        <f>SUMIF(累计考核费用!$B$107:$B$156,原格式费用考核表!$B8,累计考核费用!P$107:P$156)/10000</f>
        <v>1.752</v>
      </c>
      <c r="M8" s="8">
        <f>SUMIF(累计考核费用!$B$107:$B$156,原格式费用考核表!$B8,累计考核费用!Q$107:Q$156)/10000</f>
        <v>0.126</v>
      </c>
      <c r="N8" s="8">
        <f>SUMIF(累计考核费用!$B$107:$B$156,原格式费用考核表!$B8,累计考核费用!R$107:R$156)/10000</f>
        <v>0.78400000000000003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0.252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SUMIF(累计考核费用!$B$107:$B$156,原格式费用考核表!$B8,累计考核费用!X$107:X$156)/10000</f>
        <v>0</v>
      </c>
      <c r="X8" s="8">
        <f>SUMIF(累计考核费用!$B$107:$B$156,原格式费用考核表!$B8,累计考核费用!Y$107:Y$156)/10000</f>
        <v>3.024</v>
      </c>
      <c r="Y8" s="8">
        <f>SUMIF(累计考核费用!$B$107:$B$156,原格式费用考核表!$B8,累计考核费用!Z$107:Z$156)/10000</f>
        <v>1.722</v>
      </c>
      <c r="Z8" s="8">
        <f>SUMIF(累计考核费用!$B$107:$B$156,原格式费用考核表!$B8,累计考核费用!AA$107:AA$156)/10000</f>
        <v>1.302</v>
      </c>
      <c r="AA8" s="8">
        <f>SUMIF(累计考核费用!$B$107:$B$156,原格式费用考核表!$B8,累计考核费用!AB$107:AB$156)/10000</f>
        <v>8.2070000000000007</v>
      </c>
      <c r="AB8" s="8">
        <f>SUMIF(累计考核费用!$B$107:$B$156,原格式费用考核表!$B8,累计考核费用!AC$107:AC$156)/10000</f>
        <v>0.79200000000000004</v>
      </c>
    </row>
    <row r="9" spans="1:28" s="2" customFormat="1" ht="12" customHeight="1">
      <c r="A9" s="248"/>
      <c r="B9" s="7" t="s">
        <v>127</v>
      </c>
      <c r="C9" s="7" t="s">
        <v>84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48"/>
      <c r="B10" s="7" t="s">
        <v>86</v>
      </c>
      <c r="C10" s="7" t="s">
        <v>85</v>
      </c>
      <c r="D10" s="8">
        <f>SUMIF(累计考核费用!$B$107:$B$156,原格式费用考核表!$B10,累计考核费用!C$107:C$156)/10000</f>
        <v>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SUMIF(累计考核费用!$B$107:$B$156,原格式费用考核表!$B10,累计考核费用!O$107:O$156)/10000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SUMIF(累计考核费用!$B$107:$B$156,原格式费用考核表!$B10,累计考核费用!Q$107:Q$156)/10000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SUMIF(累计考核费用!$B$107:$B$156,原格式费用考核表!$B10,累计考核费用!X$107:X$156)/10000</f>
        <v>0</v>
      </c>
      <c r="X10" s="8">
        <f>SUMIF(累计考核费用!$B$107:$B$156,原格式费用考核表!$B10,累计考核费用!Y$107:Y$156)/10000</f>
        <v>0</v>
      </c>
      <c r="Y10" s="8">
        <f>SUMIF(累计考核费用!$B$107:$B$156,原格式费用考核表!$B10,累计考核费用!Z$107:Z$156)/10000</f>
        <v>0</v>
      </c>
      <c r="Z10" s="8">
        <f>SUMIF(累计考核费用!$B$107:$B$156,原格式费用考核表!$B10,累计考核费用!AA$107:AA$156)/10000</f>
        <v>0</v>
      </c>
      <c r="AA10" s="8">
        <f>SUMIF(累计考核费用!$B$107:$B$156,原格式费用考核表!$B10,累计考核费用!AB$107:AB$156)/10000</f>
        <v>0</v>
      </c>
      <c r="AB10" s="8">
        <f>SUMIF(累计考核费用!$B$107:$B$156,原格式费用考核表!$B10,累计考核费用!AC$107:AC$156)/10000</f>
        <v>0</v>
      </c>
    </row>
    <row r="11" spans="1:28" s="2" customFormat="1" ht="12" customHeight="1">
      <c r="A11" s="249"/>
      <c r="B11" s="7" t="s">
        <v>87</v>
      </c>
      <c r="C11" s="7" t="s">
        <v>86</v>
      </c>
      <c r="D11" s="10">
        <f t="shared" ref="D11:AB11" si="2">SUM(D2:D10)</f>
        <v>12775.385055999997</v>
      </c>
      <c r="E11" s="10">
        <f t="shared" si="2"/>
        <v>100.71996899999999</v>
      </c>
      <c r="F11" s="10">
        <f t="shared" si="2"/>
        <v>3288.996764</v>
      </c>
      <c r="G11" s="10">
        <f t="shared" si="2"/>
        <v>5707.3797460000023</v>
      </c>
      <c r="H11" s="10">
        <f t="shared" si="2"/>
        <v>586.95848799999999</v>
      </c>
      <c r="I11" s="10">
        <f t="shared" si="2"/>
        <v>784.7783179999999</v>
      </c>
      <c r="J11" s="10">
        <f t="shared" si="2"/>
        <v>139.89326000000003</v>
      </c>
      <c r="K11" s="10">
        <f t="shared" si="2"/>
        <v>113.09186500000001</v>
      </c>
      <c r="L11" s="10">
        <f t="shared" si="2"/>
        <v>206.81723900000003</v>
      </c>
      <c r="M11" s="10">
        <f t="shared" si="2"/>
        <v>47.294973999999996</v>
      </c>
      <c r="N11" s="10">
        <f t="shared" si="2"/>
        <v>116.22034099999999</v>
      </c>
      <c r="O11" s="10" t="e">
        <f t="shared" si="2"/>
        <v>#REF!</v>
      </c>
      <c r="P11" s="10">
        <f t="shared" si="2"/>
        <v>130.88627700000001</v>
      </c>
      <c r="Q11" s="10" t="e">
        <f t="shared" si="2"/>
        <v>#REF!</v>
      </c>
      <c r="R11" s="10">
        <f t="shared" si="2"/>
        <v>1618.2384109999996</v>
      </c>
      <c r="S11" s="10">
        <f t="shared" si="2"/>
        <v>398.25221700000009</v>
      </c>
      <c r="T11" s="10" t="e">
        <f t="shared" si="2"/>
        <v>#REF!</v>
      </c>
      <c r="U11" s="10">
        <f t="shared" si="2"/>
        <v>485.78137300000003</v>
      </c>
      <c r="V11" s="10">
        <f t="shared" si="2"/>
        <v>565.86471599999993</v>
      </c>
      <c r="W11" s="10">
        <f t="shared" si="2"/>
        <v>169.538105</v>
      </c>
      <c r="X11" s="10">
        <f t="shared" si="2"/>
        <v>198.716399</v>
      </c>
      <c r="Y11" s="10">
        <f t="shared" si="2"/>
        <v>143.21555900000004</v>
      </c>
      <c r="Z11" s="10">
        <f t="shared" si="2"/>
        <v>55.500840000000004</v>
      </c>
      <c r="AA11" s="10">
        <f t="shared" si="2"/>
        <v>425.18687899999998</v>
      </c>
      <c r="AB11" s="10">
        <f t="shared" si="2"/>
        <v>63.411082</v>
      </c>
    </row>
    <row r="12" spans="1:28" s="2" customFormat="1" ht="12" customHeight="1">
      <c r="A12" s="244" t="s">
        <v>88</v>
      </c>
      <c r="B12" s="11" t="s">
        <v>89</v>
      </c>
      <c r="C12" s="11" t="s">
        <v>87</v>
      </c>
      <c r="D12" s="8">
        <f>SUMIF(累计考核费用!$B$107:$B$156,原格式费用考核表!$B12,累计考核费用!C$107:C$156)/10000</f>
        <v>3401.5818229999995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1070.67329</v>
      </c>
      <c r="H12" s="8">
        <f>SUMIF(累计考核费用!$B$107:$B$156,原格式费用考核表!$B12,累计考核费用!G$107:G$156)/10000</f>
        <v>0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SUMIF(累计考核费用!$B$107:$B$156,原格式费用考核表!$B12,累计考核费用!O$107:O$156)/10000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SUMIF(累计考核费用!$B$107:$B$156,原格式费用考核表!$B12,累计考核费用!Q$107:Q$156)/10000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2320.773533</v>
      </c>
      <c r="S12" s="8">
        <f>SUMIF(累计考核费用!$B$107:$B$156,原格式费用考核表!$B12,累计考核费用!U$107:U$156)/10000</f>
        <v>52.1571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1735.4</v>
      </c>
      <c r="V12" s="8">
        <f>SUMIF(累计考核费用!$B$107:$B$156,原格式费用考核表!$B12,累计考核费用!W$107:W$156)/10000</f>
        <v>533.21643300000005</v>
      </c>
      <c r="W12" s="8">
        <f>SUMIF(累计考核费用!$B$107:$B$156,原格式费用考核表!$B12,累计考核费用!X$107:X$156)/10000</f>
        <v>0</v>
      </c>
      <c r="X12" s="8">
        <f>SUMIF(累计考核费用!$B$107:$B$156,原格式费用考核表!$B12,累计考核费用!Y$107:Y$156)/10000</f>
        <v>0</v>
      </c>
      <c r="Y12" s="8">
        <f>SUMIF(累计考核费用!$B$107:$B$156,原格式费用考核表!$B12,累计考核费用!Z$107:Z$156)/10000</f>
        <v>0</v>
      </c>
      <c r="Z12" s="8">
        <f>SUMIF(累计考核费用!$B$107:$B$156,原格式费用考核表!$B12,累计考核费用!AA$107:AA$156)/10000</f>
        <v>0</v>
      </c>
      <c r="AA12" s="8">
        <f>SUMIF(累计考核费用!$B$107:$B$156,原格式费用考核表!$B12,累计考核费用!AB$107:AB$156)/10000</f>
        <v>9.7949999999999999</v>
      </c>
      <c r="AB12" s="8">
        <f>SUMIF(累计考核费用!$B$107:$B$156,原格式费用考核表!$B12,累计考核费用!AC$107:AC$156)/10000</f>
        <v>0</v>
      </c>
    </row>
    <row r="13" spans="1:28" s="2" customFormat="1" ht="12" customHeight="1">
      <c r="A13" s="245"/>
      <c r="B13" s="11" t="s">
        <v>128</v>
      </c>
      <c r="C13" s="11" t="s">
        <v>89</v>
      </c>
      <c r="D13" s="8">
        <f>累计考核费用!C120/10000</f>
        <v>4158.5587120000009</v>
      </c>
      <c r="E13" s="8">
        <v>1242</v>
      </c>
      <c r="F13" s="8">
        <f>累计考核费用!E120/10000</f>
        <v>0</v>
      </c>
      <c r="G13" s="8">
        <f>累计考核费用!F120/10000</f>
        <v>3848.3515420000003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累计考核费用!O120/10000</f>
        <v>0</v>
      </c>
      <c r="L13" s="8">
        <f>累计考核费用!P120/10000</f>
        <v>0</v>
      </c>
      <c r="M13" s="8">
        <f>累计考核费用!Q120/10000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304.70777000000004</v>
      </c>
      <c r="S13" s="8">
        <f>累计考核费用!U120/10000</f>
        <v>5.163323000000001</v>
      </c>
      <c r="T13" s="8" t="e">
        <f>累计考核费用!#REF!/10000</f>
        <v>#REF!</v>
      </c>
      <c r="U13" s="8">
        <f>累计考核费用!V120/10000</f>
        <v>26.373961999999999</v>
      </c>
      <c r="V13" s="8">
        <f>累计考核费用!W120/10000</f>
        <v>273.17048499999999</v>
      </c>
      <c r="W13" s="8">
        <f>累计考核费用!X120/10000</f>
        <v>0</v>
      </c>
      <c r="X13" s="8">
        <f>累计考核费用!Y120/10000</f>
        <v>5.4993999999999996</v>
      </c>
      <c r="Y13" s="8">
        <f>累计考核费用!Z120/10000</f>
        <v>0</v>
      </c>
      <c r="Z13" s="8">
        <f>累计考核费用!AA120/10000</f>
        <v>5.4993999999999996</v>
      </c>
      <c r="AA13" s="8">
        <f>累计考核费用!AB120/10000</f>
        <v>0</v>
      </c>
      <c r="AB13" s="8">
        <f>累计考核费用!AC120/10000</f>
        <v>0</v>
      </c>
    </row>
    <row r="14" spans="1:28" s="2" customFormat="1" ht="12" customHeight="1">
      <c r="A14" s="245"/>
      <c r="B14" s="11" t="s">
        <v>91</v>
      </c>
      <c r="C14" s="11" t="s">
        <v>90</v>
      </c>
      <c r="D14" s="8">
        <f>SUMIF(累计考核费用!$B$107:$B$156,原格式费用考核表!$B14,累计考核费用!C$107:C$156)/10000</f>
        <v>417.16985199999999</v>
      </c>
      <c r="E14" s="8">
        <f>SUMIF(累计考核费用!$B$107:$B$156,原格式费用考核表!$B14,累计考核费用!D$107:D$156)/10000</f>
        <v>-133.68740799999998</v>
      </c>
      <c r="F14" s="8">
        <f>SUMIF(累计考核费用!$B$107:$B$156,原格式费用考核表!$B14,累计考核费用!E$107:E$156)/10000</f>
        <v>-5.7555379999999996</v>
      </c>
      <c r="G14" s="8">
        <f>SUMIF(累计考核费用!$B$107:$B$156,原格式费用考核表!$B14,累计考核费用!F$107:F$156)/10000</f>
        <v>535.06948699999998</v>
      </c>
      <c r="H14" s="8">
        <f>SUMIF(累计考核费用!$B$107:$B$156,原格式费用考核表!$B14,累计考核费用!G$107:G$156)/10000</f>
        <v>-88.899197999999984</v>
      </c>
      <c r="I14" s="8">
        <f>SUMIF(累计考核费用!$B$107:$B$156,原格式费用考核表!$B14,累计考核费用!L$107:L$156)/10000</f>
        <v>-31.182387000000006</v>
      </c>
      <c r="J14" s="8">
        <f>SUMIF(累计考核费用!$B$107:$B$156,原格式费用考核表!$B14,累计考核费用!M$107:M$156)/10000</f>
        <v>39.692678000000001</v>
      </c>
      <c r="K14" s="8">
        <f>SUMIF(累计考核费用!$B$107:$B$156,原格式费用考核表!$B14,累计考核费用!O$107:O$156)/10000</f>
        <v>-12.644352</v>
      </c>
      <c r="L14" s="8">
        <f>SUMIF(累计考核费用!$B$107:$B$156,原格式费用考核表!$B14,累计考核费用!P$107:P$156)/10000</f>
        <v>-71.058002999999999</v>
      </c>
      <c r="M14" s="8">
        <f>SUMIF(累计考核费用!$B$107:$B$156,原格式费用考核表!$B14,累计考核费用!Q$107:Q$156)/10000</f>
        <v>2.3797069999999998</v>
      </c>
      <c r="N14" s="8">
        <f>SUMIF(累计考核费用!$B$107:$B$156,原格式费用考核表!$B14,累计考核费用!R$107:R$156)/10000</f>
        <v>-0.73314400000000024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1.946E-3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141.07323700000001</v>
      </c>
      <c r="S14" s="8">
        <f>SUMIF(累计考核费用!$B$107:$B$156,原格式费用考核表!$B14,累计考核费用!U$107:U$156)/10000</f>
        <v>9.0520830000000014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92.767241999999996</v>
      </c>
      <c r="V14" s="8">
        <f>SUMIF(累计考核费用!$B$107:$B$156,原格式费用考核表!$B14,累计考核费用!W$107:W$156)/10000</f>
        <v>36.835098000000002</v>
      </c>
      <c r="W14" s="8">
        <f>SUMIF(累计考核费用!$B$107:$B$156,原格式费用考核表!$B14,累计考核费用!X$107:X$156)/10000</f>
        <v>2.4188139999999998</v>
      </c>
      <c r="X14" s="8">
        <f>SUMIF(累计考核费用!$B$107:$B$156,原格式费用考核表!$B14,累计考核费用!Y$107:Y$156)/10000</f>
        <v>0.55150699999999997</v>
      </c>
      <c r="Y14" s="8">
        <f>SUMIF(累计考核费用!$B$107:$B$156,原格式费用考核表!$B14,累计考核费用!Z$107:Z$156)/10000</f>
        <v>-3.7999999999999997E-4</v>
      </c>
      <c r="Z14" s="8">
        <f>SUMIF(累计考核费用!$B$107:$B$156,原格式费用考核表!$B14,累计考核费用!AA$107:AA$156)/10000</f>
        <v>0.55188700000000002</v>
      </c>
      <c r="AA14" s="8">
        <f>SUMIF(累计考核费用!$B$107:$B$156,原格式费用考核表!$B14,累计考核费用!AB$107:AB$156)/10000</f>
        <v>0</v>
      </c>
      <c r="AB14" s="8">
        <f>SUMIF(累计考核费用!$B$107:$B$156,原格式费用考核表!$B14,累计考核费用!AC$107:AC$156)/10000</f>
        <v>1.5200000000000001E-4</v>
      </c>
    </row>
    <row r="15" spans="1:28" s="2" customFormat="1" ht="12" customHeight="1">
      <c r="A15" s="245"/>
      <c r="B15" s="11" t="s">
        <v>93</v>
      </c>
      <c r="C15" s="11" t="s">
        <v>91</v>
      </c>
      <c r="D15" s="8">
        <f>SUMIF(累计考核费用!$B$107:$B$156,原格式费用考核表!$B15,累计考核费用!C$107:C$156)/10000</f>
        <v>11.5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11.5</v>
      </c>
      <c r="J15" s="8">
        <f>SUMIF(累计考核费用!$B$107:$B$156,原格式费用考核表!$B15,累计考核费用!M$107:M$156)/10000</f>
        <v>1.8333339999999996</v>
      </c>
      <c r="K15" s="8">
        <f>SUMIF(累计考核费用!$B$107:$B$156,原格式费用考核表!$B15,累计考核费用!O$107:O$156)/10000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SUMIF(累计考核费用!$B$107:$B$156,原格式费用考核表!$B15,累计考核费用!Q$107:Q$156)/10000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SUMIF(累计考核费用!$B$107:$B$156,原格式费用考核表!$B15,累计考核费用!X$107:X$156)/10000</f>
        <v>0</v>
      </c>
      <c r="X15" s="8">
        <f>SUMIF(累计考核费用!$B$107:$B$156,原格式费用考核表!$B15,累计考核费用!Y$107:Y$156)/10000</f>
        <v>0</v>
      </c>
      <c r="Y15" s="8">
        <f>SUMIF(累计考核费用!$B$107:$B$156,原格式费用考核表!$B15,累计考核费用!Z$107:Z$156)/10000</f>
        <v>0</v>
      </c>
      <c r="Z15" s="8">
        <f>SUMIF(累计考核费用!$B$107:$B$156,原格式费用考核表!$B15,累计考核费用!AA$107:AA$156)/10000</f>
        <v>0</v>
      </c>
      <c r="AA15" s="8">
        <f>SUMIF(累计考核费用!$B$107:$B$156,原格式费用考核表!$B15,累计考核费用!AB$107:AB$156)/10000</f>
        <v>0</v>
      </c>
      <c r="AB15" s="8">
        <f>SUMIF(累计考核费用!$B$107:$B$156,原格式费用考核表!$B15,累计考核费用!AC$107:AC$156)/10000</f>
        <v>0</v>
      </c>
    </row>
    <row r="16" spans="1:28" s="2" customFormat="1" ht="12" customHeight="1">
      <c r="A16" s="246"/>
      <c r="B16" s="11" t="s">
        <v>87</v>
      </c>
      <c r="C16" s="11" t="s">
        <v>92</v>
      </c>
      <c r="D16" s="10">
        <f t="shared" ref="D16:AB16" si="3">SUM(D12:D15)</f>
        <v>7988.8103870000004</v>
      </c>
      <c r="E16" s="10">
        <f t="shared" si="3"/>
        <v>1108.312592</v>
      </c>
      <c r="F16" s="10">
        <f t="shared" si="3"/>
        <v>-5.7555379999999996</v>
      </c>
      <c r="G16" s="10">
        <f t="shared" si="3"/>
        <v>5454.0943189999998</v>
      </c>
      <c r="H16" s="10">
        <f t="shared" si="3"/>
        <v>-88.899197999999984</v>
      </c>
      <c r="I16" s="10">
        <f t="shared" si="3"/>
        <v>-19.342387000000006</v>
      </c>
      <c r="J16" s="10">
        <f t="shared" si="3"/>
        <v>41.526012000000001</v>
      </c>
      <c r="K16" s="10">
        <f t="shared" si="3"/>
        <v>-12.644352</v>
      </c>
      <c r="L16" s="10">
        <f t="shared" si="3"/>
        <v>-71.058002999999999</v>
      </c>
      <c r="M16" s="10">
        <f t="shared" si="3"/>
        <v>4.2130399999999995</v>
      </c>
      <c r="N16" s="10">
        <f t="shared" si="3"/>
        <v>-0.39314400000000022</v>
      </c>
      <c r="O16" s="10" t="e">
        <f t="shared" si="3"/>
        <v>#REF!</v>
      </c>
      <c r="P16" s="10">
        <f t="shared" si="3"/>
        <v>1.946E-3</v>
      </c>
      <c r="Q16" s="10" t="e">
        <f t="shared" si="3"/>
        <v>#REF!</v>
      </c>
      <c r="R16" s="10">
        <f t="shared" si="3"/>
        <v>2766.5545400000001</v>
      </c>
      <c r="S16" s="10">
        <f t="shared" si="3"/>
        <v>66.372506000000001</v>
      </c>
      <c r="T16" s="10" t="e">
        <f t="shared" si="3"/>
        <v>#REF!</v>
      </c>
      <c r="U16" s="10">
        <f t="shared" si="3"/>
        <v>1854.5412039999999</v>
      </c>
      <c r="V16" s="10">
        <f t="shared" si="3"/>
        <v>843.22201600000005</v>
      </c>
      <c r="W16" s="10">
        <f t="shared" si="3"/>
        <v>2.4188139999999998</v>
      </c>
      <c r="X16" s="10">
        <f t="shared" si="3"/>
        <v>6.0509069999999996</v>
      </c>
      <c r="Y16" s="10">
        <f t="shared" si="3"/>
        <v>-3.7999999999999997E-4</v>
      </c>
      <c r="Z16" s="10">
        <f t="shared" si="3"/>
        <v>6.0512869999999994</v>
      </c>
      <c r="AA16" s="10">
        <f t="shared" si="3"/>
        <v>9.7949999999999999</v>
      </c>
      <c r="AB16" s="10">
        <f t="shared" si="3"/>
        <v>1.5200000000000001E-4</v>
      </c>
    </row>
    <row r="17" spans="1:28" s="2" customFormat="1" ht="12" customHeight="1">
      <c r="A17" s="241" t="s">
        <v>94</v>
      </c>
      <c r="B17" s="11" t="s">
        <v>95</v>
      </c>
      <c r="C17" s="11" t="s">
        <v>93</v>
      </c>
      <c r="D17" s="8">
        <f>SUMIF(累计考核费用!$B$107:$B$156,原格式费用考核表!$B17,累计考核费用!C$107:C$156)/10000</f>
        <v>1168.1229809999998</v>
      </c>
      <c r="E17" s="8">
        <f>SUMIF(累计考核费用!$B$107:$B$156,原格式费用考核表!$B17,累计考核费用!D$107:D$156)/10000</f>
        <v>19.645</v>
      </c>
      <c r="F17" s="8">
        <f>SUMIF(累计考核费用!$B$107:$B$156,原格式费用考核表!$B17,累计考核费用!E$107:E$156)/10000</f>
        <v>194.73043399999997</v>
      </c>
      <c r="G17" s="8">
        <f>SUMIF(累计考核费用!$B$107:$B$156,原格式费用考核表!$B17,累计考核费用!F$107:F$156)/10000</f>
        <v>503.80663200000004</v>
      </c>
      <c r="H17" s="8">
        <f>SUMIF(累计考核费用!$B$107:$B$156,原格式费用考核表!$B17,累计考核费用!G$107:G$156)/10000</f>
        <v>37.991676000000012</v>
      </c>
      <c r="I17" s="8">
        <f>SUMIF(累计考核费用!$B$107:$B$156,原格式费用考核表!$B17,累计考核费用!L$107:L$156)/10000</f>
        <v>56.680935999999996</v>
      </c>
      <c r="J17" s="8">
        <f>SUMIF(累计考核费用!$B$107:$B$156,原格式费用考核表!$B17,累计考核费用!M$107:M$156)/10000</f>
        <v>8.248289999999999</v>
      </c>
      <c r="K17" s="8">
        <f>SUMIF(累计考核费用!$B$107:$B$156,原格式费用考核表!$B17,累计考核费用!O$107:O$156)/10000</f>
        <v>8.2781450000000003</v>
      </c>
      <c r="L17" s="8">
        <f>SUMIF(累计考核费用!$B$107:$B$156,原格式费用考核表!$B17,累计考核费用!P$107:P$156)/10000</f>
        <v>5.9096580000000003</v>
      </c>
      <c r="M17" s="8">
        <f>SUMIF(累计考核费用!$B$107:$B$156,原格式费用考核表!$B17,累计考核费用!Q$107:Q$156)/10000</f>
        <v>6.2366900000000003</v>
      </c>
      <c r="N17" s="8">
        <f>SUMIF(累计考核费用!$B$107:$B$156,原格式费用考核表!$B17,累计考核费用!R$107:R$156)/10000</f>
        <v>13.107013999999999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8.5493389999999998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304.88243499999999</v>
      </c>
      <c r="S17" s="8">
        <f>SUMIF(累计考核费用!$B$107:$B$156,原格式费用考核表!$B17,累计考核费用!U$107:U$156)/10000</f>
        <v>32.742430999999996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175.55825299999998</v>
      </c>
      <c r="V17" s="8">
        <f>SUMIF(累计考核费用!$B$107:$B$156,原格式费用考核表!$B17,累计考核费用!W$107:W$156)/10000</f>
        <v>82.383766000000008</v>
      </c>
      <c r="W17" s="8">
        <f>SUMIF(累计考核费用!$B$107:$B$156,原格式费用考核表!$B17,累计考核费用!X$107:X$156)/10000</f>
        <v>14.197984999999997</v>
      </c>
      <c r="X17" s="8">
        <f>SUMIF(累计考核费用!$B$107:$B$156,原格式费用考核表!$B17,累计考核费用!Y$107:Y$156)/10000</f>
        <v>18.438012000000004</v>
      </c>
      <c r="Y17" s="8">
        <f>SUMIF(累计考核费用!$B$107:$B$156,原格式费用考核表!$B17,累计考核费用!Z$107:Z$156)/10000</f>
        <v>16.626083999999999</v>
      </c>
      <c r="Z17" s="8">
        <f>SUMIF(累计考核费用!$B$107:$B$156,原格式费用考核表!$B17,累计考核费用!AA$107:AA$156)/10000</f>
        <v>1.811928</v>
      </c>
      <c r="AA17" s="8">
        <f>SUMIF(累计考核费用!$B$107:$B$156,原格式费用考核表!$B17,累计考核费用!AB$107:AB$156)/10000</f>
        <v>27.413478999999999</v>
      </c>
      <c r="AB17" s="8">
        <f>SUMIF(累计考核费用!$B$107:$B$156,原格式费用考核表!$B17,累计考核费用!AC$107:AC$156)/10000</f>
        <v>4.5343770000000001</v>
      </c>
    </row>
    <row r="18" spans="1:28" s="2" customFormat="1" ht="12" customHeight="1">
      <c r="A18" s="242"/>
      <c r="B18" s="11" t="s">
        <v>96</v>
      </c>
      <c r="C18" s="11" t="s">
        <v>87</v>
      </c>
      <c r="D18" s="8">
        <f>SUMIF(累计考核费用!$B$107:$B$156,原格式费用考核表!$B18,累计考核费用!C$107:C$156)/10000</f>
        <v>626.45651099999998</v>
      </c>
      <c r="E18" s="8">
        <f>SUMIF(累计考核费用!$B$107:$B$156,原格式费用考核表!$B18,累计考核费用!D$107:D$156)/10000</f>
        <v>0.20699999999999999</v>
      </c>
      <c r="F18" s="8">
        <f>SUMIF(累计考核费用!$B$107:$B$156,原格式费用考核表!$B18,累计考核费用!E$107:E$156)/10000</f>
        <v>88.401946999999993</v>
      </c>
      <c r="G18" s="8">
        <f>SUMIF(累计考核费用!$B$107:$B$156,原格式费用考核表!$B18,累计考核费用!F$107:F$156)/10000</f>
        <v>124.38198899999999</v>
      </c>
      <c r="H18" s="8">
        <f>SUMIF(累计考核费用!$B$107:$B$156,原格式费用考核表!$B18,累计考核费用!G$107:G$156)/10000</f>
        <v>25.074280000000009</v>
      </c>
      <c r="I18" s="8">
        <f>SUMIF(累计考核费用!$B$107:$B$156,原格式费用考核表!$B18,累计考核费用!L$107:L$156)/10000</f>
        <v>55.602679999999992</v>
      </c>
      <c r="J18" s="8">
        <f>SUMIF(累计考核费用!$B$107:$B$156,原格式费用考核表!$B18,累计考核费用!M$107:M$156)/10000</f>
        <v>6.4105599999999994</v>
      </c>
      <c r="K18" s="8">
        <f>SUMIF(累计考核费用!$B$107:$B$156,原格式费用考核表!$B18,累计考核费用!O$107:O$156)/10000</f>
        <v>9.8290500000000005</v>
      </c>
      <c r="L18" s="8">
        <f>SUMIF(累计考核费用!$B$107:$B$156,原格式费用考核表!$B18,累计考核费用!P$107:P$156)/10000</f>
        <v>5.9641959999999994</v>
      </c>
      <c r="M18" s="8">
        <f>SUMIF(累计考核费用!$B$107:$B$156,原格式费用考核表!$B18,累计考核费用!Q$107:Q$156)/10000</f>
        <v>5.8742830000000001</v>
      </c>
      <c r="N18" s="8">
        <f>SUMIF(累计考核费用!$B$107:$B$156,原格式费用考核表!$B18,累计考核费用!R$107:R$156)/10000</f>
        <v>11.374276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10.792299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317.73434700000001</v>
      </c>
      <c r="S18" s="8">
        <f>SUMIF(累计考核费用!$B$107:$B$156,原格式费用考核表!$B18,累计考核费用!U$107:U$156)/10000</f>
        <v>41.123277000000002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186.15681599999999</v>
      </c>
      <c r="V18" s="8">
        <f>SUMIF(累计考核费用!$B$107:$B$156,原格式费用考核表!$B18,累计考核费用!W$107:W$156)/10000</f>
        <v>73.19585699999999</v>
      </c>
      <c r="W18" s="8">
        <f>SUMIF(累计考核费用!$B$107:$B$156,原格式费用考核表!$B18,累计考核费用!X$107:X$156)/10000</f>
        <v>17.258396999999999</v>
      </c>
      <c r="X18" s="8">
        <f>SUMIF(累计考核费用!$B$107:$B$156,原格式费用考核表!$B18,累计考核费用!Y$107:Y$156)/10000</f>
        <v>6.1794230000000008</v>
      </c>
      <c r="Y18" s="8">
        <f>SUMIF(累计考核费用!$B$107:$B$156,原格式费用考核表!$B18,累计考核费用!Z$107:Z$156)/10000</f>
        <v>2.7045220000000003</v>
      </c>
      <c r="Z18" s="8">
        <f>SUMIF(累计考核费用!$B$107:$B$156,原格式费用考核表!$B18,累计考核费用!AA$107:AA$156)/10000</f>
        <v>3.474901</v>
      </c>
      <c r="AA18" s="8">
        <f>SUMIF(累计考核费用!$B$107:$B$156,原格式费用考核表!$B18,累计考核费用!AB$107:AB$156)/10000</f>
        <v>6.0356509999999997</v>
      </c>
      <c r="AB18" s="8">
        <f>SUMIF(累计考核费用!$B$107:$B$156,原格式费用考核表!$B18,累计考核费用!AC$107:AC$156)/10000</f>
        <v>2.8391940000000004</v>
      </c>
    </row>
    <row r="19" spans="1:28" s="2" customFormat="1" ht="12" customHeight="1">
      <c r="A19" s="242"/>
      <c r="B19" s="11" t="s">
        <v>109</v>
      </c>
      <c r="C19" s="11" t="s">
        <v>95</v>
      </c>
      <c r="D19" s="8">
        <f>SUMIF(累计考核费用!$B$107:$B$156,原格式费用考核表!$B19,累计考核费用!C$107:C$156)/10000</f>
        <v>155.32978800000001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45.240653999999999</v>
      </c>
      <c r="G19" s="8">
        <f>SUMIF(累计考核费用!$B$107:$B$156,原格式费用考核表!$B19,累计考核费用!F$107:F$156)/10000</f>
        <v>97.344708999999995</v>
      </c>
      <c r="H19" s="8">
        <f>SUMIF(累计考核费用!$B$107:$B$156,原格式费用考核表!$B19,累计考核费用!G$107:G$156)/10000</f>
        <v>1.2498809999999991</v>
      </c>
      <c r="I19" s="8">
        <f>SUMIF(累计考核费用!$B$107:$B$156,原格式费用考核表!$B19,累计考核费用!L$107:L$156)/10000</f>
        <v>4.5051410000000001</v>
      </c>
      <c r="J19" s="8">
        <f>SUMIF(累计考核费用!$B$107:$B$156,原格式费用考核表!$B19,累计考核费用!M$107:M$156)/10000</f>
        <v>0.49925299999999995</v>
      </c>
      <c r="K19" s="8">
        <f>SUMIF(累计考核费用!$B$107:$B$156,原格式费用考核表!$B19,累计考核费用!O$107:O$156)/10000</f>
        <v>0.49925399999999998</v>
      </c>
      <c r="L19" s="8">
        <f>SUMIF(累计考核费用!$B$107:$B$156,原格式费用考核表!$B19,累计考核费用!P$107:P$156)/10000</f>
        <v>0.8262290000000001</v>
      </c>
      <c r="M19" s="8">
        <f>SUMIF(累计考核费用!$B$107:$B$156,原格式费用考核表!$B19,累计考核费用!Q$107:Q$156)/10000</f>
        <v>0.49925299999999995</v>
      </c>
      <c r="N19" s="8">
        <f>SUMIF(累计考核费用!$B$107:$B$156,原格式费用考核表!$B19,累计考核费用!R$107:R$156)/10000</f>
        <v>0.8262290000000001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0.85567000000000004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3.9245360000000002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1.9622689999999998</v>
      </c>
      <c r="V19" s="8">
        <f>SUMIF(累计考核费用!$B$107:$B$156,原格式费用考核表!$B19,累计考核费用!W$107:W$156)/10000</f>
        <v>1.1773609999999999</v>
      </c>
      <c r="W19" s="8">
        <f>SUMIF(累计考核费用!$B$107:$B$156,原格式费用考核表!$B19,累计考核费用!X$107:X$156)/10000</f>
        <v>0.78490599999999999</v>
      </c>
      <c r="X19" s="8">
        <f>SUMIF(累计考核费用!$B$107:$B$156,原格式费用考核表!$B19,累计考核费用!Y$107:Y$156)/10000</f>
        <v>1.539555</v>
      </c>
      <c r="Y19" s="8">
        <f>SUMIF(累计考核费用!$B$107:$B$156,原格式费用考核表!$B19,累计考核费用!Z$107:Z$156)/10000</f>
        <v>1.539555</v>
      </c>
      <c r="Z19" s="8">
        <f>SUMIF(累计考核费用!$B$107:$B$156,原格式费用考核表!$B19,累计考核费用!AA$107:AA$156)/10000</f>
        <v>0</v>
      </c>
      <c r="AA19" s="8">
        <f>SUMIF(累计考核费用!$B$107:$B$156,原格式费用考核表!$B19,累计考核费用!AB$107:AB$156)/10000</f>
        <v>1.5151829999999999</v>
      </c>
      <c r="AB19" s="8">
        <f>SUMIF(累计考核费用!$B$107:$B$156,原格式费用考核表!$B19,累计考核费用!AC$107:AC$156)/10000</f>
        <v>1.0129000000000001E-2</v>
      </c>
    </row>
    <row r="20" spans="1:28" s="2" customFormat="1" ht="12" customHeight="1">
      <c r="A20" s="242"/>
      <c r="B20" s="11" t="s">
        <v>110</v>
      </c>
      <c r="C20" s="11" t="s">
        <v>96</v>
      </c>
      <c r="D20" s="8">
        <f>SUMIF(累计考核费用!$B$107:$B$156,原格式费用考核表!$B20,累计考核费用!C$107:C$156)/10000</f>
        <v>107.38172999999998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20.218857</v>
      </c>
      <c r="G20" s="8">
        <f>SUMIF(累计考核费用!$B$107:$B$156,原格式费用考核表!$B20,累计考核费用!F$107:F$156)/10000</f>
        <v>62.116985999999997</v>
      </c>
      <c r="H20" s="8">
        <f>SUMIF(累计考核费用!$B$107:$B$156,原格式费用考核表!$B20,累计考核费用!G$107:G$156)/10000</f>
        <v>3.995223999999999</v>
      </c>
      <c r="I20" s="8">
        <f>SUMIF(累计考核费用!$B$107:$B$156,原格式费用考核表!$B20,累计考核费用!L$107:L$156)/10000</f>
        <v>12.239687000000002</v>
      </c>
      <c r="J20" s="8">
        <f>SUMIF(累计考核费用!$B$107:$B$156,原格式费用考核表!$B20,累计考核费用!M$107:M$156)/10000</f>
        <v>1.3203320000000001</v>
      </c>
      <c r="K20" s="8">
        <f>SUMIF(累计考核费用!$B$107:$B$156,原格式费用考核表!$B20,累计考核费用!O$107:O$156)/10000</f>
        <v>0.67572699999999997</v>
      </c>
      <c r="L20" s="8">
        <f>SUMIF(累计考核费用!$B$107:$B$156,原格式费用考核表!$B20,累计考核费用!P$107:P$156)/10000</f>
        <v>1.0281290000000001</v>
      </c>
      <c r="M20" s="8">
        <f>SUMIF(累计考核费用!$B$107:$B$156,原格式费用考核表!$B20,累计考核费用!Q$107:Q$156)/10000</f>
        <v>1.0200910000000001</v>
      </c>
      <c r="N20" s="8">
        <f>SUMIF(累计考核费用!$B$107:$B$156,原格式费用考核表!$B20,累计考核费用!R$107:R$156)/10000</f>
        <v>1.0395590000000001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6.1103779999999999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2.9890909999999997</v>
      </c>
      <c r="S20" s="8">
        <f>SUMIF(累计考核费用!$B$107:$B$156,原格式费用考核表!$B20,累计考核费用!U$107:U$156)/10000</f>
        <v>1.1994790000000002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0.74591500000000011</v>
      </c>
      <c r="V20" s="8">
        <f>SUMIF(累计考核费用!$B$107:$B$156,原格式费用考核表!$B20,累计考核费用!W$107:W$156)/10000</f>
        <v>0.54832799999999993</v>
      </c>
      <c r="W20" s="8">
        <f>SUMIF(累计考核费用!$B$107:$B$156,原格式费用考核表!$B20,累计考核费用!X$107:X$156)/10000</f>
        <v>0.49536899999999995</v>
      </c>
      <c r="X20" s="8">
        <f>SUMIF(累计考核费用!$B$107:$B$156,原格式费用考核表!$B20,累计考核费用!Y$107:Y$156)/10000</f>
        <v>1.8311979999999999</v>
      </c>
      <c r="Y20" s="8">
        <f>SUMIF(累计考核费用!$B$107:$B$156,原格式费用考核表!$B20,累计考核费用!Z$107:Z$156)/10000</f>
        <v>1.7600900000000002</v>
      </c>
      <c r="Z20" s="8">
        <f>SUMIF(累计考核费用!$B$107:$B$156,原格式费用考核表!$B20,累计考核费用!AA$107:AA$156)/10000</f>
        <v>7.1107999999999991E-2</v>
      </c>
      <c r="AA20" s="8">
        <f>SUMIF(累计考核费用!$B$107:$B$156,原格式费用考核表!$B20,累计考核费用!AB$107:AB$156)/10000</f>
        <v>3.8094369999999995</v>
      </c>
      <c r="AB20" s="8">
        <f>SUMIF(累计考核费用!$B$107:$B$156,原格式费用考核表!$B20,累计考核费用!AC$107:AC$156)/10000</f>
        <v>0.18124999999999999</v>
      </c>
    </row>
    <row r="21" spans="1:28" s="2" customFormat="1" ht="12" customHeight="1">
      <c r="A21" s="242"/>
      <c r="B21" s="11" t="s">
        <v>97</v>
      </c>
      <c r="C21" s="11" t="s">
        <v>97</v>
      </c>
      <c r="D21" s="8">
        <f>SUMIF(累计考核费用!$B$107:$B$156,原格式费用考核表!$B21,累计考核费用!C$107:C$156)/10000</f>
        <v>310.73912899999993</v>
      </c>
      <c r="E21" s="8">
        <f>SUMIF(累计考核费用!$B$107:$B$156,原格式费用考核表!$B21,累计考核费用!D$107:D$156)/10000</f>
        <v>45.011099999999999</v>
      </c>
      <c r="F21" s="8">
        <f>SUMIF(累计考核费用!$B$107:$B$156,原格式费用考核表!$B21,累计考核费用!E$107:E$156)/10000</f>
        <v>35.136375000000001</v>
      </c>
      <c r="G21" s="8">
        <f>SUMIF(累计考核费用!$B$107:$B$156,原格式费用考核表!$B21,累计考核费用!F$107:F$156)/10000</f>
        <v>103.14110299999999</v>
      </c>
      <c r="H21" s="8">
        <f>SUMIF(累计考核费用!$B$107:$B$156,原格式费用考核表!$B21,累计考核费用!G$107:G$156)/10000</f>
        <v>14.631129000000001</v>
      </c>
      <c r="I21" s="8">
        <f>SUMIF(累计考核费用!$B$107:$B$156,原格式费用考核表!$B21,累计考核费用!L$107:L$156)/10000</f>
        <v>4.6239210000000002</v>
      </c>
      <c r="J21" s="8">
        <f>SUMIF(累计考核费用!$B$107:$B$156,原格式费用考核表!$B21,累计考核费用!M$107:M$156)/10000</f>
        <v>0.38469800000000004</v>
      </c>
      <c r="K21" s="8">
        <f>SUMIF(累计考核费用!$B$107:$B$156,原格式费用考核表!$B21,累计考核费用!O$107:O$156)/10000</f>
        <v>0.655748</v>
      </c>
      <c r="L21" s="8">
        <f>SUMIF(累计考核费用!$B$107:$B$156,原格式费用考核表!$B21,累计考核费用!P$107:P$156)/10000</f>
        <v>0.81872500000000004</v>
      </c>
      <c r="M21" s="8">
        <f>SUMIF(累计考核费用!$B$107:$B$156,原格式费用考核表!$B21,累计考核费用!Q$107:Q$156)/10000</f>
        <v>0.31639699999999998</v>
      </c>
      <c r="N21" s="8">
        <f>SUMIF(累计考核费用!$B$107:$B$156,原格式费用考核表!$B21,累计考核费用!R$107:R$156)/10000</f>
        <v>2.196383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-0.2874870000000001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103.768824</v>
      </c>
      <c r="S21" s="8">
        <f>SUMIF(累计考核费用!$B$107:$B$156,原格式费用考核表!$B21,累计考核费用!U$107:U$156)/10000</f>
        <v>13.537173000000001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64.087888000000007</v>
      </c>
      <c r="V21" s="8">
        <f>SUMIF(累计考核费用!$B$107:$B$156,原格式费用考核表!$B21,累计考核费用!W$107:W$156)/10000</f>
        <v>20.110882</v>
      </c>
      <c r="W21" s="8">
        <f>SUMIF(累计考核费用!$B$107:$B$156,原格式费用考核表!$B21,累计考核费用!X$107:X$156)/10000</f>
        <v>6.0328809999999997</v>
      </c>
      <c r="X21" s="8">
        <f>SUMIF(累计考核费用!$B$107:$B$156,原格式费用考核表!$B21,累计考核费用!Y$107:Y$156)/10000</f>
        <v>2.1244879999999999</v>
      </c>
      <c r="Y21" s="8">
        <f>SUMIF(累计考核费用!$B$107:$B$156,原格式费用考核表!$B21,累计考核费用!Z$107:Z$156)/10000</f>
        <v>2.1244879999999999</v>
      </c>
      <c r="Z21" s="8">
        <f>SUMIF(累计考核费用!$B$107:$B$156,原格式费用考核表!$B21,累计考核费用!AA$107:AA$156)/10000</f>
        <v>0</v>
      </c>
      <c r="AA21" s="8">
        <f>SUMIF(累计考核费用!$B$107:$B$156,原格式费用考核表!$B21,累计考核费用!AB$107:AB$156)/10000</f>
        <v>1.7806090000000001</v>
      </c>
      <c r="AB21" s="8">
        <f>SUMIF(累计考核费用!$B$107:$B$156,原格式费用考核表!$B21,累计考核费用!AC$107:AC$156)/10000</f>
        <v>0.52157999999999993</v>
      </c>
    </row>
    <row r="22" spans="1:28" s="2" customFormat="1" ht="12" customHeight="1">
      <c r="A22" s="242"/>
      <c r="B22" s="11" t="s">
        <v>98</v>
      </c>
      <c r="C22" s="11" t="s">
        <v>98</v>
      </c>
      <c r="D22" s="8">
        <f>SUMIF(累计考核费用!$B$107:$B$156,原格式费用考核表!$B22,累计考核费用!C$107:C$156)/10000</f>
        <v>123.63346100000001</v>
      </c>
      <c r="E22" s="8">
        <f>SUMIF(累计考核费用!$B$107:$B$156,原格式费用考核表!$B22,累计考核费用!D$107:D$156)/10000</f>
        <v>6.5129000000000001</v>
      </c>
      <c r="F22" s="8">
        <f>SUMIF(累计考核费用!$B$107:$B$156,原格式费用考核表!$B22,累计考核费用!E$107:E$156)/10000</f>
        <v>15.677910999999998</v>
      </c>
      <c r="G22" s="8">
        <f>SUMIF(累计考核费用!$B$107:$B$156,原格式费用考核表!$B22,累计考核费用!F$107:F$156)/10000</f>
        <v>45.597197999999999</v>
      </c>
      <c r="H22" s="8">
        <f>SUMIF(累计考核费用!$B$107:$B$156,原格式费用考核表!$B22,累计考核费用!G$107:G$156)/10000</f>
        <v>5.7645189999999999</v>
      </c>
      <c r="I22" s="8">
        <f>SUMIF(累计考核费用!$B$107:$B$156,原格式费用考核表!$B22,累计考核费用!L$107:L$156)/10000</f>
        <v>1.6607720000000001</v>
      </c>
      <c r="J22" s="8">
        <f>SUMIF(累计考核费用!$B$107:$B$156,原格式费用考核表!$B22,累计考核费用!M$107:M$156)/10000</f>
        <v>0.23554200000000006</v>
      </c>
      <c r="K22" s="8">
        <f>SUMIF(累计考核费用!$B$107:$B$156,原格式费用考核表!$B22,累计考核费用!O$107:O$156)/10000</f>
        <v>2.1656000000000002E-2</v>
      </c>
      <c r="L22" s="8">
        <f>SUMIF(累计考核费用!$B$107:$B$156,原格式费用考核表!$B22,累计考核费用!P$107:P$156)/10000</f>
        <v>2.1656000000000002E-2</v>
      </c>
      <c r="M22" s="8">
        <f>SUMIF(累计考核费用!$B$107:$B$156,原格式费用考核表!$B22,累计考核费用!Q$107:Q$156)/10000</f>
        <v>0.23554299999999997</v>
      </c>
      <c r="N22" s="8">
        <f>SUMIF(累计考核费用!$B$107:$B$156,原格式费用考核表!$B22,累计考核费用!R$107:R$156)/10000</f>
        <v>0.31925599999999998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0.59157599999999999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46.413439000000004</v>
      </c>
      <c r="S22" s="8">
        <f>SUMIF(累计考核费用!$B$107:$B$156,原格式费用考核表!$B22,累计考核费用!U$107:U$156)/10000</f>
        <v>3.1255370000000005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29.169441000000003</v>
      </c>
      <c r="V22" s="8">
        <f>SUMIF(累计考核费用!$B$107:$B$156,原格式费用考核表!$B22,累计考核费用!W$107:W$156)/10000</f>
        <v>11.457822999999999</v>
      </c>
      <c r="W22" s="8">
        <f>SUMIF(累计考核费用!$B$107:$B$156,原格式费用考核表!$B22,累计考核费用!X$107:X$156)/10000</f>
        <v>2.6606380000000001</v>
      </c>
      <c r="X22" s="8">
        <f>SUMIF(累计考核费用!$B$107:$B$156,原格式费用考核表!$B22,累计考核费用!Y$107:Y$156)/10000</f>
        <v>0</v>
      </c>
      <c r="Y22" s="8">
        <f>SUMIF(累计考核费用!$B$107:$B$156,原格式费用考核表!$B22,累计考核费用!Z$107:Z$156)/10000</f>
        <v>0</v>
      </c>
      <c r="Z22" s="8">
        <f>SUMIF(累计考核费用!$B$107:$B$156,原格式费用考核表!$B22,累计考核费用!AA$107:AA$156)/10000</f>
        <v>0</v>
      </c>
      <c r="AA22" s="8">
        <f>SUMIF(累计考核费用!$B$107:$B$156,原格式费用考核表!$B22,累计考核费用!AB$107:AB$156)/10000</f>
        <v>1.635</v>
      </c>
      <c r="AB22" s="8">
        <f>SUMIF(累计考核费用!$B$107:$B$156,原格式费用考核表!$B22,累计考核费用!AC$107:AC$156)/10000</f>
        <v>0.371722</v>
      </c>
    </row>
    <row r="23" spans="1:28" s="2" customFormat="1" ht="12" customHeight="1">
      <c r="A23" s="242"/>
      <c r="B23" s="7" t="s">
        <v>80</v>
      </c>
      <c r="C23" s="7" t="s">
        <v>99</v>
      </c>
      <c r="D23" s="8">
        <f>SUMIF(累计考核费用!$B$107:$B$156,原格式费用考核表!$B23,累计考核费用!C$107:C$156)/10000</f>
        <v>186.35519399999998</v>
      </c>
      <c r="E23" s="8">
        <f>SUMIF(累计考核费用!$B$107:$B$156,原格式费用考核表!$B23,累计考核费用!D$107:D$156)/10000</f>
        <v>19.027168</v>
      </c>
      <c r="F23" s="8">
        <f>SUMIF(累计考核费用!$B$107:$B$156,原格式费用考核表!$B23,累计考核费用!E$107:E$156)/10000</f>
        <v>0</v>
      </c>
      <c r="G23" s="8">
        <f>SUMIF(累计考核费用!$B$107:$B$156,原格式费用考核表!$B23,累计考核费用!F$107:F$156)/10000</f>
        <v>106.01908600000002</v>
      </c>
      <c r="H23" s="8">
        <f>SUMIF(累计考核费用!$B$107:$B$156,原格式费用考核表!$B23,累计考核费用!G$107:G$156)/10000</f>
        <v>6.5651680000000026</v>
      </c>
      <c r="I23" s="8">
        <f>SUMIF(累计考核费用!$B$107:$B$156,原格式费用考核表!$B23,累计考核费用!L$107:L$156)/10000</f>
        <v>8.5092519999999983</v>
      </c>
      <c r="J23" s="8">
        <f>SUMIF(累计考核费用!$B$107:$B$156,原格式费用考核表!$B23,累计考核费用!M$107:M$156)/10000</f>
        <v>2.1163500000000002</v>
      </c>
      <c r="K23" s="8">
        <f>SUMIF(累计考核费用!$B$107:$B$156,原格式费用考核表!$B23,累计考核费用!O$107:O$156)/10000</f>
        <v>1.2241959999999998</v>
      </c>
      <c r="L23" s="8">
        <f>SUMIF(累计考核费用!$B$107:$B$156,原格式费用考核表!$B23,累计考核费用!P$107:P$156)/10000</f>
        <v>2.0343789999999999</v>
      </c>
      <c r="M23" s="8">
        <f>SUMIF(累计考核费用!$B$107:$B$156,原格式费用考核表!$B23,累计考核费用!Q$107:Q$156)/10000</f>
        <v>0.59153500000000003</v>
      </c>
      <c r="N23" s="8">
        <f>SUMIF(累计考核费用!$B$107:$B$156,原格式费用考核表!$B23,累计考核费用!R$107:R$156)/10000</f>
        <v>1.1915819999999999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1.35121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39.192543999999998</v>
      </c>
      <c r="S23" s="8">
        <f>SUMIF(累计考核费用!$B$107:$B$156,原格式费用考核表!$B23,累计考核费用!U$107:U$156)/10000</f>
        <v>4.5564679999999997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17.986348</v>
      </c>
      <c r="V23" s="8">
        <f>SUMIF(累计考核费用!$B$107:$B$156,原格式费用考核表!$B23,累计考核费用!W$107:W$156)/10000</f>
        <v>14.062192999999999</v>
      </c>
      <c r="W23" s="8">
        <f>SUMIF(累计考核费用!$B$107:$B$156,原格式费用考核表!$B23,累计考核费用!X$107:X$156)/10000</f>
        <v>2.5875350000000004</v>
      </c>
      <c r="X23" s="8">
        <f>SUMIF(累计考核费用!$B$107:$B$156,原格式费用考核表!$B23,累计考核费用!Y$107:Y$156)/10000</f>
        <v>2.1044019999999999</v>
      </c>
      <c r="Y23" s="8">
        <f>SUMIF(累计考核费用!$B$107:$B$156,原格式费用考核表!$B23,累计考核费用!Z$107:Z$156)/10000</f>
        <v>1.5740730000000001</v>
      </c>
      <c r="Z23" s="8">
        <f>SUMIF(累计考核费用!$B$107:$B$156,原格式费用考核表!$B23,累计考核费用!AA$107:AA$156)/10000</f>
        <v>0.53032900000000005</v>
      </c>
      <c r="AA23" s="8">
        <f>SUMIF(累计考核费用!$B$107:$B$156,原格式费用考核表!$B23,累计考核费用!AB$107:AB$156)/10000</f>
        <v>4.5332419999999995</v>
      </c>
      <c r="AB23" s="8">
        <f>SUMIF(累计考核费用!$B$107:$B$156,原格式费用考核表!$B23,累计考核费用!AC$107:AC$156)/10000</f>
        <v>0.40433200000000002</v>
      </c>
    </row>
    <row r="24" spans="1:28" s="2" customFormat="1" ht="12" customHeight="1">
      <c r="A24" s="242"/>
      <c r="B24" s="11" t="s">
        <v>111</v>
      </c>
      <c r="C24" s="11" t="s">
        <v>100</v>
      </c>
      <c r="D24" s="8">
        <f>SUMIF(累计考核费用!$B$107:$B$156,原格式费用考核表!$B24,累计考核费用!C$107:C$156)/10000</f>
        <v>86.539659000000015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62.954753000000004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SUMIF(累计考核费用!$B$107:$B$156,原格式费用考核表!$B24,累计考核费用!O$107:O$156)/10000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SUMIF(累计考核费用!$B$107:$B$156,原格式费用考核表!$B24,累计考核费用!Q$107:Q$156)/10000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23.584906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23.584906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SUMIF(累计考核费用!$B$107:$B$156,原格式费用考核表!$B24,累计考核费用!X$107:X$156)/10000</f>
        <v>0</v>
      </c>
      <c r="X24" s="8">
        <f>SUMIF(累计考核费用!$B$107:$B$156,原格式费用考核表!$B24,累计考核费用!Y$107:Y$156)/10000</f>
        <v>0</v>
      </c>
      <c r="Y24" s="8">
        <f>SUMIF(累计考核费用!$B$107:$B$156,原格式费用考核表!$B24,累计考核费用!Z$107:Z$156)/10000</f>
        <v>0</v>
      </c>
      <c r="Z24" s="8">
        <f>SUMIF(累计考核费用!$B$107:$B$156,原格式费用考核表!$B24,累计考核费用!AA$107:AA$156)/10000</f>
        <v>0</v>
      </c>
      <c r="AA24" s="8">
        <f>SUMIF(累计考核费用!$B$107:$B$156,原格式费用考核表!$B24,累计考核费用!AB$107:AB$156)/10000</f>
        <v>0</v>
      </c>
      <c r="AB24" s="8">
        <f>SUMIF(累计考核费用!$B$107:$B$156,原格式费用考核表!$B24,累计考核费用!AC$107:AC$156)/10000</f>
        <v>0</v>
      </c>
    </row>
    <row r="25" spans="1:28" s="2" customFormat="1" ht="12" customHeight="1">
      <c r="A25" s="242"/>
      <c r="B25" s="11" t="s">
        <v>99</v>
      </c>
      <c r="C25" s="11" t="s">
        <v>101</v>
      </c>
      <c r="D25" s="8">
        <f>SUMIF(累计考核费用!$B$107:$B$156,原格式费用考核表!$B25,累计考核费用!C$107:C$156)/10000</f>
        <v>134.49095099999994</v>
      </c>
      <c r="E25" s="8">
        <f>SUMIF(累计考核费用!$B$107:$B$156,原格式费用考核表!$B25,累计考核费用!D$107:D$156)/10000</f>
        <v>915.30566199999976</v>
      </c>
      <c r="F25" s="8">
        <f>SUMIF(累计考核费用!$B$107:$B$156,原格式费用考核表!$B25,累计考核费用!E$107:E$156)/10000</f>
        <v>42.378081000000009</v>
      </c>
      <c r="G25" s="8">
        <f>SUMIF(累计考核费用!$B$107:$B$156,原格式费用考核表!$B25,累计考核费用!F$107:F$156)/10000</f>
        <v>-845.94505799999979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0.11396300000000001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SUMIF(累计考核费用!$B$107:$B$156,原格式费用考核表!$B25,累计考核费用!O$107:O$156)/10000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SUMIF(累计考核费用!$B$107:$B$156,原格式费用考核表!$B25,累计考核费用!Q$107:Q$156)/10000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0.11245300000000003</v>
      </c>
      <c r="S25" s="8">
        <f>SUMIF(累计考核费用!$B$107:$B$156,原格式费用考核表!$B25,累计考核费用!U$107:U$156)/10000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SUMIF(累计考核费用!$B$107:$B$156,原格式费用考核表!$B25,累计考核费用!X$107:X$156)/10000</f>
        <v>1.1320999999999999E-2</v>
      </c>
      <c r="X25" s="8">
        <f>SUMIF(累计考核费用!$B$107:$B$156,原格式费用考核表!$B25,累计考核费用!Y$107:Y$156)/10000</f>
        <v>2.2641999999999999E-2</v>
      </c>
      <c r="Y25" s="8">
        <f>SUMIF(累计考核费用!$B$107:$B$156,原格式费用考核表!$B25,累计考核费用!Z$107:Z$156)/10000</f>
        <v>2.2641999999999999E-2</v>
      </c>
      <c r="Z25" s="8">
        <f>SUMIF(累计考核费用!$B$107:$B$156,原格式费用考核表!$B25,累计考核费用!AA$107:AA$156)/10000</f>
        <v>0</v>
      </c>
      <c r="AA25" s="8">
        <f>SUMIF(累计考核费用!$B$107:$B$156,原格式费用考核表!$B25,累计考核费用!AB$107:AB$156)/10000</f>
        <v>22.232386999999999</v>
      </c>
      <c r="AB25" s="8">
        <f>SUMIF(累计考核费用!$B$107:$B$156,原格式费用考核表!$B25,累计考核费用!AC$107:AC$156)/10000</f>
        <v>0.25950000000000001</v>
      </c>
    </row>
    <row r="26" spans="1:28" s="2" customFormat="1" ht="12" customHeight="1">
      <c r="A26" s="242"/>
      <c r="B26" s="11" t="s">
        <v>106</v>
      </c>
      <c r="C26" s="11" t="s">
        <v>102</v>
      </c>
      <c r="D26" s="8">
        <f>SUMIF(累计考核费用!$B$107:$B$156,原格式费用考核表!$B26,累计考核费用!C$107:C$156)/10000</f>
        <v>131.95169700000002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131.95169700000002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SUMIF(累计考核费用!$B$107:$B$156,原格式费用考核表!$B26,累计考核费用!O$107:O$156)/10000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SUMIF(累计考核费用!$B$107:$B$156,原格式费用考核表!$B26,累计考核费用!Q$107:Q$156)/10000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SUMIF(累计考核费用!$B$107:$B$156,原格式费用考核表!$B26,累计考核费用!X$107:X$156)/10000</f>
        <v>0</v>
      </c>
      <c r="X26" s="8">
        <f>SUMIF(累计考核费用!$B$107:$B$156,原格式费用考核表!$B26,累计考核费用!Y$107:Y$156)/10000</f>
        <v>0</v>
      </c>
      <c r="Y26" s="8">
        <f>SUMIF(累计考核费用!$B$107:$B$156,原格式费用考核表!$B26,累计考核费用!Z$107:Z$156)/10000</f>
        <v>0</v>
      </c>
      <c r="Z26" s="8">
        <f>SUMIF(累计考核费用!$B$107:$B$156,原格式费用考核表!$B26,累计考核费用!AA$107:AA$156)/10000</f>
        <v>0</v>
      </c>
      <c r="AA26" s="8">
        <f>SUMIF(累计考核费用!$B$107:$B$156,原格式费用考核表!$B26,累计考核费用!AB$107:AB$156)/10000</f>
        <v>0</v>
      </c>
      <c r="AB26" s="8">
        <f>SUMIF(累计考核费用!$B$107:$B$156,原格式费用考核表!$B26,累计考核费用!AC$107:AC$156)/10000</f>
        <v>0</v>
      </c>
    </row>
    <row r="27" spans="1:28" s="2" customFormat="1" ht="12" customHeight="1">
      <c r="A27" s="242"/>
      <c r="B27" s="11" t="s">
        <v>100</v>
      </c>
      <c r="C27" s="11" t="s">
        <v>103</v>
      </c>
      <c r="D27" s="8">
        <f>SUMIF(累计考核费用!$B$107:$B$156,原格式费用考核表!$B27,累计考核费用!C$107:C$156)/10000</f>
        <v>145.51409099999998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36.811465999999996</v>
      </c>
      <c r="G27" s="8">
        <f>SUMIF(累计考核费用!$B$107:$B$156,原格式费用考核表!$B27,累计考核费用!F$107:F$156)/10000</f>
        <v>9.2723399999999998</v>
      </c>
      <c r="H27" s="8">
        <f>SUMIF(累计考核费用!$B$107:$B$156,原格式费用考核表!$B27,累计考核费用!G$107:G$156)/10000</f>
        <v>81.553398000000001</v>
      </c>
      <c r="I27" s="8">
        <f>SUMIF(累计考核费用!$B$107:$B$156,原格式费用考核表!$B27,累计考核费用!L$107:L$156)/10000</f>
        <v>5.6127359999999982</v>
      </c>
      <c r="J27" s="8">
        <f>SUMIF(累计考核费用!$B$107:$B$156,原格式费用考核表!$B27,累计考核费用!M$107:M$156)/10000</f>
        <v>0.728773</v>
      </c>
      <c r="K27" s="8">
        <f>SUMIF(累计考核费用!$B$107:$B$156,原格式费用考核表!$B27,累计考核费用!O$107:O$156)/10000</f>
        <v>0.73962299999999992</v>
      </c>
      <c r="L27" s="8">
        <f>SUMIF(累计考核费用!$B$107:$B$156,原格式费用考核表!$B27,累计考核费用!P$107:P$156)/10000</f>
        <v>2.6867919999999996</v>
      </c>
      <c r="M27" s="8">
        <f>SUMIF(累计考核费用!$B$107:$B$156,原格式费用考核表!$B27,累计考核费用!Q$107:Q$156)/10000</f>
        <v>0.72877400000000003</v>
      </c>
      <c r="N27" s="8">
        <f>SUMIF(累计考核费用!$B$107:$B$156,原格式费用考核表!$B27,累计考核费用!R$107:R$156)/10000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0</v>
      </c>
      <c r="S27" s="8">
        <f>SUMIF(累计考核费用!$B$107:$B$156,原格式费用考核表!$B27,累计考核费用!U$107:U$156)/10000</f>
        <v>0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0</v>
      </c>
      <c r="V27" s="8">
        <f>SUMIF(累计考核费用!$B$107:$B$156,原格式费用考核表!$B27,累计考核费用!W$107:W$156)/10000</f>
        <v>0</v>
      </c>
      <c r="W27" s="8">
        <f>SUMIF(累计考核费用!$B$107:$B$156,原格式费用考核表!$B27,累计考核费用!X$107:X$156)/10000</f>
        <v>0</v>
      </c>
      <c r="X27" s="8">
        <f>SUMIF(累计考核费用!$B$107:$B$156,原格式费用考核表!$B27,累计考核费用!Y$107:Y$156)/10000</f>
        <v>0</v>
      </c>
      <c r="Y27" s="8">
        <f>SUMIF(累计考核费用!$B$107:$B$156,原格式费用考核表!$B27,累计考核费用!Z$107:Z$156)/10000</f>
        <v>0</v>
      </c>
      <c r="Z27" s="8">
        <f>SUMIF(累计考核费用!$B$107:$B$156,原格式费用考核表!$B27,累计考核费用!AA$107:AA$156)/10000</f>
        <v>0</v>
      </c>
      <c r="AA27" s="8">
        <f>SUMIF(累计考核费用!$B$107:$B$156,原格式费用考核表!$B27,累计考核费用!AB$107:AB$156)/10000</f>
        <v>12.264151</v>
      </c>
      <c r="AB27" s="8">
        <f>SUMIF(累计考核费用!$B$107:$B$156,原格式费用考核表!$B27,累计考核费用!AC$107:AC$156)/10000</f>
        <v>0</v>
      </c>
    </row>
    <row r="28" spans="1:28" s="2" customFormat="1" ht="12" customHeight="1">
      <c r="A28" s="242"/>
      <c r="B28" s="11" t="s">
        <v>112</v>
      </c>
      <c r="C28" s="11" t="s">
        <v>104</v>
      </c>
      <c r="D28" s="8">
        <f>SUMIF(累计考核费用!$B$107:$B$156,原格式费用考核表!$B28,累计考核费用!C$107:C$156)/10000</f>
        <v>103.96715199999998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13.831473999999998</v>
      </c>
      <c r="G28" s="8">
        <f>SUMIF(累计考核费用!$B$107:$B$156,原格式费用考核表!$B28,累计考核费用!F$107:F$156)/10000</f>
        <v>84.020631999999992</v>
      </c>
      <c r="H28" s="8">
        <f>SUMIF(累计考核费用!$B$107:$B$156,原格式费用考核表!$B28,累计考核费用!G$107:G$156)/10000</f>
        <v>1.0031369999999999</v>
      </c>
      <c r="I28" s="8">
        <f>SUMIF(累计考核费用!$B$107:$B$156,原格式费用考核表!$B28,累计考核费用!L$107:L$156)/10000</f>
        <v>3.9730519999999996</v>
      </c>
      <c r="J28" s="8">
        <f>SUMIF(累计考核费用!$B$107:$B$156,原格式费用考核表!$B28,累计考核费用!M$107:M$156)/10000</f>
        <v>0.43048099999999984</v>
      </c>
      <c r="K28" s="8">
        <f>SUMIF(累计考核费用!$B$107:$B$156,原格式费用考核表!$B28,累计考核费用!O$107:O$156)/10000</f>
        <v>0.43048100000000006</v>
      </c>
      <c r="L28" s="8">
        <f>SUMIF(累计考核费用!$B$107:$B$156,原格式费用考核表!$B28,累计考核费用!P$107:P$156)/10000</f>
        <v>0.7503780000000001</v>
      </c>
      <c r="M28" s="8">
        <f>SUMIF(累计考核费用!$B$107:$B$156,原格式费用考核表!$B28,累计考核费用!Q$107:Q$156)/10000</f>
        <v>0.43048000000000003</v>
      </c>
      <c r="N28" s="8">
        <f>SUMIF(累计考核费用!$B$107:$B$156,原格式费用考核表!$B28,累计考核费用!R$107:R$156)/10000</f>
        <v>0.7503780000000001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0.75037399999999999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SUMIF(累计考核费用!$B$107:$B$156,原格式费用考核表!$B28,累计考核费用!X$107:X$156)/10000</f>
        <v>0</v>
      </c>
      <c r="X28" s="8">
        <f>SUMIF(累计考核费用!$B$107:$B$156,原格式费用考核表!$B28,累计考核费用!Y$107:Y$156)/10000</f>
        <v>0.55546300000000004</v>
      </c>
      <c r="Y28" s="8">
        <f>SUMIF(累计考核费用!$B$107:$B$156,原格式费用考核表!$B28,累计考核费用!Z$107:Z$156)/10000</f>
        <v>0.55546300000000004</v>
      </c>
      <c r="Z28" s="8">
        <f>SUMIF(累计考核费用!$B$107:$B$156,原格式费用考核表!$B28,累计考核费用!AA$107:AA$156)/10000</f>
        <v>0</v>
      </c>
      <c r="AA28" s="8">
        <f>SUMIF(累计考核费用!$B$107:$B$156,原格式费用考核表!$B28,累计考核费用!AB$107:AB$156)/10000</f>
        <v>0.55546200000000001</v>
      </c>
      <c r="AB28" s="8">
        <f>SUMIF(累计考核费用!$B$107:$B$156,原格式费用考核表!$B28,累计考核费用!AC$107:AC$156)/10000</f>
        <v>2.7931999999999998E-2</v>
      </c>
    </row>
    <row r="29" spans="1:28" s="2" customFormat="1" ht="12" customHeight="1">
      <c r="A29" s="242"/>
      <c r="B29" s="11" t="s">
        <v>101</v>
      </c>
      <c r="C29" s="11" t="s">
        <v>105</v>
      </c>
      <c r="D29" s="8">
        <f>SUMIF(累计考核费用!$B$107:$B$156,原格式费用考核表!$B29,累计考核费用!C$107:C$156)/10000</f>
        <v>175.08606499999996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102.42813099999999</v>
      </c>
      <c r="G29" s="8">
        <f>SUMIF(累计考核费用!$B$107:$B$156,原格式费用考核表!$B29,累计考核费用!F$107:F$156)/10000</f>
        <v>49.505930000000006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0.97087400000000001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SUMIF(累计考核费用!$B$107:$B$156,原格式费用考核表!$B29,累计考核费用!O$107:O$156)/10000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SUMIF(累计考核费用!$B$107:$B$156,原格式费用考核表!$B29,累计考核费用!Q$107:Q$156)/10000</f>
        <v>0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21.545213999999998</v>
      </c>
      <c r="S29" s="8">
        <f>SUMIF(累计考核费用!$B$107:$B$156,原格式费用考核表!$B29,累计考核费用!U$107:U$156)/10000</f>
        <v>3.152914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13.843055999999999</v>
      </c>
      <c r="V29" s="8">
        <f>SUMIF(累计考核费用!$B$107:$B$156,原格式费用考核表!$B29,累计考核费用!W$107:W$156)/10000</f>
        <v>4.5492439999999998</v>
      </c>
      <c r="W29" s="8">
        <f>SUMIF(累计考核费用!$B$107:$B$156,原格式费用考核表!$B29,累计考核费用!X$107:X$156)/10000</f>
        <v>0</v>
      </c>
      <c r="X29" s="8">
        <f>SUMIF(累计考核费用!$B$107:$B$156,原格式费用考核表!$B29,累计考核费用!Y$107:Y$156)/10000</f>
        <v>0.63591600000000004</v>
      </c>
      <c r="Y29" s="8">
        <f>SUMIF(累计考核费用!$B$107:$B$156,原格式费用考核表!$B29,累计考核费用!Z$107:Z$156)/10000</f>
        <v>0.63591600000000004</v>
      </c>
      <c r="Z29" s="8">
        <f>SUMIF(累计考核费用!$B$107:$B$156,原格式费用考核表!$B29,累计考核费用!AA$107:AA$156)/10000</f>
        <v>0</v>
      </c>
      <c r="AA29" s="8">
        <f>SUMIF(累计考核费用!$B$107:$B$156,原格式费用考核表!$B29,累计考核费用!AB$107:AB$156)/10000</f>
        <v>0</v>
      </c>
      <c r="AB29" s="8">
        <f>SUMIF(累计考核费用!$B$107:$B$156,原格式费用考核表!$B29,累计考核费用!AC$107:AC$156)/10000</f>
        <v>0</v>
      </c>
    </row>
    <row r="30" spans="1:28" s="2" customFormat="1" ht="12" customHeight="1">
      <c r="A30" s="242"/>
      <c r="B30" s="11" t="s">
        <v>102</v>
      </c>
      <c r="C30" s="11" t="s">
        <v>106</v>
      </c>
      <c r="D30" s="8">
        <f>SUMIF(累计考核费用!$B$107:$B$156,原格式费用考核表!$B30,累计考核费用!C$107:C$156)/10000</f>
        <v>56.904084000000012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9.8017419999999991</v>
      </c>
      <c r="G30" s="8">
        <f>SUMIF(累计考核费用!$B$107:$B$156,原格式费用考核表!$B30,累计考核费用!F$107:F$156)/10000</f>
        <v>29.276880999999999</v>
      </c>
      <c r="H30" s="8">
        <f>SUMIF(累计考核费用!$B$107:$B$156,原格式费用考核表!$B30,累计考核费用!G$107:G$156)/10000</f>
        <v>1.0066359999999999</v>
      </c>
      <c r="I30" s="8">
        <f>SUMIF(累计考核费用!$B$107:$B$156,原格式费用考核表!$B30,累计考核费用!L$107:L$156)/10000</f>
        <v>1.547749</v>
      </c>
      <c r="J30" s="8">
        <f>SUMIF(累计考核费用!$B$107:$B$156,原格式费用考核表!$B30,累计考核费用!M$107:M$156)/10000</f>
        <v>0.15313400000000002</v>
      </c>
      <c r="K30" s="8">
        <f>SUMIF(累计考核费用!$B$107:$B$156,原格式费用考核表!$B30,累计考核费用!O$107:O$156)/10000</f>
        <v>0.14460000000000001</v>
      </c>
      <c r="L30" s="8">
        <f>SUMIF(累计考核费用!$B$107:$B$156,原格式费用考核表!$B30,累计考核费用!P$107:P$156)/10000</f>
        <v>0.13660799999999998</v>
      </c>
      <c r="M30" s="8">
        <f>SUMIF(累计考核费用!$B$107:$B$156,原格式费用考核表!$B30,累计考核费用!Q$107:Q$156)/10000</f>
        <v>0.14313299999999998</v>
      </c>
      <c r="N30" s="8">
        <f>SUMIF(累计考核费用!$B$107:$B$156,原格式费用考核表!$B30,累计考核费用!R$107:R$156)/10000</f>
        <v>8.7999999999999995E-2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0.70914100000000002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14.592746999999999</v>
      </c>
      <c r="S30" s="8">
        <f>SUMIF(累计考核费用!$B$107:$B$156,原格式费用考核表!$B30,累计考核费用!U$107:U$156)/10000</f>
        <v>0.96695400000000009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8.4905159999999995</v>
      </c>
      <c r="V30" s="8">
        <f>SUMIF(累计考核费用!$B$107:$B$156,原格式费用考核表!$B30,累计考核费用!W$107:W$156)/10000</f>
        <v>4.8267329999999999</v>
      </c>
      <c r="W30" s="8">
        <f>SUMIF(累计考核费用!$B$107:$B$156,原格式费用考核表!$B30,累计考核费用!X$107:X$156)/10000</f>
        <v>0.30854399999999998</v>
      </c>
      <c r="X30" s="8">
        <f>SUMIF(累计考核费用!$B$107:$B$156,原格式费用考核表!$B30,累计考核费用!Y$107:Y$156)/10000</f>
        <v>0.20135600000000001</v>
      </c>
      <c r="Y30" s="8">
        <f>SUMIF(累计考核费用!$B$107:$B$156,原格式费用考核表!$B30,累计考核费用!Z$107:Z$156)/10000</f>
        <v>0.20135600000000001</v>
      </c>
      <c r="Z30" s="8">
        <f>SUMIF(累计考核费用!$B$107:$B$156,原格式费用考核表!$B30,累计考核费用!AA$107:AA$156)/10000</f>
        <v>0</v>
      </c>
      <c r="AA30" s="8">
        <f>SUMIF(累计考核费用!$B$107:$B$156,原格式费用考核表!$B30,累计考核费用!AB$107:AB$156)/10000</f>
        <v>0.39589200000000002</v>
      </c>
      <c r="AB30" s="8">
        <f>SUMIF(累计考核费用!$B$107:$B$156,原格式费用考核表!$B30,累计考核费用!AC$107:AC$156)/10000</f>
        <v>8.1081E-2</v>
      </c>
    </row>
    <row r="31" spans="1:28" s="2" customFormat="1" ht="12" customHeight="1">
      <c r="A31" s="242"/>
      <c r="B31" s="11" t="s">
        <v>105</v>
      </c>
      <c r="C31" s="11" t="s">
        <v>107</v>
      </c>
      <c r="D31" s="8">
        <f>SUMIF(累计考核费用!$B$107:$B$156,原格式费用考核表!$B31,累计考核费用!C$107:C$156)/10000-D9</f>
        <v>39.069631999999984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20.305471999999998</v>
      </c>
      <c r="G31" s="8">
        <f>SUMIF(累计考核费用!$B$107:$B$156,原格式费用考核表!$B31,累计考核费用!F$107:F$156)/10000-G9</f>
        <v>9.6646190000000018</v>
      </c>
      <c r="H31" s="8">
        <f>SUMIF(累计考核费用!$B$107:$B$156,原格式费用考核表!$B31,累计考核费用!G$107:G$156)/10000-H9</f>
        <v>-0.40999999999999992</v>
      </c>
      <c r="I31" s="8">
        <f>SUMIF(累计考核费用!$B$107:$B$156,原格式费用考核表!$B31,累计考核费用!L$107:L$156)/10000-I9</f>
        <v>3.8656090000000001</v>
      </c>
      <c r="J31" s="8">
        <f>SUMIF(累计考核费用!$B$107:$B$156,原格式费用考核表!$B31,累计考核费用!M$107:M$156)/10000-J9</f>
        <v>-0.127</v>
      </c>
      <c r="K31" s="8">
        <f>SUMIF(累计考核费用!$B$107:$B$156,原格式费用考核表!$B31,累计考核费用!O$107:O$156)/10000-K9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SUMIF(累计考核费用!$B$107:$B$156,原格式费用考核表!$B31,累计考核费用!Q$107:Q$156)/10000-M9</f>
        <v>0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5.7851129999999999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2.0335999999999999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SUMIF(累计考核费用!$B$107:$B$156,原格式费用考核表!$B31,累计考核费用!X$107:X$156)/10000-W9</f>
        <v>1.4235000000000002</v>
      </c>
      <c r="X31" s="8">
        <f>SUMIF(累计考核费用!$B$107:$B$156,原格式费用考核表!$B31,累计考核费用!Y$107:Y$156)/10000-X9</f>
        <v>2.0861229999999988</v>
      </c>
      <c r="Y31" s="8">
        <f>SUMIF(累计考核费用!$B$107:$B$156,原格式费用考核表!$B31,累计考核费用!Z$107:Z$156)/10000-Y9</f>
        <v>2.5667229999999988</v>
      </c>
      <c r="Z31" s="8">
        <f>SUMIF(累计考核费用!$B$107:$B$156,原格式费用考核表!$B31,累计考核费用!AA$107:AA$156)/10000-Z9</f>
        <v>-0.48060000000000003</v>
      </c>
      <c r="AA31" s="8">
        <f>SUMIF(累计考核费用!$B$107:$B$156,原格式费用考核表!$B31,累计考核费用!AB$107:AB$156)/10000-AA9</f>
        <v>2.2532890000000001</v>
      </c>
      <c r="AB31" s="8">
        <f>SUMIF(累计考核费用!$B$107:$B$156,原格式费用考核表!$B31,累计考核费用!AC$107:AC$156)/10000-AB9</f>
        <v>0.26991999999999999</v>
      </c>
    </row>
    <row r="32" spans="1:28" s="2" customFormat="1" ht="12" customHeight="1">
      <c r="A32" s="242"/>
      <c r="B32" s="11" t="s">
        <v>113</v>
      </c>
      <c r="C32" s="11" t="s">
        <v>87</v>
      </c>
      <c r="D32" s="8">
        <f>SUMIF(累计考核费用!$B$107:$B$156,原格式费用考核表!$B32,累计考核费用!C$107:C$156)/10000</f>
        <v>11.652167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11.652167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SUMIF(累计考核费用!$B$107:$B$156,原格式费用考核表!$B32,累计考核费用!O$107:O$156)/10000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SUMIF(累计考核费用!$B$107:$B$156,原格式费用考核表!$B32,累计考核费用!Q$107:Q$156)/10000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SUMIF(累计考核费用!$B$107:$B$156,原格式费用考核表!$B32,累计考核费用!X$107:X$156)/10000</f>
        <v>0</v>
      </c>
      <c r="X32" s="8">
        <f>SUMIF(累计考核费用!$B$107:$B$156,原格式费用考核表!$B32,累计考核费用!Y$107:Y$156)/10000</f>
        <v>0</v>
      </c>
      <c r="Y32" s="8">
        <f>SUMIF(累计考核费用!$B$107:$B$156,原格式费用考核表!$B32,累计考核费用!Z$107:Z$156)/10000</f>
        <v>0</v>
      </c>
      <c r="Z32" s="8">
        <f>SUMIF(累计考核费用!$B$107:$B$156,原格式费用考核表!$B32,累计考核费用!AA$107:AA$156)/10000</f>
        <v>0</v>
      </c>
      <c r="AA32" s="8">
        <f>SUMIF(累计考核费用!$B$107:$B$156,原格式费用考核表!$B32,累计考核费用!AB$107:AB$156)/10000</f>
        <v>0</v>
      </c>
      <c r="AB32" s="8">
        <f>SUMIF(累计考核费用!$B$107:$B$156,原格式费用考核表!$B32,累计考核费用!AC$107:AC$156)/10000</f>
        <v>0</v>
      </c>
    </row>
    <row r="33" spans="1:28" s="2" customFormat="1" ht="12" customHeight="1">
      <c r="A33" s="242"/>
      <c r="B33" s="11" t="s">
        <v>114</v>
      </c>
      <c r="C33" s="11" t="s">
        <v>109</v>
      </c>
      <c r="D33" s="8">
        <f>SUMIF(累计考核费用!$B$107:$B$156,原格式费用考核表!$B33,累计考核费用!C$107:C$156)/10000</f>
        <v>30.656754000000003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20.281123000000001</v>
      </c>
      <c r="G33" s="8">
        <f>SUMIF(累计考核费用!$B$107:$B$156,原格式费用考核表!$B33,累计考核费用!F$107:F$156)/10000</f>
        <v>9.6035820000000012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SUMIF(累计考核费用!$B$107:$B$156,原格式费用考核表!$B33,累计考核费用!L$107:L$156)/10000</f>
        <v>0.56204900000000002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SUMIF(累计考核费用!$B$107:$B$156,原格式费用考核表!$B33,累计考核费用!O$107:O$156)/10000</f>
        <v>0</v>
      </c>
      <c r="L33" s="8">
        <f>SUMIF(累计考核费用!$B$107:$B$156,原格式费用考核表!$B33,累计考核费用!P$107:P$156)/10000</f>
        <v>0.56204900000000002</v>
      </c>
      <c r="M33" s="8">
        <f>SUMIF(累计考核费用!$B$107:$B$156,原格式费用考核表!$B33,累计考核费用!Q$107:Q$156)/10000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0.21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0</v>
      </c>
      <c r="V33" s="8">
        <f>SUMIF(累计考核费用!$B$107:$B$156,原格式费用考核表!$B33,累计考核费用!W$107:W$156)/10000</f>
        <v>0</v>
      </c>
      <c r="W33" s="8">
        <f>SUMIF(累计考核费用!$B$107:$B$156,原格式费用考核表!$B33,累计考核费用!X$107:X$156)/10000</f>
        <v>0.21</v>
      </c>
      <c r="X33" s="8">
        <f>SUMIF(累计考核费用!$B$107:$B$156,原格式费用考核表!$B33,累计考核费用!Y$107:Y$156)/10000</f>
        <v>0</v>
      </c>
      <c r="Y33" s="8">
        <f>SUMIF(累计考核费用!$B$107:$B$156,原格式费用考核表!$B33,累计考核费用!Z$107:Z$156)/10000</f>
        <v>0</v>
      </c>
      <c r="Z33" s="8">
        <f>SUMIF(累计考核费用!$B$107:$B$156,原格式费用考核表!$B33,累计考核费用!AA$107:AA$156)/10000</f>
        <v>0</v>
      </c>
      <c r="AA33" s="8">
        <f>SUMIF(累计考核费用!$B$107:$B$156,原格式费用考核表!$B33,累计考核费用!AB$107:AB$156)/10000</f>
        <v>0</v>
      </c>
      <c r="AB33" s="8">
        <f>SUMIF(累计考核费用!$B$107:$B$156,原格式费用考核表!$B33,累计考核费用!AC$107:AC$156)/10000</f>
        <v>0</v>
      </c>
    </row>
    <row r="34" spans="1:28" s="2" customFormat="1" ht="12" customHeight="1">
      <c r="A34" s="242"/>
      <c r="B34" s="11" t="s">
        <v>103</v>
      </c>
      <c r="C34" s="11" t="s">
        <v>110</v>
      </c>
      <c r="D34" s="8">
        <f>SUMIF(累计考核费用!$B$107:$B$156,原格式费用考核表!$B34,累计考核费用!C$107:C$156)/10000</f>
        <v>11.685087999999999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2.8016920000000001</v>
      </c>
      <c r="G34" s="8">
        <f>SUMIF(累计考核费用!$B$107:$B$156,原格式费用考核表!$B34,累计考核费用!F$107:F$156)/10000</f>
        <v>7.299258</v>
      </c>
      <c r="H34" s="8">
        <f>SUMIF(累计考核费用!$B$107:$B$156,原格式费用考核表!$B34,累计考核费用!G$107:G$156)/10000</f>
        <v>0.29943999999999998</v>
      </c>
      <c r="I34" s="8">
        <f>SUMIF(累计考核费用!$B$107:$B$156,原格式费用考核表!$B34,累计考核费用!L$107:L$156)/10000</f>
        <v>0.63589800000000007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SUMIF(累计考核费用!$B$107:$B$156,原格式费用考核表!$B34,累计考核费用!O$107:O$156)/10000</f>
        <v>3.9050000000000001E-2</v>
      </c>
      <c r="L34" s="8">
        <f>SUMIF(累计考核费用!$B$107:$B$156,原格式费用考核表!$B34,累计考核费用!P$107:P$156)/10000</f>
        <v>0.12157999999999999</v>
      </c>
      <c r="M34" s="8">
        <f>SUMIF(累计考核费用!$B$107:$B$156,原格式费用考核表!$B34,累计考核费用!Q$107:Q$156)/10000</f>
        <v>2.9067000000000003E-2</v>
      </c>
      <c r="N34" s="8">
        <f>SUMIF(累计考核费用!$B$107:$B$156,原格式费用考核表!$B34,累计考核费用!R$107:R$156)/10000</f>
        <v>0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0.64880000000000004</v>
      </c>
      <c r="S34" s="8">
        <f>SUMIF(累计考核费用!$B$107:$B$156,原格式费用考核表!$B34,累计考核费用!U$107:U$156)/10000</f>
        <v>5.28E-2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0.13800000000000001</v>
      </c>
      <c r="W34" s="8">
        <f>SUMIF(累计考核费用!$B$107:$B$156,原格式费用考核表!$B34,累计考核费用!X$107:X$156)/10000</f>
        <v>8.4000000000000005E-2</v>
      </c>
      <c r="X34" s="8">
        <f>SUMIF(累计考核费用!$B$107:$B$156,原格式费用考核表!$B34,累计考核费用!Y$107:Y$156)/10000</f>
        <v>0</v>
      </c>
      <c r="Y34" s="8">
        <f>SUMIF(累计考核费用!$B$107:$B$156,原格式费用考核表!$B34,累计考核费用!Z$107:Z$156)/10000</f>
        <v>0</v>
      </c>
      <c r="Z34" s="8">
        <f>SUMIF(累计考核费用!$B$107:$B$156,原格式费用考核表!$B34,累计考核费用!AA$107:AA$156)/10000</f>
        <v>0</v>
      </c>
      <c r="AA34" s="8">
        <f>SUMIF(累计考核费用!$B$107:$B$156,原格式费用考核表!$B34,累计考核费用!AB$107:AB$156)/10000</f>
        <v>0</v>
      </c>
      <c r="AB34" s="8">
        <f>SUMIF(累计考核费用!$B$107:$B$156,原格式费用考核表!$B34,累计考核费用!AC$107:AC$156)/10000</f>
        <v>0</v>
      </c>
    </row>
    <row r="35" spans="1:28" s="2" customFormat="1" ht="12" customHeight="1">
      <c r="A35" s="242"/>
      <c r="B35" s="11" t="s">
        <v>104</v>
      </c>
      <c r="C35" s="11" t="s">
        <v>111</v>
      </c>
      <c r="D35" s="8">
        <f>SUMIF(累计考核费用!$B$107:$B$156,原格式费用考核表!$B35,累计考核费用!C$107:C$156)/10000</f>
        <v>37.994855000000001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7.8081860000000001</v>
      </c>
      <c r="G35" s="8">
        <f>SUMIF(累计考核费用!$B$107:$B$156,原格式费用考核表!$B35,累计考核费用!F$107:F$156)/10000</f>
        <v>14.446917000000001</v>
      </c>
      <c r="H35" s="8">
        <f>SUMIF(累计考核费用!$B$107:$B$156,原格式费用考核表!$B35,累计考核费用!G$107:G$156)/10000</f>
        <v>1.2981910000000001</v>
      </c>
      <c r="I35" s="8">
        <f>SUMIF(累计考核费用!$B$107:$B$156,原格式费用考核表!$B35,累计考核费用!L$107:L$156)/10000</f>
        <v>4.0716130000000001</v>
      </c>
      <c r="J35" s="8">
        <f>SUMIF(累计考核费用!$B$107:$B$156,原格式费用考核表!$B35,累计考核费用!M$107:M$156)/10000</f>
        <v>0.17980699999999999</v>
      </c>
      <c r="K35" s="8">
        <f>SUMIF(累计考核费用!$B$107:$B$156,原格式费用考核表!$B35,累计考核费用!O$107:O$156)/10000</f>
        <v>0.14739000000000002</v>
      </c>
      <c r="L35" s="8">
        <f>SUMIF(累计考核费用!$B$107:$B$156,原格式费用考核表!$B35,累计考核费用!P$107:P$156)/10000</f>
        <v>0.33816099999999999</v>
      </c>
      <c r="M35" s="8">
        <f>SUMIF(累计考核费用!$B$107:$B$156,原格式费用考核表!$B35,累计考核费用!Q$107:Q$156)/10000</f>
        <v>0.19128599999999998</v>
      </c>
      <c r="N35" s="8">
        <f>SUMIF(累计考核费用!$B$107:$B$156,原格式费用考核表!$B35,累计考核费用!R$107:R$156)/10000</f>
        <v>2.5875259999999995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0.51363700000000001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7.4396719999999998</v>
      </c>
      <c r="S35" s="8">
        <f>SUMIF(累计考核费用!$B$107:$B$156,原格式费用考核表!$B35,累计考核费用!U$107:U$156)/10000</f>
        <v>3.3571610000000001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2.1733039999999999</v>
      </c>
      <c r="V35" s="8">
        <f>SUMIF(累计考核费用!$B$107:$B$156,原格式费用考核表!$B35,累计考核费用!W$107:W$156)/10000</f>
        <v>0.87644299999999986</v>
      </c>
      <c r="W35" s="8">
        <f>SUMIF(累计考核费用!$B$107:$B$156,原格式费用考核表!$B35,累计考核费用!X$107:X$156)/10000</f>
        <v>1.032764</v>
      </c>
      <c r="X35" s="8">
        <f>SUMIF(累计考核费用!$B$107:$B$156,原格式费用考核表!$B35,累计考核费用!Y$107:Y$156)/10000</f>
        <v>0.63714700000000002</v>
      </c>
      <c r="Y35" s="8">
        <f>SUMIF(累计考核费用!$B$107:$B$156,原格式费用考核表!$B35,累计考核费用!Z$107:Z$156)/10000</f>
        <v>0.24820599999999998</v>
      </c>
      <c r="Z35" s="8">
        <f>SUMIF(累计考核费用!$B$107:$B$156,原格式费用考核表!$B35,累计考核费用!AA$107:AA$156)/10000</f>
        <v>0.38894099999999998</v>
      </c>
      <c r="AA35" s="8">
        <f>SUMIF(累计考核费用!$B$107:$B$156,原格式费用考核表!$B35,累计考核费用!AB$107:AB$156)/10000</f>
        <v>1.0714109999999999</v>
      </c>
      <c r="AB35" s="8">
        <f>SUMIF(累计考核费用!$B$107:$B$156,原格式费用考核表!$B35,累计考核费用!AC$107:AC$156)/10000</f>
        <v>1.2217180000000001</v>
      </c>
    </row>
    <row r="36" spans="1:28" s="2" customFormat="1" ht="12" customHeight="1">
      <c r="A36" s="242"/>
      <c r="B36" s="11" t="s">
        <v>115</v>
      </c>
      <c r="C36" s="11" t="s">
        <v>112</v>
      </c>
      <c r="D36" s="8">
        <f>SUMIF(累计考核费用!$B$107:$B$156,原格式费用考核表!$B36,累计考核费用!C$107:C$156)/10000</f>
        <v>51.463000000000001</v>
      </c>
      <c r="E36" s="8">
        <f>SUMIF(累计考核费用!$B$107:$B$156,原格式费用考核表!$B36,累计考核费用!D$107:D$156)/10000</f>
        <v>5</v>
      </c>
      <c r="F36" s="8">
        <f>SUMIF(累计考核费用!$B$107:$B$156,原格式费用考核表!$B36,累计考核费用!E$107:E$156)/10000</f>
        <v>5</v>
      </c>
      <c r="G36" s="8">
        <f>SUMIF(累计考核费用!$B$107:$B$156,原格式费用考核表!$B36,累计考核费用!F$107:F$156)/10000</f>
        <v>39.463000000000001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SUMIF(累计考核费用!$B$107:$B$156,原格式费用考核表!$B36,累计考核费用!O$107:O$156)/10000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SUMIF(累计考核费用!$B$107:$B$156,原格式费用考核表!$B36,累计考核费用!Q$107:Q$156)/10000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SUMIF(累计考核费用!$B$107:$B$156,原格式费用考核表!$B36,累计考核费用!X$107:X$156)/10000</f>
        <v>0</v>
      </c>
      <c r="X36" s="8">
        <f>SUMIF(累计考核费用!$B$107:$B$156,原格式费用考核表!$B36,累计考核费用!Y$107:Y$156)/10000</f>
        <v>1.2</v>
      </c>
      <c r="Y36" s="8">
        <f>SUMIF(累计考核费用!$B$107:$B$156,原格式费用考核表!$B36,累计考核费用!Z$107:Z$156)/10000</f>
        <v>1.2</v>
      </c>
      <c r="Z36" s="8">
        <f>SUMIF(累计考核费用!$B$107:$B$156,原格式费用考核表!$B36,累计考核费用!AA$107:AA$156)/10000</f>
        <v>0</v>
      </c>
      <c r="AA36" s="8">
        <f>SUMIF(累计考核费用!$B$107:$B$156,原格式费用考核表!$B36,累计考核费用!AB$107:AB$156)/10000</f>
        <v>0</v>
      </c>
      <c r="AB36" s="8">
        <f>SUMIF(累计考核费用!$B$107:$B$156,原格式费用考核表!$B36,累计考核费用!AC$107:AC$156)/10000</f>
        <v>0</v>
      </c>
    </row>
    <row r="37" spans="1:28" s="2" customFormat="1" ht="12" customHeight="1">
      <c r="A37" s="242"/>
      <c r="B37" s="11" t="s">
        <v>92</v>
      </c>
      <c r="C37" s="11" t="s">
        <v>113</v>
      </c>
      <c r="D37" s="8">
        <f>SUMIF(累计考核费用!$B$107:$B$156,原格式费用考核表!$B37,累计考核费用!C$107:C$156)/10000</f>
        <v>15.978330000000001</v>
      </c>
      <c r="E37" s="8">
        <f>SUMIF(累计考核费用!$B$107:$B$156,原格式费用考核表!$B37,累计考核费用!D$107:D$156)/10000</f>
        <v>7.8</v>
      </c>
      <c r="F37" s="8">
        <f>SUMIF(累计考核费用!$B$107:$B$156,原格式费用考核表!$B37,累计考核费用!E$107:E$156)/10000</f>
        <v>7.1999999999999995E-2</v>
      </c>
      <c r="G37" s="8">
        <f>SUMIF(累计考核费用!$B$107:$B$156,原格式费用考核表!$B37,累计考核费用!F$107:F$156)/10000</f>
        <v>6.7376130000000005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SUMIF(累计考核费用!$B$107:$B$156,原格式费用考核表!$B37,累计考核费用!O$107:O$156)/10000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SUMIF(累计考核费用!$B$107:$B$156,原格式费用考核表!$B37,累计考核费用!Q$107:Q$156)/10000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SUMIF(累计考核费用!$B$107:$B$156,原格式费用考核表!$B37,累计考核费用!X$107:X$156)/10000</f>
        <v>0</v>
      </c>
      <c r="X37" s="8">
        <f>SUMIF(累计考核费用!$B$107:$B$156,原格式费用考核表!$B37,累计考核费用!Y$107:Y$156)/10000</f>
        <v>0</v>
      </c>
      <c r="Y37" s="8">
        <f>SUMIF(累计考核费用!$B$107:$B$156,原格式费用考核表!$B37,累计考核费用!Z$107:Z$156)/10000</f>
        <v>0</v>
      </c>
      <c r="Z37" s="8">
        <f>SUMIF(累计考核费用!$B$107:$B$156,原格式费用考核表!$B37,累计考核费用!AA$107:AA$156)/10000</f>
        <v>0</v>
      </c>
      <c r="AA37" s="8">
        <f>SUMIF(累计考核费用!$B$107:$B$156,原格式费用考核表!$B37,累计考核费用!AB$107:AB$156)/10000</f>
        <v>0</v>
      </c>
      <c r="AB37" s="8">
        <f>SUMIF(累计考核费用!$B$107:$B$156,原格式费用考核表!$B37,累计考核费用!AC$107:AC$156)/10000</f>
        <v>0</v>
      </c>
    </row>
    <row r="38" spans="1:28" s="2" customFormat="1" ht="12" customHeight="1">
      <c r="A38" s="242"/>
      <c r="B38" s="11" t="s">
        <v>116</v>
      </c>
      <c r="C38" s="11" t="s">
        <v>114</v>
      </c>
      <c r="D38" s="8">
        <f>SUMIF(累计考核费用!$B$107:$B$156,原格式费用考核表!$B38,累计考核费用!C$107:C$156)/10000</f>
        <v>20.396630999999999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0.47539999999999999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SUMIF(累计考核费用!$B$107:$B$156,原格式费用考核表!$B38,累计考核费用!O$107:O$156)/10000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SUMIF(累计考核费用!$B$107:$B$156,原格式费用考核表!$B38,累计考核费用!Q$107:Q$156)/10000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5.7702880000000007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2.8851440000000004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SUMIF(累计考核费用!$B$107:$B$156,原格式费用考核表!$B38,累计考核费用!X$107:X$156)/10000</f>
        <v>0</v>
      </c>
      <c r="X38" s="8">
        <f>SUMIF(累计考核费用!$B$107:$B$156,原格式费用考核表!$B38,累计考核费用!Y$107:Y$156)/10000</f>
        <v>0</v>
      </c>
      <c r="Y38" s="8">
        <f>SUMIF(累计考核费用!$B$107:$B$156,原格式费用考核表!$B38,累计考核费用!Z$107:Z$156)/10000</f>
        <v>0</v>
      </c>
      <c r="Z38" s="8">
        <f>SUMIF(累计考核费用!$B$107:$B$156,原格式费用考核表!$B38,累计考核费用!AA$107:AA$156)/10000</f>
        <v>0</v>
      </c>
      <c r="AA38" s="8">
        <f>SUMIF(累计考核费用!$B$107:$B$156,原格式费用考核表!$B38,累计考核费用!AB$107:AB$156)/10000</f>
        <v>0</v>
      </c>
      <c r="AB38" s="8">
        <f>SUMIF(累计考核费用!$B$107:$B$156,原格式费用考核表!$B38,累计考核费用!AC$107:AC$156)/10000</f>
        <v>0</v>
      </c>
    </row>
    <row r="39" spans="1:28" s="2" customFormat="1" ht="12" customHeight="1">
      <c r="A39" s="242"/>
      <c r="B39" s="11" t="s">
        <v>117</v>
      </c>
      <c r="C39" s="11" t="s">
        <v>115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SUMIF(累计考核费用!$B$107:$B$156,原格式费用考核表!$B39,累计考核费用!O$107:O$156)/10000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SUMIF(累计考核费用!$B$107:$B$156,原格式费用考核表!$B39,累计考核费用!Q$107:Q$156)/10000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SUMIF(累计考核费用!$B$107:$B$156,原格式费用考核表!$B39,累计考核费用!X$107:X$156)/10000</f>
        <v>0</v>
      </c>
      <c r="X39" s="8">
        <f>SUMIF(累计考核费用!$B$107:$B$156,原格式费用考核表!$B39,累计考核费用!Y$107:Y$156)/10000</f>
        <v>0</v>
      </c>
      <c r="Y39" s="8">
        <f>SUMIF(累计考核费用!$B$107:$B$156,原格式费用考核表!$B39,累计考核费用!Z$107:Z$156)/10000</f>
        <v>0</v>
      </c>
      <c r="Z39" s="8">
        <f>SUMIF(累计考核费用!$B$107:$B$156,原格式费用考核表!$B39,累计考核费用!AA$107:AA$156)/10000</f>
        <v>0</v>
      </c>
      <c r="AA39" s="8">
        <f>SUMIF(累计考核费用!$B$107:$B$156,原格式费用考核表!$B39,累计考核费用!AB$107:AB$156)/10000</f>
        <v>0</v>
      </c>
      <c r="AB39" s="8">
        <f>SUMIF(累计考核费用!$B$107:$B$156,原格式费用考核表!$B39,累计考核费用!AC$107:AC$156)/10000</f>
        <v>0</v>
      </c>
    </row>
    <row r="40" spans="1:28" s="2" customFormat="1" ht="12" customHeight="1">
      <c r="A40" s="242"/>
      <c r="B40" s="11" t="s">
        <v>129</v>
      </c>
      <c r="C40" s="11" t="s">
        <v>116</v>
      </c>
      <c r="D40" s="8">
        <f>累计考核费用!C137/10000</f>
        <v>4.5305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3.9363999999999999</v>
      </c>
      <c r="H40" s="8">
        <f>累计考核费用!G137/10000</f>
        <v>0</v>
      </c>
      <c r="I40" s="8">
        <f>累计考核费用!L137/10000</f>
        <v>0</v>
      </c>
      <c r="J40" s="8">
        <f>累计考核费用!M137/10000</f>
        <v>0</v>
      </c>
      <c r="K40" s="8">
        <f>累计考核费用!O137/10000</f>
        <v>0</v>
      </c>
      <c r="L40" s="8">
        <f>累计考核费用!P137/10000</f>
        <v>0</v>
      </c>
      <c r="M40" s="8">
        <f>累计考核费用!Q137/10000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累计考核费用!X137/10000</f>
        <v>0</v>
      </c>
      <c r="X40" s="8">
        <f>累计考核费用!Y137/10000</f>
        <v>0</v>
      </c>
      <c r="Y40" s="8">
        <f>累计考核费用!Z137/10000</f>
        <v>0</v>
      </c>
      <c r="Z40" s="8">
        <f>累计考核费用!AA137/10000</f>
        <v>0</v>
      </c>
      <c r="AA40" s="8">
        <f>累计考核费用!AB137/10000</f>
        <v>0</v>
      </c>
      <c r="AB40" s="8">
        <f>累计考核费用!AC137/10000</f>
        <v>0.59409999999999996</v>
      </c>
    </row>
    <row r="41" spans="1:28" s="2" customFormat="1" ht="12" customHeight="1">
      <c r="A41" s="243"/>
      <c r="B41" s="11" t="s">
        <v>87</v>
      </c>
      <c r="C41" s="11" t="s">
        <v>117</v>
      </c>
      <c r="D41" s="12">
        <f>SUM(D17:D40)</f>
        <v>3735.8994499999999</v>
      </c>
      <c r="E41" s="12">
        <f>SUM(E17:E40)</f>
        <v>1018.5088299999998</v>
      </c>
      <c r="F41" s="12">
        <f t="shared" ref="F41:AB41" si="4">SUM(F17:F40)</f>
        <v>749.68340799999976</v>
      </c>
      <c r="G41" s="12">
        <f t="shared" si="4"/>
        <v>592.11691400000007</v>
      </c>
      <c r="H41" s="12">
        <f t="shared" si="4"/>
        <v>180.03400000000002</v>
      </c>
      <c r="I41" s="12">
        <f t="shared" si="4"/>
        <v>167.34464900000003</v>
      </c>
      <c r="J41" s="12">
        <f t="shared" si="4"/>
        <v>21.580159999999999</v>
      </c>
      <c r="K41" s="12">
        <f t="shared" si="4"/>
        <v>22.684919999999998</v>
      </c>
      <c r="L41" s="12">
        <f t="shared" si="4"/>
        <v>19.825391000000003</v>
      </c>
      <c r="M41" s="12">
        <f t="shared" si="4"/>
        <v>16.296532000000003</v>
      </c>
      <c r="N41" s="12">
        <f t="shared" si="4"/>
        <v>32.563603000000008</v>
      </c>
      <c r="O41" s="12" t="e">
        <f t="shared" si="4"/>
        <v>#REF!</v>
      </c>
      <c r="P41" s="12">
        <f t="shared" si="4"/>
        <v>38.391242999999996</v>
      </c>
      <c r="Q41" s="12" t="e">
        <f t="shared" si="4"/>
        <v>#REF!</v>
      </c>
      <c r="R41" s="12">
        <f t="shared" si="4"/>
        <v>894.84289600000022</v>
      </c>
      <c r="S41" s="12">
        <f t="shared" si="4"/>
        <v>102.84915599999999</v>
      </c>
      <c r="T41" s="12" t="e">
        <f t="shared" si="4"/>
        <v>#REF!</v>
      </c>
      <c r="U41" s="12">
        <f t="shared" si="4"/>
        <v>527.0820470000001</v>
      </c>
      <c r="V41" s="12">
        <f t="shared" si="4"/>
        <v>216.62585299999998</v>
      </c>
      <c r="W41" s="12">
        <f t="shared" si="4"/>
        <v>47.08784</v>
      </c>
      <c r="X41" s="12">
        <f t="shared" si="4"/>
        <v>37.555725000000002</v>
      </c>
      <c r="Y41" s="12">
        <f t="shared" si="4"/>
        <v>31.759118000000001</v>
      </c>
      <c r="Z41" s="12">
        <f t="shared" si="4"/>
        <v>5.7966069999999998</v>
      </c>
      <c r="AA41" s="12">
        <f t="shared" si="4"/>
        <v>85.495193</v>
      </c>
      <c r="AB41" s="12">
        <f t="shared" si="4"/>
        <v>11.316834999999999</v>
      </c>
    </row>
    <row r="42" spans="1:28" s="2" customFormat="1" ht="12" customHeight="1">
      <c r="A42" s="241" t="s">
        <v>108</v>
      </c>
      <c r="B42" s="11" t="s">
        <v>118</v>
      </c>
      <c r="C42" s="11" t="s">
        <v>118</v>
      </c>
      <c r="D42" s="8">
        <f>SUMIF(累计考核费用!$B$107:$B$156,原格式费用考核表!$B42,累计考核费用!C$107:C$156)/10000</f>
        <v>451.21497200000005</v>
      </c>
      <c r="E42" s="8">
        <f>SUMIF(累计考核费用!$B$107:$B$156,原格式费用考核表!$B42,累计考核费用!D$107:D$156)/10000</f>
        <v>4.7681639999999996</v>
      </c>
      <c r="F42" s="8">
        <f>SUMIF(累计考核费用!$B$107:$B$156,原格式费用考核表!$B42,累计考核费用!E$107:E$156)/10000</f>
        <v>182.15193199999999</v>
      </c>
      <c r="G42" s="8">
        <f>SUMIF(累计考核费用!$B$107:$B$156,原格式费用考核表!$B42,累计考核费用!F$107:F$156)/10000</f>
        <v>232.92835099999996</v>
      </c>
      <c r="H42" s="8">
        <f>SUMIF(累计考核费用!$B$107:$B$156,原格式费用考核表!$B42,累计考核费用!G$107:G$156)/10000</f>
        <v>9.682777999999999</v>
      </c>
      <c r="I42" s="8">
        <f>SUMIF(累计考核费用!$B$107:$B$156,原格式费用考核表!$B42,累计考核费用!L$107:L$156)/10000</f>
        <v>9.5966900000000006</v>
      </c>
      <c r="J42" s="8">
        <f>SUMIF(累计考核费用!$B$107:$B$156,原格式费用考核表!$B42,累计考核费用!M$107:M$156)/10000</f>
        <v>2.4870070000000002</v>
      </c>
      <c r="K42" s="8">
        <f>SUMIF(累计考核费用!$B$107:$B$156,原格式费用考核表!$B42,累计考核费用!O$107:O$156)/10000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SUMIF(累计考核费用!$B$107:$B$156,原格式费用考核表!$B42,累计考核费用!Q$107:Q$156)/10000</f>
        <v>0.61469099999999999</v>
      </c>
      <c r="N42" s="8">
        <f>SUMIF(累计考核费用!$B$107:$B$156,原格式费用考核表!$B42,累计考核费用!R$107:R$156)/10000</f>
        <v>2.6363439999999998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0.48761300000000002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SUMIF(累计考核费用!$B$107:$B$156,原格式费用考核表!$B42,累计考核费用!X$107:X$156)/10000</f>
        <v>0</v>
      </c>
      <c r="X42" s="8">
        <f>SUMIF(累计考核费用!$B$107:$B$156,原格式费用考核表!$B42,累计考核费用!Y$107:Y$156)/10000</f>
        <v>0</v>
      </c>
      <c r="Y42" s="8">
        <f>SUMIF(累计考核费用!$B$107:$B$156,原格式费用考核表!$B42,累计考核费用!Z$107:Z$156)/10000</f>
        <v>0</v>
      </c>
      <c r="Z42" s="8">
        <f>SUMIF(累计考核费用!$B$107:$B$156,原格式费用考核表!$B42,累计考核费用!AA$107:AA$156)/10000</f>
        <v>0</v>
      </c>
      <c r="AA42" s="8">
        <f>SUMIF(累计考核费用!$B$107:$B$156,原格式费用考核表!$B42,累计考核费用!AB$107:AB$156)/10000</f>
        <v>12.087057000000001</v>
      </c>
      <c r="AB42" s="8">
        <f>SUMIF(累计考核费用!$B$107:$B$156,原格式费用考核表!$B42,累计考核费用!AC$107:AC$156)/10000</f>
        <v>0</v>
      </c>
    </row>
    <row r="43" spans="1:28" s="2" customFormat="1" ht="12" customHeight="1">
      <c r="A43" s="242"/>
      <c r="B43" s="11" t="s">
        <v>119</v>
      </c>
      <c r="C43" s="11" t="s">
        <v>119</v>
      </c>
      <c r="D43" s="8">
        <f>SUMIF(累计考核费用!$B$107:$B$156,原格式费用考核表!$B43,累计考核费用!C$107:C$156)/10000</f>
        <v>207.19537299999999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42.352728000000006</v>
      </c>
      <c r="G43" s="8">
        <f>SUMIF(累计考核费用!$B$107:$B$156,原格式费用考核表!$B43,累计考核费用!F$107:F$156)/10000</f>
        <v>100.78856699999999</v>
      </c>
      <c r="H43" s="8">
        <f>SUMIF(累计考核费用!$B$107:$B$156,原格式费用考核表!$B43,累计考核费用!G$107:G$156)/10000</f>
        <v>17.261710999999998</v>
      </c>
      <c r="I43" s="8">
        <f>SUMIF(累计考核费用!$B$107:$B$156,原格式费用考核表!$B43,累计考核费用!L$107:L$156)/10000</f>
        <v>4.4663290000000009</v>
      </c>
      <c r="J43" s="8">
        <f>SUMIF(累计考核费用!$B$107:$B$156,原格式费用考核表!$B43,累计考核费用!M$107:M$156)/10000</f>
        <v>0.18834900000000002</v>
      </c>
      <c r="K43" s="8">
        <f>SUMIF(累计考核费用!$B$107:$B$156,原格式费用考核表!$B43,累计考核费用!O$107:O$156)/10000</f>
        <v>1.1367450000000001</v>
      </c>
      <c r="L43" s="8">
        <f>SUMIF(累计考核费用!$B$107:$B$156,原格式费用考核表!$B43,累计考核费用!P$107:P$156)/10000</f>
        <v>1.036745</v>
      </c>
      <c r="M43" s="8">
        <f>SUMIF(累计考核费用!$B$107:$B$156,原格式费用考核表!$B43,累计考核费用!Q$107:Q$156)/10000</f>
        <v>0.75339599999999995</v>
      </c>
      <c r="N43" s="8">
        <f>SUMIF(累计考核费用!$B$107:$B$156,原格式费用考核表!$B43,累计考核费用!R$107:R$156)/10000</f>
        <v>1.036745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0.126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0.35433999999999999</v>
      </c>
      <c r="S43" s="8">
        <f>SUMIF(累计考核费用!$B$107:$B$156,原格式费用考核表!$B43,累计考核费用!U$107:U$156)/10000</f>
        <v>0.2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0.06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SUMIF(累计考核费用!$B$107:$B$156,原格式费用考核表!$B43,累计考核费用!X$107:X$156)/10000</f>
        <v>9.4339999999999993E-2</v>
      </c>
      <c r="X43" s="8">
        <f>SUMIF(累计考核费用!$B$107:$B$156,原格式费用考核表!$B43,累计考核费用!Y$107:Y$156)/10000</f>
        <v>0</v>
      </c>
      <c r="Y43" s="8">
        <f>SUMIF(累计考核费用!$B$107:$B$156,原格式费用考核表!$B43,累计考核费用!Z$107:Z$156)/10000</f>
        <v>0</v>
      </c>
      <c r="Z43" s="8">
        <f>SUMIF(累计考核费用!$B$107:$B$156,原格式费用考核表!$B43,累计考核费用!AA$107:AA$156)/10000</f>
        <v>0</v>
      </c>
      <c r="AA43" s="8">
        <f>SUMIF(累计考核费用!$B$107:$B$156,原格式费用考核表!$B43,累计考核费用!AB$107:AB$156)/10000</f>
        <v>41.971697999999996</v>
      </c>
      <c r="AB43" s="8">
        <f>SUMIF(累计考核费用!$B$107:$B$156,原格式费用考核表!$B43,累计考核费用!AC$107:AC$156)/10000</f>
        <v>0</v>
      </c>
    </row>
    <row r="44" spans="1:28" s="2" customFormat="1" ht="12" customHeight="1">
      <c r="A44" s="242"/>
      <c r="B44" s="11" t="s">
        <v>120</v>
      </c>
      <c r="C44" s="11" t="s">
        <v>120</v>
      </c>
      <c r="D44" s="8">
        <f>SUMIF(累计考核费用!$B$107:$B$156,原格式费用考核表!$B44,累计考核费用!C$107:C$156)/10000+累计考核费用!C154/10000</f>
        <v>1393.3954529999999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98.854036000000008</v>
      </c>
      <c r="G44" s="8">
        <f>SUMIF(累计考核费用!$B$107:$B$156,原格式费用考核表!$B44,累计考核费用!F$107:F$156)/10000+累计考核费用!F154/10000</f>
        <v>1100.1268460000001</v>
      </c>
      <c r="H44" s="8">
        <f>SUMIF(累计考核费用!$B$107:$B$156,原格式费用考核表!$B44,累计考核费用!G$107:G$156)/10000+累计考核费用!G154/10000</f>
        <v>20.94450299999999</v>
      </c>
      <c r="I44" s="8">
        <f>SUMIF(累计考核费用!$B$107:$B$156,原格式费用考核表!$B44,累计考核费用!L$107:L$156)/10000+累计考核费用!L154/10000</f>
        <v>105.18812700000001</v>
      </c>
      <c r="J44" s="8">
        <f>SUMIF(累计考核费用!$B$107:$B$156,原格式费用考核表!$B44,累计考核费用!M$107:M$156)/10000+累计考核费用!M154/10000</f>
        <v>9.6889069999999986</v>
      </c>
      <c r="K44" s="8">
        <f>SUMIF(累计考核费用!$B$107:$B$156,原格式费用考核表!$B44,累计考核费用!O$107:O$156)/10000+累计考核费用!O154/10000</f>
        <v>9.6565440000000002</v>
      </c>
      <c r="L44" s="8">
        <f>SUMIF(累计考核费用!$B$107:$B$156,原格式费用考核表!$B44,累计考核费用!P$107:P$156)/10000+累计考核费用!P154/10000</f>
        <v>15.135276999999999</v>
      </c>
      <c r="M44" s="8">
        <f>SUMIF(累计考核费用!$B$107:$B$156,原格式费用考核表!$B44,累计考核费用!Q$107:Q$156)/10000+累计考核费用!Q154/10000</f>
        <v>9.6889070000000004</v>
      </c>
      <c r="N44" s="8">
        <f>SUMIF(累计考核费用!$B$107:$B$156,原格式费用考核表!$B44,累计考核费用!R$107:R$156)/10000+累计考核费用!R154/10000</f>
        <v>14.649838000000001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36.582659999999997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35.171300000000002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17.500653999999997</v>
      </c>
      <c r="V44" s="8">
        <f>SUMIF(累计考核费用!$B$107:$B$156,原格式费用考核表!$B44,累计考核费用!W$107:W$156)/10000+累计考核费用!W154/10000</f>
        <v>10.500389999999999</v>
      </c>
      <c r="W44" s="8">
        <f>SUMIF(累计考核费用!$B$107:$B$156,原格式费用考核表!$B44,累计考核费用!X$107:X$156)/10000+累计考核费用!X154/10000</f>
        <v>7.1702560000000011</v>
      </c>
      <c r="X44" s="8">
        <f>SUMIF(累计考核费用!$B$107:$B$156,原格式费用考核表!$B44,累计考核费用!Y$107:Y$156)/10000+累计考核费用!Y154/10000</f>
        <v>14.648388999999998</v>
      </c>
      <c r="Y44" s="8">
        <f>SUMIF(累计考核费用!$B$107:$B$156,原格式费用考核表!$B44,累计考核费用!Z$107:Z$156)/10000+累计考核费用!Z154/10000</f>
        <v>14.648388999999998</v>
      </c>
      <c r="Z44" s="8">
        <f>SUMIF(累计考核费用!$B$107:$B$156,原格式费用考核表!$B44,累计考核费用!AA$107:AA$156)/10000+累计考核费用!AA154/10000</f>
        <v>0</v>
      </c>
      <c r="AA44" s="8">
        <f>SUMIF(累计考核费用!$B$107:$B$156,原格式费用考核表!$B44,累计考核费用!AB$107:AB$156)/10000+累计考核费用!AB154/10000</f>
        <v>14.231525000000001</v>
      </c>
      <c r="AB44" s="8">
        <f>SUMIF(累计考核费用!$B$107:$B$156,原格式费用考核表!$B44,累计考核费用!AC$107:AC$156)/10000+累计考核费用!AC154/10000</f>
        <v>4.2307269999999999</v>
      </c>
    </row>
    <row r="45" spans="1:28" s="2" customFormat="1" ht="12" customHeight="1">
      <c r="A45" s="242"/>
      <c r="B45" s="11" t="s">
        <v>121</v>
      </c>
      <c r="C45" s="11" t="s">
        <v>121</v>
      </c>
      <c r="D45" s="8">
        <f>SUMIF(累计考核费用!$B$107:$B$156,原格式费用考核表!$B45,累计考核费用!C$107:C$156)/10000</f>
        <v>696.09599500000002</v>
      </c>
      <c r="E45" s="8">
        <f>SUMIF(累计考核费用!$B$107:$B$156,原格式费用考核表!$B45,累计考核费用!D$107:D$156)/10000</f>
        <v>151.95583599999998</v>
      </c>
      <c r="F45" s="8">
        <f>SUMIF(累计考核费用!$B$107:$B$156,原格式费用考核表!$B45,累计考核费用!E$107:E$156)/10000</f>
        <v>-1.1050000000000001E-2</v>
      </c>
      <c r="G45" s="8">
        <f>SUMIF(累计考核费用!$B$107:$B$156,原格式费用考核表!$B45,累计考核费用!F$107:F$156)/10000</f>
        <v>504.96275199999997</v>
      </c>
      <c r="H45" s="8">
        <f>SUMIF(累计考核费用!$B$107:$B$156,原格式费用考核表!$B45,累计考核费用!G$107:G$156)/10000</f>
        <v>9.5570000000000002E-2</v>
      </c>
      <c r="I45" s="8">
        <f>SUMIF(累计考核费用!$B$107:$B$156,原格式费用考核表!$B45,累计考核费用!L$107:L$156)/10000</f>
        <v>25.892882999999998</v>
      </c>
      <c r="J45" s="8">
        <f>SUMIF(累计考核费用!$B$107:$B$156,原格式费用考核表!$B45,累计考核费用!M$107:M$156)/10000</f>
        <v>0.85422300000000018</v>
      </c>
      <c r="K45" s="8">
        <f>SUMIF(累计考核费用!$B$107:$B$156,原格式费用考核表!$B45,累计考核费用!O$107:O$156)/10000</f>
        <v>0</v>
      </c>
      <c r="L45" s="8">
        <f>SUMIF(累计考核费用!$B$107:$B$156,原格式费用考核表!$B45,累计考核费用!P$107:P$156)/10000</f>
        <v>0</v>
      </c>
      <c r="M45" s="8">
        <f>SUMIF(累计考核费用!$B$107:$B$156,原格式费用考核表!$B45,累计考核费用!Q$107:Q$156)/10000</f>
        <v>0.85422399999999998</v>
      </c>
      <c r="N45" s="8">
        <f>SUMIF(累计考核费用!$B$107:$B$156,原格式费用考核表!$B45,累计考核费用!R$107:R$156)/10000</f>
        <v>0.203124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23.127088000000001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SUMIF(累计考核费用!$B$107:$B$156,原格式费用考核表!$B45,累计考核费用!X$107:X$156)/10000</f>
        <v>0</v>
      </c>
      <c r="X45" s="8">
        <f>SUMIF(累计考核费用!$B$107:$B$156,原格式费用考核表!$B45,累计考核费用!Y$107:Y$156)/10000</f>
        <v>6.5168229999999996</v>
      </c>
      <c r="Y45" s="8">
        <f>SUMIF(累计考核费用!$B$107:$B$156,原格式费用考核表!$B45,累计考核费用!Z$107:Z$156)/10000</f>
        <v>6.1364409999999996</v>
      </c>
      <c r="Z45" s="8">
        <f>SUMIF(累计考核费用!$B$107:$B$156,原格式费用考核表!$B45,累计考核费用!AA$107:AA$156)/10000</f>
        <v>0.38038200000000005</v>
      </c>
      <c r="AA45" s="8">
        <f>SUMIF(累计考核费用!$B$107:$B$156,原格式费用考核表!$B45,累计考核费用!AB$107:AB$156)/10000</f>
        <v>6.1941579999999998</v>
      </c>
      <c r="AB45" s="8">
        <f>SUMIF(累计考核费用!$B$107:$B$156,原格式费用考核表!$B45,累计考核费用!AC$107:AC$156)/10000</f>
        <v>0.48902300000000004</v>
      </c>
    </row>
    <row r="46" spans="1:28" s="2" customFormat="1" ht="12" customHeight="1">
      <c r="A46" s="242"/>
      <c r="B46" s="11" t="s">
        <v>122</v>
      </c>
      <c r="C46" s="11" t="s">
        <v>122</v>
      </c>
      <c r="D46" s="8">
        <f>SUMIF(累计考核费用!$B$107:$B$156,原格式费用考核表!$B46,累计考核费用!C$107:C$156)/10000</f>
        <v>333.591566</v>
      </c>
      <c r="E46" s="8">
        <f>SUMIF(累计考核费用!$B$107:$B$156,原格式费用考核表!$B46,累计考核费用!D$107:D$156)/10000</f>
        <v>303.15720600000003</v>
      </c>
      <c r="F46" s="8">
        <f>SUMIF(累计考核费用!$B$107:$B$156,原格式费用考核表!$B46,累计考核费用!E$107:E$156)/10000</f>
        <v>0</v>
      </c>
      <c r="G46" s="8">
        <f>SUMIF(累计考核费用!$B$107:$B$156,原格式费用考核表!$B46,累计考核费用!F$107:F$156)/10000</f>
        <v>4.0278099999999997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4.0186000000000002</v>
      </c>
      <c r="J46" s="8">
        <f>SUMIF(累计考核费用!$B$107:$B$156,原格式费用考核表!$B46,累计考核费用!M$107:M$156)/10000</f>
        <v>1.875346</v>
      </c>
      <c r="K46" s="8">
        <f>SUMIF(累计考核费用!$B$107:$B$156,原格式费用考核表!$B46,累计考核费用!O$107:O$156)/10000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SUMIF(累计考核费用!$B$107:$B$156,原格式费用考核表!$B46,累计考核费用!Q$107:Q$156)/10000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SUMIF(累计考核费用!$B$107:$B$156,原格式费用考核表!$B46,累计考核费用!X$107:X$156)/10000</f>
        <v>0</v>
      </c>
      <c r="X46" s="8">
        <f>SUMIF(累计考核费用!$B$107:$B$156,原格式费用考核表!$B46,累计考核费用!Y$107:Y$156)/10000</f>
        <v>0</v>
      </c>
      <c r="Y46" s="8">
        <f>SUMIF(累计考核费用!$B$107:$B$156,原格式费用考核表!$B46,累计考核费用!Z$107:Z$156)/10000</f>
        <v>0</v>
      </c>
      <c r="Z46" s="8">
        <f>SUMIF(累计考核费用!$B$107:$B$156,原格式费用考核表!$B46,累计考核费用!AA$107:AA$156)/10000</f>
        <v>0</v>
      </c>
      <c r="AA46" s="8">
        <f>SUMIF(累计考核费用!$B$107:$B$156,原格式费用考核表!$B46,累计考核费用!AB$107:AB$156)/10000</f>
        <v>22.38795</v>
      </c>
      <c r="AB46" s="8">
        <f>SUMIF(累计考核费用!$B$107:$B$156,原格式费用考核表!$B46,累计考核费用!AC$107:AC$156)/10000</f>
        <v>0</v>
      </c>
    </row>
    <row r="47" spans="1:28" s="2" customFormat="1" ht="12" customHeight="1">
      <c r="A47" s="242"/>
      <c r="B47" s="11" t="s">
        <v>123</v>
      </c>
      <c r="C47" s="11" t="s">
        <v>123</v>
      </c>
      <c r="D47" s="8">
        <f>SUMIF(累计考核费用!$B$107:$B$156,原格式费用考核表!$B47,累计考核费用!C$107:C$156)/10000</f>
        <v>309.10403100000008</v>
      </c>
      <c r="E47" s="8">
        <f>SUMIF(累计考核费用!$B$107:$B$156,原格式费用考核表!$B47,累计考核费用!D$107:D$156)/10000</f>
        <v>89.753200000000007</v>
      </c>
      <c r="F47" s="8">
        <f>SUMIF(累计考核费用!$B$107:$B$156,原格式费用考核表!$B47,累计考核费用!E$107:E$156)/10000</f>
        <v>-33.356000000000002</v>
      </c>
      <c r="G47" s="8">
        <f>SUMIF(累计考核费用!$B$107:$B$156,原格式费用考核表!$B47,累计考核费用!F$107:F$156)/10000</f>
        <v>189.86641500000002</v>
      </c>
      <c r="H47" s="8">
        <f>SUMIF(累计考核费用!$B$107:$B$156,原格式费用考核表!$B47,累计考核费用!G$107:G$156)/10000</f>
        <v>5.7068580000000004</v>
      </c>
      <c r="I47" s="8">
        <f>SUMIF(累计考核费用!$B$107:$B$156,原格式费用考核表!$B47,累计考核费用!L$107:L$156)/10000</f>
        <v>12.680289</v>
      </c>
      <c r="J47" s="8">
        <f>SUMIF(累计考核费用!$B$107:$B$156,原格式费用考核表!$B47,累计考核费用!M$107:M$156)/10000</f>
        <v>1.4183379999999997</v>
      </c>
      <c r="K47" s="8">
        <f>SUMIF(累计考核费用!$B$107:$B$156,原格式费用考核表!$B47,累计考核费用!O$107:O$156)/10000</f>
        <v>0.79665599999999992</v>
      </c>
      <c r="L47" s="8">
        <f>SUMIF(累计考核费用!$B$107:$B$156,原格式费用考核表!$B47,累计考核费用!P$107:P$156)/10000</f>
        <v>4.3187240000000005</v>
      </c>
      <c r="M47" s="8">
        <f>SUMIF(累计考核费用!$B$107:$B$156,原格式费用考核表!$B47,累计考核费用!Q$107:Q$156)/10000</f>
        <v>1.4072719999999999</v>
      </c>
      <c r="N47" s="8">
        <f>SUMIF(累计考核费用!$B$107:$B$156,原格式费用考核表!$B47,累计考核费用!R$107:R$156)/10000</f>
        <v>2.1571029999999998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1.1749240000000001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34.140099999999997</v>
      </c>
      <c r="S47" s="8">
        <f>SUMIF(累计考核费用!$B$107:$B$156,原格式费用考核表!$B47,累计考核费用!U$107:U$156)/10000</f>
        <v>4.8140000000000001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26.164335000000001</v>
      </c>
      <c r="V47" s="8">
        <f>SUMIF(累计考核费用!$B$107:$B$156,原格式费用考核表!$B47,累计考核费用!W$107:W$156)/10000</f>
        <v>3.1617649999999999</v>
      </c>
      <c r="W47" s="8">
        <f>SUMIF(累计考核费用!$B$107:$B$156,原格式费用考核表!$B47,累计考核费用!X$107:X$156)/10000</f>
        <v>0</v>
      </c>
      <c r="X47" s="8">
        <f>SUMIF(累计考核费用!$B$107:$B$156,原格式费用考核表!$B47,累计考核费用!Y$107:Y$156)/10000</f>
        <v>4.1796499999999996</v>
      </c>
      <c r="Y47" s="8">
        <f>SUMIF(累计考核费用!$B$107:$B$156,原格式费用考核表!$B47,累计考核费用!Z$107:Z$156)/10000</f>
        <v>4.1796499999999996</v>
      </c>
      <c r="Z47" s="8">
        <f>SUMIF(累计考核费用!$B$107:$B$156,原格式费用考核表!$B47,累计考核费用!AA$107:AA$156)/10000</f>
        <v>0</v>
      </c>
      <c r="AA47" s="8">
        <f>SUMIF(累计考核费用!$B$107:$B$156,原格式费用考核表!$B47,累计考核费用!AB$107:AB$156)/10000</f>
        <v>4.5690999999999997</v>
      </c>
      <c r="AB47" s="8">
        <f>SUMIF(累计考核费用!$B$107:$B$156,原格式费用考核表!$B47,累计考核费用!AC$107:AC$156)/10000</f>
        <v>1.5644189999999998</v>
      </c>
    </row>
    <row r="48" spans="1:28" s="2" customFormat="1" ht="12" customHeight="1">
      <c r="A48" s="242"/>
      <c r="B48" s="11" t="s">
        <v>130</v>
      </c>
      <c r="C48" s="11" t="s">
        <v>124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SUMIF(累计考核费用!$B$107:$B$156,原格式费用考核表!$B48,累计考核费用!O$107:O$156)/10000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SUMIF(累计考核费用!$B$107:$B$156,原格式费用考核表!$B48,累计考核费用!Q$107:Q$156)/10000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SUMIF(累计考核费用!$B$107:$B$156,原格式费用考核表!$B48,累计考核费用!X$107:X$156)/10000</f>
        <v>0</v>
      </c>
      <c r="X48" s="8">
        <f>SUMIF(累计考核费用!$B$107:$B$156,原格式费用考核表!$B48,累计考核费用!Y$107:Y$156)/10000</f>
        <v>0</v>
      </c>
      <c r="Y48" s="8">
        <f>SUMIF(累计考核费用!$B$107:$B$156,原格式费用考核表!$B48,累计考核费用!Z$107:Z$156)/10000</f>
        <v>0</v>
      </c>
      <c r="Z48" s="8">
        <f>SUMIF(累计考核费用!$B$107:$B$156,原格式费用考核表!$B48,累计考核费用!AA$107:AA$156)/10000</f>
        <v>0</v>
      </c>
      <c r="AA48" s="8">
        <f>SUMIF(累计考核费用!$B$107:$B$156,原格式费用考核表!$B48,累计考核费用!AB$107:AB$156)/10000</f>
        <v>0</v>
      </c>
      <c r="AB48" s="8">
        <f>SUMIF(累计考核费用!$B$107:$B$156,原格式费用考核表!$B48,累计考核费用!AC$107:AC$156)/10000</f>
        <v>0</v>
      </c>
    </row>
    <row r="49" spans="1:28" s="2" customFormat="1" ht="12" customHeight="1">
      <c r="A49" s="243"/>
      <c r="B49" s="11" t="s">
        <v>87</v>
      </c>
      <c r="C49" s="11" t="s">
        <v>87</v>
      </c>
      <c r="D49" s="13">
        <f t="shared" ref="D49:AB49" si="5">SUM(D42:D48)</f>
        <v>3390.5973899999999</v>
      </c>
      <c r="E49" s="13">
        <f t="shared" si="5"/>
        <v>549.63440600000001</v>
      </c>
      <c r="F49" s="13">
        <f t="shared" si="5"/>
        <v>289.991646</v>
      </c>
      <c r="G49" s="13">
        <f t="shared" si="5"/>
        <v>2132.7007410000001</v>
      </c>
      <c r="H49" s="13">
        <f t="shared" si="5"/>
        <v>53.691419999999994</v>
      </c>
      <c r="I49" s="13">
        <f t="shared" si="5"/>
        <v>161.84291799999997</v>
      </c>
      <c r="J49" s="13">
        <f t="shared" si="5"/>
        <v>16.512169999999998</v>
      </c>
      <c r="K49" s="13">
        <f t="shared" si="5"/>
        <v>11.589945</v>
      </c>
      <c r="L49" s="13">
        <f t="shared" si="5"/>
        <v>23.127089999999999</v>
      </c>
      <c r="M49" s="13">
        <f t="shared" si="5"/>
        <v>14.390117</v>
      </c>
      <c r="N49" s="13">
        <f t="shared" si="5"/>
        <v>20.683153999999998</v>
      </c>
      <c r="O49" s="13" t="e">
        <f t="shared" si="5"/>
        <v>#REF!</v>
      </c>
      <c r="P49" s="13">
        <f t="shared" si="5"/>
        <v>61.498284999999996</v>
      </c>
      <c r="Q49" s="13" t="e">
        <f t="shared" si="5"/>
        <v>#REF!</v>
      </c>
      <c r="R49" s="13">
        <f t="shared" si="5"/>
        <v>69.66574</v>
      </c>
      <c r="S49" s="13">
        <f t="shared" si="5"/>
        <v>5.0140000000000002</v>
      </c>
      <c r="T49" s="13" t="e">
        <f t="shared" si="5"/>
        <v>#REF!</v>
      </c>
      <c r="U49" s="13">
        <f t="shared" si="5"/>
        <v>43.724988999999994</v>
      </c>
      <c r="V49" s="13">
        <f t="shared" si="5"/>
        <v>13.662154999999998</v>
      </c>
      <c r="W49" s="13">
        <f t="shared" si="5"/>
        <v>7.2645960000000009</v>
      </c>
      <c r="X49" s="13">
        <f t="shared" si="5"/>
        <v>25.344861999999996</v>
      </c>
      <c r="Y49" s="13">
        <f t="shared" si="5"/>
        <v>24.964479999999998</v>
      </c>
      <c r="Z49" s="13">
        <f t="shared" si="5"/>
        <v>0.38038200000000005</v>
      </c>
      <c r="AA49" s="13">
        <f t="shared" si="5"/>
        <v>101.44148800000001</v>
      </c>
      <c r="AB49" s="13">
        <f t="shared" si="5"/>
        <v>6.2841690000000003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27890.692282999997</v>
      </c>
      <c r="E50" s="16">
        <f t="shared" ref="E50:AB50" si="6">E11+E16+E41+E49</f>
        <v>2777.1757969999999</v>
      </c>
      <c r="F50" s="16">
        <f t="shared" si="6"/>
        <v>4322.9162800000004</v>
      </c>
      <c r="G50" s="16">
        <f t="shared" si="6"/>
        <v>13886.291720000003</v>
      </c>
      <c r="H50" s="16">
        <f t="shared" si="6"/>
        <v>731.78471000000002</v>
      </c>
      <c r="I50" s="16">
        <f t="shared" si="6"/>
        <v>1094.6234979999999</v>
      </c>
      <c r="J50" s="16">
        <f t="shared" si="6"/>
        <v>219.51160200000004</v>
      </c>
      <c r="K50" s="16">
        <f t="shared" si="6"/>
        <v>134.72237800000002</v>
      </c>
      <c r="L50" s="16">
        <f t="shared" si="6"/>
        <v>178.71171700000005</v>
      </c>
      <c r="M50" s="16">
        <f t="shared" si="6"/>
        <v>82.194663000000006</v>
      </c>
      <c r="N50" s="16">
        <f t="shared" si="6"/>
        <v>169.07395399999999</v>
      </c>
      <c r="O50" s="16" t="e">
        <f t="shared" si="6"/>
        <v>#REF!</v>
      </c>
      <c r="P50" s="16">
        <f t="shared" si="6"/>
        <v>230.77775100000002</v>
      </c>
      <c r="Q50" s="16" t="e">
        <f t="shared" si="6"/>
        <v>#REF!</v>
      </c>
      <c r="R50" s="16">
        <f t="shared" si="6"/>
        <v>5349.3015869999999</v>
      </c>
      <c r="S50" s="16">
        <f t="shared" si="6"/>
        <v>572.48787900000013</v>
      </c>
      <c r="T50" s="16" t="e">
        <f t="shared" si="6"/>
        <v>#REF!</v>
      </c>
      <c r="U50" s="16">
        <f t="shared" si="6"/>
        <v>2911.1296129999996</v>
      </c>
      <c r="V50" s="16">
        <f t="shared" si="6"/>
        <v>1639.37474</v>
      </c>
      <c r="W50" s="16">
        <f t="shared" si="6"/>
        <v>226.30935500000001</v>
      </c>
      <c r="X50" s="16">
        <f t="shared" si="6"/>
        <v>267.66789299999999</v>
      </c>
      <c r="Y50" s="16">
        <f t="shared" si="6"/>
        <v>199.93877700000004</v>
      </c>
      <c r="Z50" s="16">
        <f t="shared" si="6"/>
        <v>67.729116000000005</v>
      </c>
      <c r="AA50" s="16">
        <f t="shared" si="6"/>
        <v>621.91856000000007</v>
      </c>
      <c r="AB50" s="16">
        <f t="shared" si="6"/>
        <v>81.012238000000011</v>
      </c>
    </row>
    <row r="52" spans="1:28" s="1" customFormat="1" ht="12" customHeight="1">
      <c r="A52" s="4" t="s">
        <v>74</v>
      </c>
      <c r="B52" s="5" t="s">
        <v>75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23" t="s">
        <v>9</v>
      </c>
      <c r="K52" s="23" t="s">
        <v>12</v>
      </c>
      <c r="L52" s="23" t="s">
        <v>11</v>
      </c>
      <c r="M52" s="23" t="s">
        <v>10</v>
      </c>
      <c r="N52" s="23" t="s">
        <v>13</v>
      </c>
      <c r="O52" s="23" t="s">
        <v>57</v>
      </c>
      <c r="P52" s="23" t="s">
        <v>14</v>
      </c>
      <c r="Q52" s="23" t="s">
        <v>15</v>
      </c>
      <c r="R52" s="6" t="s">
        <v>16</v>
      </c>
      <c r="S52" s="6" t="s">
        <v>17</v>
      </c>
      <c r="T52" s="23" t="s">
        <v>58</v>
      </c>
      <c r="U52" s="23" t="s">
        <v>18</v>
      </c>
      <c r="V52" s="23" t="s">
        <v>19</v>
      </c>
      <c r="W52" s="23" t="s">
        <v>20</v>
      </c>
      <c r="X52" s="6" t="s">
        <v>21</v>
      </c>
      <c r="Y52" s="23" t="s">
        <v>22</v>
      </c>
      <c r="Z52" s="23" t="s">
        <v>23</v>
      </c>
      <c r="AA52" s="6" t="s">
        <v>24</v>
      </c>
      <c r="AB52" s="6" t="s">
        <v>25</v>
      </c>
    </row>
    <row r="55" spans="1:28" s="2" customFormat="1" ht="13.5">
      <c r="A55" s="17" t="s">
        <v>74</v>
      </c>
      <c r="B55" s="18" t="s">
        <v>75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8</v>
      </c>
      <c r="J55" s="24" t="s">
        <v>9</v>
      </c>
      <c r="K55" s="24" t="s">
        <v>11</v>
      </c>
      <c r="L55" s="24" t="s">
        <v>13</v>
      </c>
      <c r="M55" s="24" t="s">
        <v>57</v>
      </c>
      <c r="N55" s="24" t="s">
        <v>14</v>
      </c>
      <c r="O55" s="24" t="s">
        <v>15</v>
      </c>
      <c r="P55" s="19" t="s">
        <v>16</v>
      </c>
      <c r="Q55" s="19" t="s">
        <v>17</v>
      </c>
      <c r="R55" s="24" t="s">
        <v>58</v>
      </c>
      <c r="S55" s="24" t="s">
        <v>18</v>
      </c>
      <c r="T55" s="24" t="s">
        <v>19</v>
      </c>
      <c r="U55" s="24" t="s">
        <v>20</v>
      </c>
      <c r="V55" s="19" t="s">
        <v>21</v>
      </c>
      <c r="W55" s="24" t="s">
        <v>22</v>
      </c>
      <c r="X55" s="24" t="s">
        <v>23</v>
      </c>
      <c r="Y55" s="24" t="s">
        <v>24</v>
      </c>
      <c r="Z55" s="19">
        <v>0</v>
      </c>
      <c r="AA55" s="19">
        <v>0</v>
      </c>
    </row>
    <row r="56" spans="1:28" ht="12" customHeight="1">
      <c r="A56" s="20" t="s">
        <v>481</v>
      </c>
      <c r="B56" t="s">
        <v>127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74</v>
      </c>
      <c r="C59" s="18" t="s">
        <v>75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7</v>
      </c>
      <c r="I59" s="19" t="s">
        <v>8</v>
      </c>
      <c r="J59" s="24" t="s">
        <v>9</v>
      </c>
      <c r="K59" s="24" t="s">
        <v>11</v>
      </c>
      <c r="L59" s="24" t="s">
        <v>13</v>
      </c>
      <c r="M59" s="24" t="s">
        <v>57</v>
      </c>
      <c r="N59" s="24" t="s">
        <v>14</v>
      </c>
      <c r="O59" s="24" t="s">
        <v>15</v>
      </c>
      <c r="P59" s="19" t="s">
        <v>16</v>
      </c>
      <c r="Q59" s="19" t="s">
        <v>17</v>
      </c>
      <c r="R59" s="24" t="s">
        <v>58</v>
      </c>
      <c r="S59" s="24" t="s">
        <v>18</v>
      </c>
      <c r="T59" s="24" t="s">
        <v>19</v>
      </c>
      <c r="U59" s="24" t="s">
        <v>20</v>
      </c>
      <c r="V59" s="19" t="s">
        <v>21</v>
      </c>
      <c r="W59" s="24" t="s">
        <v>22</v>
      </c>
      <c r="X59" s="24" t="s">
        <v>23</v>
      </c>
      <c r="Y59" s="24" t="s">
        <v>24</v>
      </c>
      <c r="Z59" s="6" t="s">
        <v>25</v>
      </c>
    </row>
    <row r="60" spans="1:28" s="3" customFormat="1" ht="12" customHeight="1">
      <c r="B60" s="247" t="s">
        <v>76</v>
      </c>
      <c r="C60" s="21" t="s">
        <v>77</v>
      </c>
      <c r="D60" s="22">
        <f>D2</f>
        <v>9966.8731059999973</v>
      </c>
      <c r="E60" s="22">
        <f>E2+AB2</f>
        <v>49.972687000000001</v>
      </c>
      <c r="F60" s="22">
        <f t="shared" ref="F60:J69" si="8">F2</f>
        <v>2737.9404589999999</v>
      </c>
      <c r="G60" s="22">
        <f t="shared" si="8"/>
        <v>4284.7903240000014</v>
      </c>
      <c r="H60" s="22">
        <f t="shared" si="8"/>
        <v>466.48621299999991</v>
      </c>
      <c r="I60" s="22">
        <f t="shared" si="8"/>
        <v>657.28690199999994</v>
      </c>
      <c r="J60" s="22">
        <f t="shared" si="8"/>
        <v>135.38870700000001</v>
      </c>
      <c r="K60" s="22">
        <f>K2+L2</f>
        <v>262.110793</v>
      </c>
      <c r="L60" s="22">
        <f t="shared" ref="L60:L91" si="9">N2</f>
        <v>95.686119999999988</v>
      </c>
      <c r="M60" s="22" t="e">
        <f t="shared" ref="M60:M91" si="10">O2</f>
        <v>#REF!</v>
      </c>
      <c r="N60" s="22">
        <f t="shared" ref="N60:N91" si="11">P2</f>
        <v>109.384556</v>
      </c>
      <c r="O60" s="22" t="e">
        <f t="shared" ref="O60:O91" si="12">Q2</f>
        <v>#REF!</v>
      </c>
      <c r="P60" s="22">
        <f t="shared" ref="P60:Z60" si="13">R2</f>
        <v>1281.6925859999997</v>
      </c>
      <c r="Q60" s="22">
        <f t="shared" si="13"/>
        <v>311.98427700000002</v>
      </c>
      <c r="R60" s="22" t="e">
        <f t="shared" si="13"/>
        <v>#REF!</v>
      </c>
      <c r="S60" s="22">
        <f t="shared" si="13"/>
        <v>356.26253700000001</v>
      </c>
      <c r="T60" s="22">
        <f t="shared" si="13"/>
        <v>479.39851699999997</v>
      </c>
      <c r="U60" s="22">
        <f t="shared" si="13"/>
        <v>134.04725500000001</v>
      </c>
      <c r="V60" s="22">
        <f t="shared" si="13"/>
        <v>161.98801900000001</v>
      </c>
      <c r="W60" s="22">
        <f t="shared" si="13"/>
        <v>120.82776900000002</v>
      </c>
      <c r="X60" s="22">
        <f t="shared" si="13"/>
        <v>41.160249999999998</v>
      </c>
      <c r="Y60" s="22">
        <f t="shared" si="13"/>
        <v>326.71591599999999</v>
      </c>
      <c r="Z60" s="25">
        <f t="shared" si="13"/>
        <v>49.972687000000001</v>
      </c>
    </row>
    <row r="61" spans="1:28" s="3" customFormat="1" ht="12" customHeight="1">
      <c r="B61" s="248"/>
      <c r="C61" s="21" t="s">
        <v>78</v>
      </c>
      <c r="D61" s="22">
        <f t="shared" ref="D61:D108" si="14">D3</f>
        <v>180.412339</v>
      </c>
      <c r="E61" s="22">
        <f t="shared" ref="E61:E108" si="15">E3+AB3</f>
        <v>1.6321600000000003</v>
      </c>
      <c r="F61" s="22">
        <f t="shared" si="8"/>
        <v>51.361082000000003</v>
      </c>
      <c r="G61" s="22">
        <f t="shared" si="8"/>
        <v>83.860053000000008</v>
      </c>
      <c r="H61" s="22">
        <f t="shared" si="8"/>
        <v>7.5419999999999998</v>
      </c>
      <c r="I61" s="22">
        <f t="shared" si="8"/>
        <v>3.6543000000000001</v>
      </c>
      <c r="J61" s="22">
        <f t="shared" si="8"/>
        <v>0.58299999999999996</v>
      </c>
      <c r="K61" s="22">
        <f t="shared" ref="K61:K108" si="16">K3+L3</f>
        <v>2.0187999999999997</v>
      </c>
      <c r="L61" s="22">
        <f t="shared" si="9"/>
        <v>0.221</v>
      </c>
      <c r="M61" s="22" t="e">
        <f t="shared" si="10"/>
        <v>#REF!</v>
      </c>
      <c r="N61" s="22">
        <f t="shared" si="11"/>
        <v>0.33600000000000002</v>
      </c>
      <c r="O61" s="22" t="e">
        <f t="shared" si="12"/>
        <v>#REF!</v>
      </c>
      <c r="P61" s="22">
        <f t="shared" ref="P61:P108" si="17">R3</f>
        <v>29.784148999999999</v>
      </c>
      <c r="Q61" s="22">
        <f t="shared" ref="Q61:Q108" si="18">S3</f>
        <v>6.9565839999999994</v>
      </c>
      <c r="R61" s="22" t="e">
        <f t="shared" ref="R61:R108" si="19">T3</f>
        <v>#REF!</v>
      </c>
      <c r="S61" s="22">
        <f t="shared" ref="S61:S108" si="20">U3</f>
        <v>10.989599</v>
      </c>
      <c r="T61" s="22">
        <f t="shared" ref="T61:T108" si="21">V3</f>
        <v>5.0200279999999999</v>
      </c>
      <c r="U61" s="22">
        <f t="shared" ref="U61:U108" si="22">W3</f>
        <v>6.8179380000000007</v>
      </c>
      <c r="V61" s="22">
        <f t="shared" ref="V61:V108" si="23">X3</f>
        <v>1.3605</v>
      </c>
      <c r="W61" s="22">
        <f t="shared" ref="W61:W108" si="24">Y3</f>
        <v>1.008</v>
      </c>
      <c r="X61" s="22">
        <f t="shared" ref="X61:X108" si="25">Z3</f>
        <v>0.35249999999999998</v>
      </c>
      <c r="Y61" s="22">
        <f t="shared" ref="Y61:Y108" si="26">AA3</f>
        <v>1.2180949999999999</v>
      </c>
      <c r="Z61" s="25">
        <f t="shared" ref="Z61:Z108" si="27">AB3</f>
        <v>0.54416000000000009</v>
      </c>
    </row>
    <row r="62" spans="1:28" s="3" customFormat="1" ht="12" customHeight="1">
      <c r="B62" s="248"/>
      <c r="C62" s="21" t="s">
        <v>79</v>
      </c>
      <c r="D62" s="22">
        <f t="shared" si="14"/>
        <v>267.56062300000002</v>
      </c>
      <c r="E62" s="22">
        <f t="shared" si="15"/>
        <v>1.0152950000000001</v>
      </c>
      <c r="F62" s="22">
        <f t="shared" si="8"/>
        <v>47.566051999999999</v>
      </c>
      <c r="G62" s="22">
        <f t="shared" si="8"/>
        <v>114.48436199999999</v>
      </c>
      <c r="H62" s="22">
        <f t="shared" si="8"/>
        <v>10.508066000000001</v>
      </c>
      <c r="I62" s="22">
        <f t="shared" si="8"/>
        <v>11.850374</v>
      </c>
      <c r="J62" s="22">
        <f t="shared" si="8"/>
        <v>2.712412</v>
      </c>
      <c r="K62" s="22">
        <f t="shared" si="16"/>
        <v>4.2495129999999994</v>
      </c>
      <c r="L62" s="22">
        <f t="shared" si="9"/>
        <v>1.936202</v>
      </c>
      <c r="M62" s="22" t="e">
        <f t="shared" si="10"/>
        <v>#REF!</v>
      </c>
      <c r="N62" s="22">
        <f t="shared" si="11"/>
        <v>1.8478339999999998</v>
      </c>
      <c r="O62" s="22" t="e">
        <f t="shared" si="12"/>
        <v>#REF!</v>
      </c>
      <c r="P62" s="22">
        <f t="shared" si="17"/>
        <v>71.941877000000005</v>
      </c>
      <c r="Q62" s="22">
        <f t="shared" si="18"/>
        <v>7.2828270000000002</v>
      </c>
      <c r="R62" s="22" t="e">
        <f t="shared" si="19"/>
        <v>#REF!</v>
      </c>
      <c r="S62" s="22">
        <f t="shared" si="20"/>
        <v>41.833252000000002</v>
      </c>
      <c r="T62" s="22">
        <f t="shared" si="21"/>
        <v>20.252300999999999</v>
      </c>
      <c r="U62" s="22">
        <f t="shared" si="22"/>
        <v>2.5734970000000001</v>
      </c>
      <c r="V62" s="22">
        <f t="shared" si="23"/>
        <v>3.3002389999999999</v>
      </c>
      <c r="W62" s="22">
        <f t="shared" si="24"/>
        <v>2.4509939999999997</v>
      </c>
      <c r="X62" s="22">
        <f t="shared" si="25"/>
        <v>0.84924499999999992</v>
      </c>
      <c r="Y62" s="22">
        <f t="shared" si="26"/>
        <v>6.8943580000000004</v>
      </c>
      <c r="Z62" s="25">
        <f t="shared" si="27"/>
        <v>1.0152950000000001</v>
      </c>
    </row>
    <row r="63" spans="1:28" s="3" customFormat="1" ht="12" customHeight="1">
      <c r="B63" s="248"/>
      <c r="C63" s="21" t="s">
        <v>81</v>
      </c>
      <c r="D63" s="22">
        <f t="shared" si="14"/>
        <v>2035.333038</v>
      </c>
      <c r="E63" s="22">
        <f t="shared" si="15"/>
        <v>-13.557059999999998</v>
      </c>
      <c r="F63" s="22">
        <f t="shared" si="8"/>
        <v>401.45456700000005</v>
      </c>
      <c r="G63" s="22">
        <f t="shared" si="8"/>
        <v>1106.71264</v>
      </c>
      <c r="H63" s="22">
        <f t="shared" si="8"/>
        <v>93.969209000000035</v>
      </c>
      <c r="I63" s="22">
        <f t="shared" si="8"/>
        <v>103.24833199999999</v>
      </c>
      <c r="J63" s="22">
        <f t="shared" si="8"/>
        <v>0.85014100000000037</v>
      </c>
      <c r="K63" s="22">
        <f t="shared" si="16"/>
        <v>47.522094000000003</v>
      </c>
      <c r="L63" s="22">
        <f t="shared" si="9"/>
        <v>16.676418999999999</v>
      </c>
      <c r="M63" s="22" t="e">
        <f t="shared" si="10"/>
        <v>#REF!</v>
      </c>
      <c r="N63" s="22">
        <f t="shared" si="11"/>
        <v>17.711981000000002</v>
      </c>
      <c r="O63" s="22" t="e">
        <f t="shared" si="12"/>
        <v>#REF!</v>
      </c>
      <c r="P63" s="22">
        <f t="shared" si="17"/>
        <v>234.01979899999998</v>
      </c>
      <c r="Q63" s="22">
        <f t="shared" si="18"/>
        <v>71.029529000000011</v>
      </c>
      <c r="R63" s="22" t="e">
        <f t="shared" si="19"/>
        <v>#REF!</v>
      </c>
      <c r="S63" s="22">
        <f t="shared" si="20"/>
        <v>76.535984999999997</v>
      </c>
      <c r="T63" s="22">
        <f t="shared" si="21"/>
        <v>61.193869999999997</v>
      </c>
      <c r="U63" s="22">
        <f t="shared" si="22"/>
        <v>25.260414999999998</v>
      </c>
      <c r="V63" s="22">
        <f t="shared" si="23"/>
        <v>27.334040999999999</v>
      </c>
      <c r="W63" s="22">
        <f t="shared" si="24"/>
        <v>15.977796</v>
      </c>
      <c r="X63" s="22">
        <f t="shared" si="25"/>
        <v>11.356244999999999</v>
      </c>
      <c r="Y63" s="22">
        <f t="shared" si="26"/>
        <v>82.151510000000002</v>
      </c>
      <c r="Z63" s="25">
        <f t="shared" si="27"/>
        <v>11.08694</v>
      </c>
    </row>
    <row r="64" spans="1:28" s="3" customFormat="1" ht="12" customHeight="1">
      <c r="B64" s="248"/>
      <c r="C64" s="21" t="s">
        <v>82</v>
      </c>
      <c r="D64" s="22">
        <f t="shared" si="14"/>
        <v>9.7749000000000006</v>
      </c>
      <c r="E64" s="22">
        <f t="shared" si="15"/>
        <v>0</v>
      </c>
      <c r="F64" s="22">
        <f t="shared" si="8"/>
        <v>0</v>
      </c>
      <c r="G64" s="22">
        <f t="shared" si="8"/>
        <v>9.7749000000000006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48"/>
      <c r="C65" s="21" t="s">
        <v>83</v>
      </c>
      <c r="D65" s="22">
        <f t="shared" si="14"/>
        <v>140.46603599999997</v>
      </c>
      <c r="E65" s="22">
        <f t="shared" si="15"/>
        <v>124.27596899999999</v>
      </c>
      <c r="F65" s="22">
        <f t="shared" si="8"/>
        <v>0.13519999999999999</v>
      </c>
      <c r="G65" s="22">
        <f t="shared" si="8"/>
        <v>15.449866999999998</v>
      </c>
      <c r="H65" s="22">
        <f t="shared" si="8"/>
        <v>0.60499999999999998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 t="e">
        <f t="shared" si="12"/>
        <v>#REF!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48"/>
      <c r="C66" s="21" t="s">
        <v>84</v>
      </c>
      <c r="D66" s="22">
        <f t="shared" si="14"/>
        <v>124.79821699999999</v>
      </c>
      <c r="E66" s="22">
        <f t="shared" si="15"/>
        <v>0.79200000000000004</v>
      </c>
      <c r="F66" s="22">
        <f t="shared" si="8"/>
        <v>30.795999999999999</v>
      </c>
      <c r="G66" s="22">
        <f t="shared" si="8"/>
        <v>70.925217000000004</v>
      </c>
      <c r="H66" s="22">
        <f t="shared" si="8"/>
        <v>6.6479999999999997</v>
      </c>
      <c r="I66" s="22">
        <f t="shared" si="8"/>
        <v>4.4059999999999997</v>
      </c>
      <c r="J66" s="22">
        <f t="shared" si="8"/>
        <v>0.23200000000000001</v>
      </c>
      <c r="K66" s="22">
        <f t="shared" si="16"/>
        <v>2.6339999999999999</v>
      </c>
      <c r="L66" s="22">
        <f t="shared" si="9"/>
        <v>0.78400000000000003</v>
      </c>
      <c r="M66" s="22" t="e">
        <f t="shared" si="10"/>
        <v>#REF!</v>
      </c>
      <c r="N66" s="22">
        <f t="shared" si="11"/>
        <v>0.252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3.024</v>
      </c>
      <c r="W66" s="22">
        <f t="shared" si="24"/>
        <v>1.722</v>
      </c>
      <c r="X66" s="22">
        <f t="shared" si="25"/>
        <v>1.302</v>
      </c>
      <c r="Y66" s="22">
        <f t="shared" si="26"/>
        <v>8.2070000000000007</v>
      </c>
      <c r="Z66" s="25">
        <f t="shared" si="27"/>
        <v>0.79200000000000004</v>
      </c>
    </row>
    <row r="67" spans="2:26" s="3" customFormat="1" ht="12" customHeight="1">
      <c r="B67" s="248"/>
      <c r="C67" s="21" t="s">
        <v>127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48"/>
      <c r="C68" s="21" t="s">
        <v>86</v>
      </c>
      <c r="D68" s="22">
        <f t="shared" si="14"/>
        <v>0</v>
      </c>
      <c r="E68" s="22">
        <f t="shared" si="15"/>
        <v>0</v>
      </c>
      <c r="F68" s="22">
        <f t="shared" si="8"/>
        <v>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49"/>
      <c r="C69" s="21" t="s">
        <v>87</v>
      </c>
      <c r="D69" s="22">
        <f t="shared" si="14"/>
        <v>12775.385055999997</v>
      </c>
      <c r="E69" s="22">
        <f t="shared" si="15"/>
        <v>164.13105099999999</v>
      </c>
      <c r="F69" s="22">
        <f t="shared" si="8"/>
        <v>3288.996764</v>
      </c>
      <c r="G69" s="22">
        <f t="shared" si="8"/>
        <v>5707.3797460000023</v>
      </c>
      <c r="H69" s="22">
        <f t="shared" si="8"/>
        <v>586.95848799999999</v>
      </c>
      <c r="I69" s="22">
        <f t="shared" si="8"/>
        <v>784.7783179999999</v>
      </c>
      <c r="J69" s="22">
        <f t="shared" si="8"/>
        <v>139.89326000000003</v>
      </c>
      <c r="K69" s="22">
        <f t="shared" si="16"/>
        <v>319.90910400000007</v>
      </c>
      <c r="L69" s="22">
        <f t="shared" si="9"/>
        <v>116.22034099999999</v>
      </c>
      <c r="M69" s="22" t="e">
        <f t="shared" si="10"/>
        <v>#REF!</v>
      </c>
      <c r="N69" s="22">
        <f t="shared" si="11"/>
        <v>130.88627700000001</v>
      </c>
      <c r="O69" s="22" t="e">
        <f t="shared" si="12"/>
        <v>#REF!</v>
      </c>
      <c r="P69" s="22">
        <f t="shared" si="17"/>
        <v>1618.2384109999996</v>
      </c>
      <c r="Q69" s="22">
        <f t="shared" si="18"/>
        <v>398.25221700000009</v>
      </c>
      <c r="R69" s="22" t="e">
        <f t="shared" si="19"/>
        <v>#REF!</v>
      </c>
      <c r="S69" s="22">
        <f t="shared" si="20"/>
        <v>485.78137300000003</v>
      </c>
      <c r="T69" s="22">
        <f t="shared" si="21"/>
        <v>565.86471599999993</v>
      </c>
      <c r="U69" s="22">
        <f t="shared" si="22"/>
        <v>169.538105</v>
      </c>
      <c r="V69" s="22">
        <f t="shared" si="23"/>
        <v>198.716399</v>
      </c>
      <c r="W69" s="22">
        <f t="shared" si="24"/>
        <v>143.21555900000004</v>
      </c>
      <c r="X69" s="22">
        <f t="shared" si="25"/>
        <v>55.500840000000004</v>
      </c>
      <c r="Y69" s="22">
        <f t="shared" si="26"/>
        <v>425.18687899999998</v>
      </c>
      <c r="Z69" s="25">
        <f t="shared" si="27"/>
        <v>63.411082</v>
      </c>
    </row>
    <row r="70" spans="2:26" s="3" customFormat="1" ht="12" customHeight="1">
      <c r="B70" s="244" t="s">
        <v>88</v>
      </c>
      <c r="C70" s="26" t="s">
        <v>89</v>
      </c>
      <c r="D70" s="22">
        <f t="shared" si="14"/>
        <v>3401.5818229999995</v>
      </c>
      <c r="E70" s="22">
        <f t="shared" si="15"/>
        <v>0</v>
      </c>
      <c r="F70" s="22">
        <f t="shared" ref="F70:J79" si="28">F12</f>
        <v>0</v>
      </c>
      <c r="G70" s="22">
        <f t="shared" si="28"/>
        <v>1070.67329</v>
      </c>
      <c r="H70" s="22">
        <f t="shared" si="28"/>
        <v>0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2320.773533</v>
      </c>
      <c r="Q70" s="22">
        <f t="shared" si="18"/>
        <v>52.1571</v>
      </c>
      <c r="R70" s="22" t="e">
        <f t="shared" si="19"/>
        <v>#REF!</v>
      </c>
      <c r="S70" s="22">
        <f t="shared" si="20"/>
        <v>1735.4</v>
      </c>
      <c r="T70" s="22">
        <f t="shared" si="21"/>
        <v>533.21643300000005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9.7949999999999999</v>
      </c>
      <c r="Z70" s="25">
        <f t="shared" si="27"/>
        <v>0</v>
      </c>
    </row>
    <row r="71" spans="2:26" s="3" customFormat="1" ht="12" customHeight="1">
      <c r="B71" s="245"/>
      <c r="C71" s="26" t="s">
        <v>128</v>
      </c>
      <c r="D71" s="22">
        <f t="shared" si="14"/>
        <v>4158.5587120000009</v>
      </c>
      <c r="E71" s="22">
        <f t="shared" si="15"/>
        <v>1242</v>
      </c>
      <c r="F71" s="22">
        <f t="shared" si="28"/>
        <v>0</v>
      </c>
      <c r="G71" s="22">
        <f t="shared" si="28"/>
        <v>3848.3515420000003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304.70777000000004</v>
      </c>
      <c r="Q71" s="22">
        <f t="shared" si="18"/>
        <v>5.163323000000001</v>
      </c>
      <c r="R71" s="22" t="e">
        <f t="shared" si="19"/>
        <v>#REF!</v>
      </c>
      <c r="S71" s="22">
        <f t="shared" si="20"/>
        <v>26.373961999999999</v>
      </c>
      <c r="T71" s="22">
        <f t="shared" si="21"/>
        <v>273.17048499999999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45"/>
      <c r="C72" s="26" t="s">
        <v>91</v>
      </c>
      <c r="D72" s="22">
        <f t="shared" si="14"/>
        <v>417.16985199999999</v>
      </c>
      <c r="E72" s="22">
        <f t="shared" si="15"/>
        <v>-133.68725599999996</v>
      </c>
      <c r="F72" s="22">
        <f t="shared" si="28"/>
        <v>-5.7555379999999996</v>
      </c>
      <c r="G72" s="22">
        <f t="shared" si="28"/>
        <v>535.06948699999998</v>
      </c>
      <c r="H72" s="22">
        <f t="shared" si="28"/>
        <v>-88.899197999999984</v>
      </c>
      <c r="I72" s="22">
        <f t="shared" si="28"/>
        <v>-31.182387000000006</v>
      </c>
      <c r="J72" s="22">
        <f t="shared" si="28"/>
        <v>39.692678000000001</v>
      </c>
      <c r="K72" s="22">
        <f t="shared" si="16"/>
        <v>-83.702354999999997</v>
      </c>
      <c r="L72" s="22">
        <f t="shared" si="9"/>
        <v>-0.73314400000000024</v>
      </c>
      <c r="M72" s="22" t="e">
        <f t="shared" si="10"/>
        <v>#REF!</v>
      </c>
      <c r="N72" s="22">
        <f t="shared" si="11"/>
        <v>1.946E-3</v>
      </c>
      <c r="O72" s="22" t="e">
        <f t="shared" si="12"/>
        <v>#REF!</v>
      </c>
      <c r="P72" s="22">
        <f t="shared" si="17"/>
        <v>141.07323700000001</v>
      </c>
      <c r="Q72" s="22">
        <f t="shared" si="18"/>
        <v>9.0520830000000014</v>
      </c>
      <c r="R72" s="22" t="e">
        <f t="shared" si="19"/>
        <v>#REF!</v>
      </c>
      <c r="S72" s="22">
        <f t="shared" si="20"/>
        <v>92.767241999999996</v>
      </c>
      <c r="T72" s="22">
        <f t="shared" si="21"/>
        <v>36.835098000000002</v>
      </c>
      <c r="U72" s="22">
        <f t="shared" si="22"/>
        <v>2.4188139999999998</v>
      </c>
      <c r="V72" s="22">
        <f t="shared" si="23"/>
        <v>0.55150699999999997</v>
      </c>
      <c r="W72" s="22">
        <f t="shared" si="24"/>
        <v>-3.7999999999999997E-4</v>
      </c>
      <c r="X72" s="22">
        <f t="shared" si="25"/>
        <v>0.55188700000000002</v>
      </c>
      <c r="Y72" s="22">
        <f t="shared" si="26"/>
        <v>0</v>
      </c>
      <c r="Z72" s="25">
        <f t="shared" si="27"/>
        <v>1.5200000000000001E-4</v>
      </c>
    </row>
    <row r="73" spans="2:26" s="3" customFormat="1" ht="12" customHeight="1">
      <c r="B73" s="245"/>
      <c r="C73" s="26" t="s">
        <v>93</v>
      </c>
      <c r="D73" s="22">
        <f t="shared" si="14"/>
        <v>11.5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11.5</v>
      </c>
      <c r="J73" s="22">
        <f t="shared" si="28"/>
        <v>1.8333339999999996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46"/>
      <c r="C74" s="26" t="s">
        <v>87</v>
      </c>
      <c r="D74" s="22">
        <f t="shared" si="14"/>
        <v>7988.8103870000004</v>
      </c>
      <c r="E74" s="22">
        <f t="shared" si="15"/>
        <v>1108.3127440000001</v>
      </c>
      <c r="F74" s="22">
        <f t="shared" si="28"/>
        <v>-5.7555379999999996</v>
      </c>
      <c r="G74" s="22">
        <f t="shared" si="28"/>
        <v>5454.0943189999998</v>
      </c>
      <c r="H74" s="22">
        <f t="shared" si="28"/>
        <v>-88.899197999999984</v>
      </c>
      <c r="I74" s="22">
        <f t="shared" si="28"/>
        <v>-19.342387000000006</v>
      </c>
      <c r="J74" s="22">
        <f t="shared" si="28"/>
        <v>41.526012000000001</v>
      </c>
      <c r="K74" s="22">
        <f t="shared" si="16"/>
        <v>-83.702354999999997</v>
      </c>
      <c r="L74" s="22">
        <f t="shared" si="9"/>
        <v>-0.39314400000000022</v>
      </c>
      <c r="M74" s="22" t="e">
        <f t="shared" si="10"/>
        <v>#REF!</v>
      </c>
      <c r="N74" s="22">
        <f t="shared" si="11"/>
        <v>1.946E-3</v>
      </c>
      <c r="O74" s="22" t="e">
        <f t="shared" si="12"/>
        <v>#REF!</v>
      </c>
      <c r="P74" s="22">
        <f t="shared" si="17"/>
        <v>2766.5545400000001</v>
      </c>
      <c r="Q74" s="22">
        <f t="shared" si="18"/>
        <v>66.372506000000001</v>
      </c>
      <c r="R74" s="22" t="e">
        <f t="shared" si="19"/>
        <v>#REF!</v>
      </c>
      <c r="S74" s="22">
        <f t="shared" si="20"/>
        <v>1854.5412039999999</v>
      </c>
      <c r="T74" s="22">
        <f t="shared" si="21"/>
        <v>843.22201600000005</v>
      </c>
      <c r="U74" s="22">
        <f t="shared" si="22"/>
        <v>2.4188139999999998</v>
      </c>
      <c r="V74" s="22">
        <f t="shared" si="23"/>
        <v>6.0509069999999996</v>
      </c>
      <c r="W74" s="22">
        <f t="shared" si="24"/>
        <v>-3.7999999999999997E-4</v>
      </c>
      <c r="X74" s="22">
        <f t="shared" si="25"/>
        <v>6.0512869999999994</v>
      </c>
      <c r="Y74" s="22">
        <f t="shared" si="26"/>
        <v>9.7949999999999999</v>
      </c>
      <c r="Z74" s="25">
        <f t="shared" si="27"/>
        <v>1.5200000000000001E-4</v>
      </c>
    </row>
    <row r="75" spans="2:26" s="3" customFormat="1" ht="12" customHeight="1">
      <c r="B75" s="241" t="s">
        <v>94</v>
      </c>
      <c r="C75" s="26" t="s">
        <v>95</v>
      </c>
      <c r="D75" s="22">
        <f t="shared" si="14"/>
        <v>1168.1229809999998</v>
      </c>
      <c r="E75" s="22">
        <f t="shared" si="15"/>
        <v>24.179376999999999</v>
      </c>
      <c r="F75" s="22">
        <f t="shared" si="28"/>
        <v>194.73043399999997</v>
      </c>
      <c r="G75" s="22">
        <f t="shared" si="28"/>
        <v>503.80663200000004</v>
      </c>
      <c r="H75" s="22">
        <f t="shared" si="28"/>
        <v>37.991676000000012</v>
      </c>
      <c r="I75" s="22">
        <f t="shared" si="28"/>
        <v>56.680935999999996</v>
      </c>
      <c r="J75" s="22">
        <f t="shared" si="28"/>
        <v>8.248289999999999</v>
      </c>
      <c r="K75" s="22">
        <f t="shared" si="16"/>
        <v>14.187803000000001</v>
      </c>
      <c r="L75" s="22">
        <f t="shared" si="9"/>
        <v>13.107013999999999</v>
      </c>
      <c r="M75" s="22" t="e">
        <f t="shared" si="10"/>
        <v>#REF!</v>
      </c>
      <c r="N75" s="22">
        <f t="shared" si="11"/>
        <v>8.5493389999999998</v>
      </c>
      <c r="O75" s="22" t="e">
        <f t="shared" si="12"/>
        <v>#REF!</v>
      </c>
      <c r="P75" s="22">
        <f t="shared" si="17"/>
        <v>304.88243499999999</v>
      </c>
      <c r="Q75" s="22">
        <f t="shared" si="18"/>
        <v>32.742430999999996</v>
      </c>
      <c r="R75" s="22" t="e">
        <f t="shared" si="19"/>
        <v>#REF!</v>
      </c>
      <c r="S75" s="22">
        <f t="shared" si="20"/>
        <v>175.55825299999998</v>
      </c>
      <c r="T75" s="22">
        <f t="shared" si="21"/>
        <v>82.383766000000008</v>
      </c>
      <c r="U75" s="22">
        <f t="shared" si="22"/>
        <v>14.197984999999997</v>
      </c>
      <c r="V75" s="22">
        <f t="shared" si="23"/>
        <v>18.438012000000004</v>
      </c>
      <c r="W75" s="22">
        <f t="shared" si="24"/>
        <v>16.626083999999999</v>
      </c>
      <c r="X75" s="22">
        <f t="shared" si="25"/>
        <v>1.811928</v>
      </c>
      <c r="Y75" s="22">
        <f t="shared" si="26"/>
        <v>27.413478999999999</v>
      </c>
      <c r="Z75" s="25">
        <f t="shared" si="27"/>
        <v>4.5343770000000001</v>
      </c>
    </row>
    <row r="76" spans="2:26" s="3" customFormat="1" ht="12" customHeight="1">
      <c r="B76" s="242"/>
      <c r="C76" s="26" t="s">
        <v>96</v>
      </c>
      <c r="D76" s="22">
        <f t="shared" si="14"/>
        <v>626.45651099999998</v>
      </c>
      <c r="E76" s="22">
        <f t="shared" si="15"/>
        <v>3.0461940000000003</v>
      </c>
      <c r="F76" s="22">
        <f t="shared" si="28"/>
        <v>88.401946999999993</v>
      </c>
      <c r="G76" s="22">
        <f t="shared" si="28"/>
        <v>124.38198899999999</v>
      </c>
      <c r="H76" s="22">
        <f t="shared" si="28"/>
        <v>25.074280000000009</v>
      </c>
      <c r="I76" s="22">
        <f t="shared" si="28"/>
        <v>55.602679999999992</v>
      </c>
      <c r="J76" s="22">
        <f t="shared" si="28"/>
        <v>6.4105599999999994</v>
      </c>
      <c r="K76" s="22">
        <f t="shared" si="16"/>
        <v>15.793246</v>
      </c>
      <c r="L76" s="22">
        <f t="shared" si="9"/>
        <v>11.374276</v>
      </c>
      <c r="M76" s="22" t="e">
        <f t="shared" si="10"/>
        <v>#REF!</v>
      </c>
      <c r="N76" s="22">
        <f t="shared" si="11"/>
        <v>10.792299</v>
      </c>
      <c r="O76" s="22" t="e">
        <f t="shared" si="12"/>
        <v>#REF!</v>
      </c>
      <c r="P76" s="22">
        <f t="shared" si="17"/>
        <v>317.73434700000001</v>
      </c>
      <c r="Q76" s="22">
        <f t="shared" si="18"/>
        <v>41.123277000000002</v>
      </c>
      <c r="R76" s="22" t="e">
        <f t="shared" si="19"/>
        <v>#REF!</v>
      </c>
      <c r="S76" s="22">
        <f t="shared" si="20"/>
        <v>186.15681599999999</v>
      </c>
      <c r="T76" s="22">
        <f t="shared" si="21"/>
        <v>73.19585699999999</v>
      </c>
      <c r="U76" s="22">
        <f t="shared" si="22"/>
        <v>17.258396999999999</v>
      </c>
      <c r="V76" s="22">
        <f t="shared" si="23"/>
        <v>6.1794230000000008</v>
      </c>
      <c r="W76" s="22">
        <f t="shared" si="24"/>
        <v>2.7045220000000003</v>
      </c>
      <c r="X76" s="22">
        <f t="shared" si="25"/>
        <v>3.474901</v>
      </c>
      <c r="Y76" s="22">
        <f t="shared" si="26"/>
        <v>6.0356509999999997</v>
      </c>
      <c r="Z76" s="25">
        <f t="shared" si="27"/>
        <v>2.8391940000000004</v>
      </c>
    </row>
    <row r="77" spans="2:26" s="3" customFormat="1" ht="12" customHeight="1">
      <c r="B77" s="242"/>
      <c r="C77" s="26" t="s">
        <v>109</v>
      </c>
      <c r="D77" s="22">
        <f t="shared" si="14"/>
        <v>155.32978800000001</v>
      </c>
      <c r="E77" s="22">
        <f t="shared" si="15"/>
        <v>1.0129000000000001E-2</v>
      </c>
      <c r="F77" s="22">
        <f t="shared" si="28"/>
        <v>45.240653999999999</v>
      </c>
      <c r="G77" s="22">
        <f t="shared" si="28"/>
        <v>97.344708999999995</v>
      </c>
      <c r="H77" s="22">
        <f t="shared" si="28"/>
        <v>1.2498809999999991</v>
      </c>
      <c r="I77" s="22">
        <f t="shared" si="28"/>
        <v>4.5051410000000001</v>
      </c>
      <c r="J77" s="22">
        <f t="shared" si="28"/>
        <v>0.49925299999999995</v>
      </c>
      <c r="K77" s="22">
        <f t="shared" si="16"/>
        <v>1.3254830000000002</v>
      </c>
      <c r="L77" s="22">
        <f t="shared" si="9"/>
        <v>0.8262290000000001</v>
      </c>
      <c r="M77" s="22" t="e">
        <f t="shared" si="10"/>
        <v>#REF!</v>
      </c>
      <c r="N77" s="22">
        <f t="shared" si="11"/>
        <v>0.85567000000000004</v>
      </c>
      <c r="O77" s="22" t="e">
        <f t="shared" si="12"/>
        <v>#REF!</v>
      </c>
      <c r="P77" s="22">
        <f t="shared" si="17"/>
        <v>3.9245360000000002</v>
      </c>
      <c r="Q77" s="22">
        <f t="shared" si="18"/>
        <v>0</v>
      </c>
      <c r="R77" s="22" t="e">
        <f t="shared" si="19"/>
        <v>#REF!</v>
      </c>
      <c r="S77" s="22">
        <f t="shared" si="20"/>
        <v>1.9622689999999998</v>
      </c>
      <c r="T77" s="22">
        <f t="shared" si="21"/>
        <v>1.1773609999999999</v>
      </c>
      <c r="U77" s="22">
        <f t="shared" si="22"/>
        <v>0.78490599999999999</v>
      </c>
      <c r="V77" s="22">
        <f t="shared" si="23"/>
        <v>1.539555</v>
      </c>
      <c r="W77" s="22">
        <f t="shared" si="24"/>
        <v>1.539555</v>
      </c>
      <c r="X77" s="22">
        <f t="shared" si="25"/>
        <v>0</v>
      </c>
      <c r="Y77" s="22">
        <f t="shared" si="26"/>
        <v>1.5151829999999999</v>
      </c>
      <c r="Z77" s="25">
        <f t="shared" si="27"/>
        <v>1.0129000000000001E-2</v>
      </c>
    </row>
    <row r="78" spans="2:26" s="3" customFormat="1" ht="12" customHeight="1">
      <c r="B78" s="242"/>
      <c r="C78" s="26" t="s">
        <v>110</v>
      </c>
      <c r="D78" s="22">
        <f t="shared" si="14"/>
        <v>107.38172999999998</v>
      </c>
      <c r="E78" s="22">
        <f t="shared" si="15"/>
        <v>0.18124999999999999</v>
      </c>
      <c r="F78" s="22">
        <f t="shared" si="28"/>
        <v>20.218857</v>
      </c>
      <c r="G78" s="22">
        <f t="shared" si="28"/>
        <v>62.116985999999997</v>
      </c>
      <c r="H78" s="22">
        <f t="shared" si="28"/>
        <v>3.995223999999999</v>
      </c>
      <c r="I78" s="22">
        <f t="shared" si="28"/>
        <v>12.239687000000002</v>
      </c>
      <c r="J78" s="22">
        <f t="shared" si="28"/>
        <v>1.3203320000000001</v>
      </c>
      <c r="K78" s="22">
        <f t="shared" si="16"/>
        <v>1.703856</v>
      </c>
      <c r="L78" s="22">
        <f t="shared" si="9"/>
        <v>1.0395590000000001</v>
      </c>
      <c r="M78" s="22" t="e">
        <f t="shared" si="10"/>
        <v>#REF!</v>
      </c>
      <c r="N78" s="22">
        <f t="shared" si="11"/>
        <v>6.1103779999999999</v>
      </c>
      <c r="O78" s="22" t="e">
        <f t="shared" si="12"/>
        <v>#REF!</v>
      </c>
      <c r="P78" s="22">
        <f t="shared" si="17"/>
        <v>2.9890909999999997</v>
      </c>
      <c r="Q78" s="22">
        <f t="shared" si="18"/>
        <v>1.1994790000000002</v>
      </c>
      <c r="R78" s="22" t="e">
        <f t="shared" si="19"/>
        <v>#REF!</v>
      </c>
      <c r="S78" s="22">
        <f t="shared" si="20"/>
        <v>0.74591500000000011</v>
      </c>
      <c r="T78" s="22">
        <f t="shared" si="21"/>
        <v>0.54832799999999993</v>
      </c>
      <c r="U78" s="22">
        <f t="shared" si="22"/>
        <v>0.49536899999999995</v>
      </c>
      <c r="V78" s="22">
        <f t="shared" si="23"/>
        <v>1.8311979999999999</v>
      </c>
      <c r="W78" s="22">
        <f t="shared" si="24"/>
        <v>1.7600900000000002</v>
      </c>
      <c r="X78" s="22">
        <f t="shared" si="25"/>
        <v>7.1107999999999991E-2</v>
      </c>
      <c r="Y78" s="22">
        <f t="shared" si="26"/>
        <v>3.8094369999999995</v>
      </c>
      <c r="Z78" s="25">
        <f t="shared" si="27"/>
        <v>0.18124999999999999</v>
      </c>
    </row>
    <row r="79" spans="2:26" s="3" customFormat="1" ht="12" customHeight="1">
      <c r="B79" s="242"/>
      <c r="C79" s="26" t="s">
        <v>97</v>
      </c>
      <c r="D79" s="22">
        <f t="shared" si="14"/>
        <v>310.73912899999993</v>
      </c>
      <c r="E79" s="22">
        <f t="shared" si="15"/>
        <v>45.532679999999999</v>
      </c>
      <c r="F79" s="22">
        <f t="shared" si="28"/>
        <v>35.136375000000001</v>
      </c>
      <c r="G79" s="22">
        <f t="shared" si="28"/>
        <v>103.14110299999999</v>
      </c>
      <c r="H79" s="22">
        <f t="shared" si="28"/>
        <v>14.631129000000001</v>
      </c>
      <c r="I79" s="22">
        <f t="shared" si="28"/>
        <v>4.6239210000000002</v>
      </c>
      <c r="J79" s="22">
        <f t="shared" si="28"/>
        <v>0.38469800000000004</v>
      </c>
      <c r="K79" s="22">
        <f t="shared" si="16"/>
        <v>1.4744730000000001</v>
      </c>
      <c r="L79" s="22">
        <f t="shared" si="9"/>
        <v>2.196383</v>
      </c>
      <c r="M79" s="22" t="e">
        <f t="shared" si="10"/>
        <v>#REF!</v>
      </c>
      <c r="N79" s="22">
        <f t="shared" si="11"/>
        <v>-0.2874870000000001</v>
      </c>
      <c r="O79" s="22" t="e">
        <f t="shared" si="12"/>
        <v>#REF!</v>
      </c>
      <c r="P79" s="22">
        <f t="shared" si="17"/>
        <v>103.768824</v>
      </c>
      <c r="Q79" s="22">
        <f t="shared" si="18"/>
        <v>13.537173000000001</v>
      </c>
      <c r="R79" s="22" t="e">
        <f t="shared" si="19"/>
        <v>#REF!</v>
      </c>
      <c r="S79" s="22">
        <f t="shared" si="20"/>
        <v>64.087888000000007</v>
      </c>
      <c r="T79" s="22">
        <f t="shared" si="21"/>
        <v>20.110882</v>
      </c>
      <c r="U79" s="22">
        <f t="shared" si="22"/>
        <v>6.0328809999999997</v>
      </c>
      <c r="V79" s="22">
        <f t="shared" si="23"/>
        <v>2.1244879999999999</v>
      </c>
      <c r="W79" s="22">
        <f t="shared" si="24"/>
        <v>2.1244879999999999</v>
      </c>
      <c r="X79" s="22">
        <f t="shared" si="25"/>
        <v>0</v>
      </c>
      <c r="Y79" s="22">
        <f t="shared" si="26"/>
        <v>1.7806090000000001</v>
      </c>
      <c r="Z79" s="25">
        <f t="shared" si="27"/>
        <v>0.52157999999999993</v>
      </c>
    </row>
    <row r="80" spans="2:26" s="3" customFormat="1" ht="12" customHeight="1">
      <c r="B80" s="242"/>
      <c r="C80" s="26" t="s">
        <v>98</v>
      </c>
      <c r="D80" s="22">
        <f t="shared" si="14"/>
        <v>123.63346100000001</v>
      </c>
      <c r="E80" s="22">
        <f t="shared" si="15"/>
        <v>6.8846220000000002</v>
      </c>
      <c r="F80" s="22">
        <f t="shared" ref="F80:J89" si="29">F22</f>
        <v>15.677910999999998</v>
      </c>
      <c r="G80" s="22">
        <f t="shared" si="29"/>
        <v>45.597197999999999</v>
      </c>
      <c r="H80" s="22">
        <f t="shared" si="29"/>
        <v>5.7645189999999999</v>
      </c>
      <c r="I80" s="22">
        <f t="shared" si="29"/>
        <v>1.6607720000000001</v>
      </c>
      <c r="J80" s="22">
        <f t="shared" si="29"/>
        <v>0.23554200000000006</v>
      </c>
      <c r="K80" s="22">
        <f t="shared" si="16"/>
        <v>4.3312000000000003E-2</v>
      </c>
      <c r="L80" s="22">
        <f t="shared" si="9"/>
        <v>0.31925599999999998</v>
      </c>
      <c r="M80" s="22" t="e">
        <f t="shared" si="10"/>
        <v>#REF!</v>
      </c>
      <c r="N80" s="22">
        <f t="shared" si="11"/>
        <v>0.59157599999999999</v>
      </c>
      <c r="O80" s="22" t="e">
        <f t="shared" si="12"/>
        <v>#REF!</v>
      </c>
      <c r="P80" s="22">
        <f t="shared" si="17"/>
        <v>46.413439000000004</v>
      </c>
      <c r="Q80" s="22">
        <f t="shared" si="18"/>
        <v>3.1255370000000005</v>
      </c>
      <c r="R80" s="22" t="e">
        <f t="shared" si="19"/>
        <v>#REF!</v>
      </c>
      <c r="S80" s="22">
        <f t="shared" si="20"/>
        <v>29.169441000000003</v>
      </c>
      <c r="T80" s="22">
        <f t="shared" si="21"/>
        <v>11.457822999999999</v>
      </c>
      <c r="U80" s="22">
        <f t="shared" si="22"/>
        <v>2.6606380000000001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1.635</v>
      </c>
      <c r="Z80" s="25">
        <f t="shared" si="27"/>
        <v>0.371722</v>
      </c>
    </row>
    <row r="81" spans="2:26" s="3" customFormat="1" ht="12" customHeight="1">
      <c r="B81" s="242"/>
      <c r="C81" s="21" t="s">
        <v>80</v>
      </c>
      <c r="D81" s="22">
        <f t="shared" si="14"/>
        <v>186.35519399999998</v>
      </c>
      <c r="E81" s="22">
        <f t="shared" si="15"/>
        <v>19.4315</v>
      </c>
      <c r="F81" s="22">
        <f t="shared" si="29"/>
        <v>0</v>
      </c>
      <c r="G81" s="22">
        <f t="shared" si="29"/>
        <v>106.01908600000002</v>
      </c>
      <c r="H81" s="22">
        <f t="shared" si="29"/>
        <v>6.5651680000000026</v>
      </c>
      <c r="I81" s="22">
        <f t="shared" si="29"/>
        <v>8.5092519999999983</v>
      </c>
      <c r="J81" s="22">
        <f t="shared" si="29"/>
        <v>2.1163500000000002</v>
      </c>
      <c r="K81" s="22">
        <f t="shared" si="16"/>
        <v>3.2585749999999996</v>
      </c>
      <c r="L81" s="22">
        <f t="shared" si="9"/>
        <v>1.1915819999999999</v>
      </c>
      <c r="M81" s="22" t="e">
        <f t="shared" si="10"/>
        <v>#REF!</v>
      </c>
      <c r="N81" s="22">
        <f t="shared" si="11"/>
        <v>1.35121</v>
      </c>
      <c r="O81" s="22" t="e">
        <f t="shared" si="12"/>
        <v>#REF!</v>
      </c>
      <c r="P81" s="22">
        <f t="shared" si="17"/>
        <v>39.192543999999998</v>
      </c>
      <c r="Q81" s="22">
        <f t="shared" si="18"/>
        <v>4.5564679999999997</v>
      </c>
      <c r="R81" s="22" t="e">
        <f t="shared" si="19"/>
        <v>#REF!</v>
      </c>
      <c r="S81" s="22">
        <f t="shared" si="20"/>
        <v>17.986348</v>
      </c>
      <c r="T81" s="22">
        <f t="shared" si="21"/>
        <v>14.062192999999999</v>
      </c>
      <c r="U81" s="22">
        <f t="shared" si="22"/>
        <v>2.5875350000000004</v>
      </c>
      <c r="V81" s="22">
        <f t="shared" si="23"/>
        <v>2.1044019999999999</v>
      </c>
      <c r="W81" s="22">
        <f t="shared" si="24"/>
        <v>1.5740730000000001</v>
      </c>
      <c r="X81" s="22">
        <f t="shared" si="25"/>
        <v>0.53032900000000005</v>
      </c>
      <c r="Y81" s="22">
        <f t="shared" si="26"/>
        <v>4.5332419999999995</v>
      </c>
      <c r="Z81" s="25">
        <f t="shared" si="27"/>
        <v>0.40433200000000002</v>
      </c>
    </row>
    <row r="82" spans="2:26" s="3" customFormat="1" ht="12" customHeight="1">
      <c r="B82" s="242"/>
      <c r="C82" s="26" t="s">
        <v>111</v>
      </c>
      <c r="D82" s="22">
        <f t="shared" si="14"/>
        <v>86.539659000000015</v>
      </c>
      <c r="E82" s="22">
        <f t="shared" si="15"/>
        <v>0</v>
      </c>
      <c r="F82" s="22">
        <f t="shared" si="29"/>
        <v>62.954753000000004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23.584906</v>
      </c>
      <c r="Q82" s="22">
        <f t="shared" si="18"/>
        <v>0</v>
      </c>
      <c r="R82" s="22" t="e">
        <f t="shared" si="19"/>
        <v>#REF!</v>
      </c>
      <c r="S82" s="22">
        <f t="shared" si="20"/>
        <v>23.584906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42"/>
      <c r="C83" s="26" t="s">
        <v>99</v>
      </c>
      <c r="D83" s="22">
        <f t="shared" si="14"/>
        <v>134.49095099999994</v>
      </c>
      <c r="E83" s="22">
        <f t="shared" si="15"/>
        <v>915.56516199999976</v>
      </c>
      <c r="F83" s="22">
        <f t="shared" si="29"/>
        <v>42.378081000000009</v>
      </c>
      <c r="G83" s="22">
        <f t="shared" si="29"/>
        <v>-845.94505799999979</v>
      </c>
      <c r="H83" s="22">
        <f t="shared" si="29"/>
        <v>1.1320999999999999E-2</v>
      </c>
      <c r="I83" s="22">
        <f t="shared" si="29"/>
        <v>0.11396300000000001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0.11245300000000003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>
        <f t="shared" si="23"/>
        <v>2.2641999999999999E-2</v>
      </c>
      <c r="W83" s="22">
        <f t="shared" si="24"/>
        <v>2.2641999999999999E-2</v>
      </c>
      <c r="X83" s="22">
        <f t="shared" si="25"/>
        <v>0</v>
      </c>
      <c r="Y83" s="22">
        <f t="shared" si="26"/>
        <v>22.232386999999999</v>
      </c>
      <c r="Z83" s="25">
        <f t="shared" si="27"/>
        <v>0.25950000000000001</v>
      </c>
    </row>
    <row r="84" spans="2:26" s="3" customFormat="1" ht="12" customHeight="1">
      <c r="B84" s="242"/>
      <c r="C84" s="26" t="s">
        <v>106</v>
      </c>
      <c r="D84" s="22">
        <f t="shared" si="14"/>
        <v>131.95169700000002</v>
      </c>
      <c r="E84" s="22">
        <f t="shared" si="15"/>
        <v>0</v>
      </c>
      <c r="F84" s="22">
        <f t="shared" si="29"/>
        <v>0</v>
      </c>
      <c r="G84" s="22">
        <f t="shared" si="29"/>
        <v>131.95169700000002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42"/>
      <c r="C85" s="26" t="s">
        <v>100</v>
      </c>
      <c r="D85" s="22">
        <f t="shared" si="14"/>
        <v>145.51409099999998</v>
      </c>
      <c r="E85" s="22">
        <f t="shared" si="15"/>
        <v>0</v>
      </c>
      <c r="F85" s="22">
        <f t="shared" si="29"/>
        <v>36.811465999999996</v>
      </c>
      <c r="G85" s="22">
        <f t="shared" si="29"/>
        <v>9.2723399999999998</v>
      </c>
      <c r="H85" s="22">
        <f t="shared" si="29"/>
        <v>81.553398000000001</v>
      </c>
      <c r="I85" s="22">
        <f t="shared" si="29"/>
        <v>5.6127359999999982</v>
      </c>
      <c r="J85" s="22">
        <f t="shared" si="29"/>
        <v>0.728773</v>
      </c>
      <c r="K85" s="22">
        <f t="shared" si="16"/>
        <v>3.4264149999999995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 t="e">
        <f t="shared" si="12"/>
        <v>#REF!</v>
      </c>
      <c r="P85" s="22">
        <f t="shared" si="17"/>
        <v>0</v>
      </c>
      <c r="Q85" s="22">
        <f t="shared" si="18"/>
        <v>0</v>
      </c>
      <c r="R85" s="22" t="e">
        <f t="shared" si="19"/>
        <v>#REF!</v>
      </c>
      <c r="S85" s="22">
        <f t="shared" si="20"/>
        <v>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12.264151</v>
      </c>
      <c r="Z85" s="25">
        <f t="shared" si="27"/>
        <v>0</v>
      </c>
    </row>
    <row r="86" spans="2:26" s="3" customFormat="1" ht="12" customHeight="1">
      <c r="B86" s="242"/>
      <c r="C86" s="26" t="s">
        <v>112</v>
      </c>
      <c r="D86" s="22">
        <f t="shared" si="14"/>
        <v>103.96715199999998</v>
      </c>
      <c r="E86" s="22">
        <f t="shared" si="15"/>
        <v>2.7931999999999998E-2</v>
      </c>
      <c r="F86" s="22">
        <f t="shared" si="29"/>
        <v>13.831473999999998</v>
      </c>
      <c r="G86" s="22">
        <f t="shared" si="29"/>
        <v>84.020631999999992</v>
      </c>
      <c r="H86" s="22">
        <f t="shared" si="29"/>
        <v>1.0031369999999999</v>
      </c>
      <c r="I86" s="22">
        <f t="shared" si="29"/>
        <v>3.9730519999999996</v>
      </c>
      <c r="J86" s="22">
        <f t="shared" si="29"/>
        <v>0.43048099999999984</v>
      </c>
      <c r="K86" s="22">
        <f t="shared" si="16"/>
        <v>1.1808590000000001</v>
      </c>
      <c r="L86" s="22">
        <f t="shared" si="9"/>
        <v>0.7503780000000001</v>
      </c>
      <c r="M86" s="22" t="e">
        <f t="shared" si="10"/>
        <v>#REF!</v>
      </c>
      <c r="N86" s="22">
        <f t="shared" si="11"/>
        <v>0.75037399999999999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0.55546300000000004</v>
      </c>
      <c r="W86" s="22">
        <f t="shared" si="24"/>
        <v>0.55546300000000004</v>
      </c>
      <c r="X86" s="22">
        <f t="shared" si="25"/>
        <v>0</v>
      </c>
      <c r="Y86" s="22">
        <f t="shared" si="26"/>
        <v>0.55546200000000001</v>
      </c>
      <c r="Z86" s="25">
        <f t="shared" si="27"/>
        <v>2.7931999999999998E-2</v>
      </c>
    </row>
    <row r="87" spans="2:26" s="3" customFormat="1" ht="12" customHeight="1">
      <c r="B87" s="242"/>
      <c r="C87" s="26" t="s">
        <v>101</v>
      </c>
      <c r="D87" s="22">
        <f t="shared" si="14"/>
        <v>175.08606499999996</v>
      </c>
      <c r="E87" s="22">
        <f t="shared" si="15"/>
        <v>0</v>
      </c>
      <c r="F87" s="22">
        <f t="shared" si="29"/>
        <v>102.42813099999999</v>
      </c>
      <c r="G87" s="22">
        <f t="shared" si="29"/>
        <v>49.505930000000006</v>
      </c>
      <c r="H87" s="22">
        <f t="shared" si="29"/>
        <v>0</v>
      </c>
      <c r="I87" s="22">
        <f t="shared" si="29"/>
        <v>0.97087400000000001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21.545213999999998</v>
      </c>
      <c r="Q87" s="22">
        <f t="shared" si="18"/>
        <v>3.152914</v>
      </c>
      <c r="R87" s="22" t="e">
        <f t="shared" si="19"/>
        <v>#REF!</v>
      </c>
      <c r="S87" s="22">
        <f t="shared" si="20"/>
        <v>13.843055999999999</v>
      </c>
      <c r="T87" s="22">
        <f t="shared" si="21"/>
        <v>4.5492439999999998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42"/>
      <c r="C88" s="26" t="s">
        <v>102</v>
      </c>
      <c r="D88" s="22">
        <f t="shared" si="14"/>
        <v>56.904084000000012</v>
      </c>
      <c r="E88" s="22">
        <f t="shared" si="15"/>
        <v>8.1081E-2</v>
      </c>
      <c r="F88" s="22">
        <f t="shared" si="29"/>
        <v>9.8017419999999991</v>
      </c>
      <c r="G88" s="22">
        <f t="shared" si="29"/>
        <v>29.276880999999999</v>
      </c>
      <c r="H88" s="22">
        <f t="shared" si="29"/>
        <v>1.0066359999999999</v>
      </c>
      <c r="I88" s="22">
        <f t="shared" si="29"/>
        <v>1.547749</v>
      </c>
      <c r="J88" s="22">
        <f t="shared" si="29"/>
        <v>0.15313400000000002</v>
      </c>
      <c r="K88" s="22">
        <f t="shared" si="16"/>
        <v>0.28120800000000001</v>
      </c>
      <c r="L88" s="22">
        <f t="shared" si="9"/>
        <v>8.7999999999999995E-2</v>
      </c>
      <c r="M88" s="22" t="e">
        <f t="shared" si="10"/>
        <v>#REF!</v>
      </c>
      <c r="N88" s="22">
        <f t="shared" si="11"/>
        <v>0.70914100000000002</v>
      </c>
      <c r="O88" s="22" t="e">
        <f t="shared" si="12"/>
        <v>#REF!</v>
      </c>
      <c r="P88" s="22">
        <f t="shared" si="17"/>
        <v>14.592746999999999</v>
      </c>
      <c r="Q88" s="22">
        <f t="shared" si="18"/>
        <v>0.96695400000000009</v>
      </c>
      <c r="R88" s="22" t="e">
        <f t="shared" si="19"/>
        <v>#REF!</v>
      </c>
      <c r="S88" s="22">
        <f t="shared" si="20"/>
        <v>8.4905159999999995</v>
      </c>
      <c r="T88" s="22">
        <f t="shared" si="21"/>
        <v>4.8267329999999999</v>
      </c>
      <c r="U88" s="22">
        <f t="shared" si="22"/>
        <v>0.30854399999999998</v>
      </c>
      <c r="V88" s="22">
        <f t="shared" si="23"/>
        <v>0.20135600000000001</v>
      </c>
      <c r="W88" s="22">
        <f t="shared" si="24"/>
        <v>0.20135600000000001</v>
      </c>
      <c r="X88" s="22">
        <f t="shared" si="25"/>
        <v>0</v>
      </c>
      <c r="Y88" s="22">
        <f t="shared" si="26"/>
        <v>0.39589200000000002</v>
      </c>
      <c r="Z88" s="25">
        <f t="shared" si="27"/>
        <v>8.1081E-2</v>
      </c>
    </row>
    <row r="89" spans="2:26" s="3" customFormat="1" ht="12" customHeight="1">
      <c r="B89" s="242"/>
      <c r="C89" s="26" t="s">
        <v>105</v>
      </c>
      <c r="D89" s="22">
        <f t="shared" si="14"/>
        <v>39.069631999999984</v>
      </c>
      <c r="E89" s="22">
        <f t="shared" si="15"/>
        <v>0.26991999999999999</v>
      </c>
      <c r="F89" s="22">
        <f t="shared" si="29"/>
        <v>20.305471999999998</v>
      </c>
      <c r="G89" s="22">
        <f t="shared" si="29"/>
        <v>9.6646190000000018</v>
      </c>
      <c r="H89" s="22">
        <f t="shared" si="29"/>
        <v>-0.40999999999999992</v>
      </c>
      <c r="I89" s="22">
        <f t="shared" si="29"/>
        <v>3.8656090000000001</v>
      </c>
      <c r="J89" s="22">
        <f t="shared" si="29"/>
        <v>-0.127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5.7851129999999999</v>
      </c>
      <c r="O89" s="22" t="e">
        <f t="shared" si="12"/>
        <v>#REF!</v>
      </c>
      <c r="P89" s="22">
        <f t="shared" si="17"/>
        <v>2.0335999999999999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1.4235000000000002</v>
      </c>
      <c r="V89" s="22">
        <f t="shared" si="23"/>
        <v>2.0861229999999988</v>
      </c>
      <c r="W89" s="22">
        <f t="shared" si="24"/>
        <v>2.5667229999999988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0.26991999999999999</v>
      </c>
    </row>
    <row r="90" spans="2:26" s="3" customFormat="1" ht="12" customHeight="1">
      <c r="B90" s="242"/>
      <c r="C90" s="26" t="s">
        <v>113</v>
      </c>
      <c r="D90" s="22">
        <f t="shared" si="14"/>
        <v>11.652167</v>
      </c>
      <c r="E90" s="22">
        <f t="shared" si="15"/>
        <v>0</v>
      </c>
      <c r="F90" s="22">
        <f t="shared" ref="F90:J99" si="30">F32</f>
        <v>11.652167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42"/>
      <c r="C91" s="26" t="s">
        <v>114</v>
      </c>
      <c r="D91" s="22">
        <f t="shared" si="14"/>
        <v>30.656754000000003</v>
      </c>
      <c r="E91" s="22">
        <f t="shared" si="15"/>
        <v>0</v>
      </c>
      <c r="F91" s="22">
        <f t="shared" si="30"/>
        <v>20.281123000000001</v>
      </c>
      <c r="G91" s="22">
        <f t="shared" si="30"/>
        <v>9.6035820000000012</v>
      </c>
      <c r="H91" s="22">
        <f t="shared" si="30"/>
        <v>0</v>
      </c>
      <c r="I91" s="22">
        <f t="shared" si="30"/>
        <v>0.56204900000000002</v>
      </c>
      <c r="J91" s="22">
        <f t="shared" si="30"/>
        <v>0</v>
      </c>
      <c r="K91" s="22">
        <f t="shared" si="16"/>
        <v>0.56204900000000002</v>
      </c>
      <c r="L91" s="22">
        <f t="shared" si="9"/>
        <v>0</v>
      </c>
      <c r="M91" s="22" t="e">
        <f t="shared" si="10"/>
        <v>#REF!</v>
      </c>
      <c r="N91" s="22">
        <f t="shared" si="11"/>
        <v>0</v>
      </c>
      <c r="O91" s="22" t="e">
        <f t="shared" si="12"/>
        <v>#REF!</v>
      </c>
      <c r="P91" s="22">
        <f t="shared" si="17"/>
        <v>0.21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0.21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42"/>
      <c r="C92" s="26" t="s">
        <v>103</v>
      </c>
      <c r="D92" s="22">
        <f t="shared" si="14"/>
        <v>11.685087999999999</v>
      </c>
      <c r="E92" s="22">
        <f t="shared" si="15"/>
        <v>0</v>
      </c>
      <c r="F92" s="22">
        <f t="shared" si="30"/>
        <v>2.8016920000000001</v>
      </c>
      <c r="G92" s="22">
        <f t="shared" si="30"/>
        <v>7.299258</v>
      </c>
      <c r="H92" s="22">
        <f t="shared" si="30"/>
        <v>0.29943999999999998</v>
      </c>
      <c r="I92" s="22">
        <f t="shared" si="30"/>
        <v>0.63589800000000007</v>
      </c>
      <c r="J92" s="22">
        <f t="shared" si="30"/>
        <v>2.9065999999999998E-2</v>
      </c>
      <c r="K92" s="22">
        <f t="shared" si="16"/>
        <v>0.16063</v>
      </c>
      <c r="L92" s="22">
        <f t="shared" ref="L92:L108" si="31">N34</f>
        <v>0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0.64880000000000004</v>
      </c>
      <c r="Q92" s="22">
        <f t="shared" si="18"/>
        <v>5.28E-2</v>
      </c>
      <c r="R92" s="22" t="e">
        <f t="shared" si="19"/>
        <v>#REF!</v>
      </c>
      <c r="S92" s="22">
        <f t="shared" si="20"/>
        <v>0.374</v>
      </c>
      <c r="T92" s="22">
        <f t="shared" si="21"/>
        <v>0.13800000000000001</v>
      </c>
      <c r="U92" s="22">
        <f t="shared" si="22"/>
        <v>8.4000000000000005E-2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42"/>
      <c r="C93" s="26" t="s">
        <v>104</v>
      </c>
      <c r="D93" s="22">
        <f t="shared" si="14"/>
        <v>37.994855000000001</v>
      </c>
      <c r="E93" s="22">
        <f t="shared" si="15"/>
        <v>1.2217180000000001</v>
      </c>
      <c r="F93" s="22">
        <f t="shared" si="30"/>
        <v>7.8081860000000001</v>
      </c>
      <c r="G93" s="22">
        <f t="shared" si="30"/>
        <v>14.446917000000001</v>
      </c>
      <c r="H93" s="22">
        <f t="shared" si="30"/>
        <v>1.2981910000000001</v>
      </c>
      <c r="I93" s="22">
        <f t="shared" si="30"/>
        <v>4.0716130000000001</v>
      </c>
      <c r="J93" s="22">
        <f t="shared" si="30"/>
        <v>0.17980699999999999</v>
      </c>
      <c r="K93" s="22">
        <f t="shared" si="16"/>
        <v>0.48555100000000001</v>
      </c>
      <c r="L93" s="22">
        <f t="shared" si="31"/>
        <v>2.5875259999999995</v>
      </c>
      <c r="M93" s="22" t="e">
        <f t="shared" si="32"/>
        <v>#REF!</v>
      </c>
      <c r="N93" s="22">
        <f t="shared" si="33"/>
        <v>0.51363700000000001</v>
      </c>
      <c r="O93" s="22" t="e">
        <f t="shared" si="34"/>
        <v>#REF!</v>
      </c>
      <c r="P93" s="22">
        <f t="shared" si="17"/>
        <v>7.4396719999999998</v>
      </c>
      <c r="Q93" s="22">
        <f t="shared" si="18"/>
        <v>3.3571610000000001</v>
      </c>
      <c r="R93" s="22" t="e">
        <f t="shared" si="19"/>
        <v>#REF!</v>
      </c>
      <c r="S93" s="22">
        <f t="shared" si="20"/>
        <v>2.1733039999999999</v>
      </c>
      <c r="T93" s="22">
        <f t="shared" si="21"/>
        <v>0.87644299999999986</v>
      </c>
      <c r="U93" s="22">
        <f t="shared" si="22"/>
        <v>1.032764</v>
      </c>
      <c r="V93" s="22">
        <f t="shared" si="23"/>
        <v>0.63714700000000002</v>
      </c>
      <c r="W93" s="22">
        <f t="shared" si="24"/>
        <v>0.24820599999999998</v>
      </c>
      <c r="X93" s="22">
        <f t="shared" si="25"/>
        <v>0.38894099999999998</v>
      </c>
      <c r="Y93" s="22">
        <f t="shared" si="26"/>
        <v>1.0714109999999999</v>
      </c>
      <c r="Z93" s="25">
        <f t="shared" si="27"/>
        <v>1.2217180000000001</v>
      </c>
    </row>
    <row r="94" spans="2:26" s="3" customFormat="1" ht="12" customHeight="1">
      <c r="B94" s="242"/>
      <c r="C94" s="26" t="s">
        <v>115</v>
      </c>
      <c r="D94" s="22">
        <f t="shared" si="14"/>
        <v>51.463000000000001</v>
      </c>
      <c r="E94" s="22">
        <f t="shared" si="15"/>
        <v>5</v>
      </c>
      <c r="F94" s="22">
        <f t="shared" si="30"/>
        <v>5</v>
      </c>
      <c r="G94" s="22">
        <f t="shared" si="30"/>
        <v>39.463000000000001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1.2</v>
      </c>
      <c r="W94" s="22">
        <f t="shared" si="24"/>
        <v>1.2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42"/>
      <c r="C95" s="26" t="s">
        <v>92</v>
      </c>
      <c r="D95" s="22">
        <f t="shared" si="14"/>
        <v>15.978330000000001</v>
      </c>
      <c r="E95" s="22">
        <f t="shared" si="15"/>
        <v>7.8</v>
      </c>
      <c r="F95" s="22">
        <f t="shared" si="30"/>
        <v>7.1999999999999995E-2</v>
      </c>
      <c r="G95" s="22">
        <f t="shared" si="30"/>
        <v>6.7376130000000005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</v>
      </c>
      <c r="W95" s="22">
        <f t="shared" si="24"/>
        <v>0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42"/>
      <c r="C96" s="26" t="s">
        <v>116</v>
      </c>
      <c r="D96" s="22">
        <f t="shared" si="14"/>
        <v>20.396630999999999</v>
      </c>
      <c r="E96" s="22">
        <f t="shared" si="15"/>
        <v>0</v>
      </c>
      <c r="F96" s="22">
        <f t="shared" si="30"/>
        <v>14.150943</v>
      </c>
      <c r="G96" s="22">
        <f t="shared" si="30"/>
        <v>0.47539999999999999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5.7702880000000007</v>
      </c>
      <c r="Q96" s="22">
        <f t="shared" si="18"/>
        <v>0</v>
      </c>
      <c r="R96" s="22" t="e">
        <f t="shared" si="19"/>
        <v>#REF!</v>
      </c>
      <c r="S96" s="22">
        <f t="shared" si="20"/>
        <v>2.8851440000000004</v>
      </c>
      <c r="T96" s="22">
        <f t="shared" si="21"/>
        <v>2.8851440000000004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42"/>
      <c r="C97" s="26" t="s">
        <v>117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42"/>
      <c r="C98" s="26" t="s">
        <v>129</v>
      </c>
      <c r="D98" s="22">
        <f t="shared" si="14"/>
        <v>4.5305</v>
      </c>
      <c r="E98" s="22">
        <f t="shared" si="15"/>
        <v>0.59409999999999996</v>
      </c>
      <c r="F98" s="22">
        <f t="shared" si="30"/>
        <v>0</v>
      </c>
      <c r="G98" s="22">
        <f t="shared" si="30"/>
        <v>3.9363999999999999</v>
      </c>
      <c r="H98" s="22">
        <f t="shared" si="30"/>
        <v>0</v>
      </c>
      <c r="I98" s="22">
        <f t="shared" si="30"/>
        <v>0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0.59409999999999996</v>
      </c>
    </row>
    <row r="99" spans="2:26" s="3" customFormat="1" ht="12" customHeight="1">
      <c r="B99" s="243"/>
      <c r="C99" s="26" t="s">
        <v>87</v>
      </c>
      <c r="D99" s="22">
        <f t="shared" si="14"/>
        <v>3735.8994499999999</v>
      </c>
      <c r="E99" s="22">
        <f t="shared" si="15"/>
        <v>1029.8256649999998</v>
      </c>
      <c r="F99" s="22">
        <f t="shared" si="30"/>
        <v>749.68340799999976</v>
      </c>
      <c r="G99" s="22">
        <f t="shared" si="30"/>
        <v>592.11691400000007</v>
      </c>
      <c r="H99" s="22">
        <f t="shared" si="30"/>
        <v>180.03400000000002</v>
      </c>
      <c r="I99" s="22">
        <f t="shared" si="30"/>
        <v>167.34464900000003</v>
      </c>
      <c r="J99" s="22">
        <f t="shared" si="30"/>
        <v>21.580159999999999</v>
      </c>
      <c r="K99" s="22">
        <f t="shared" si="16"/>
        <v>42.510311000000002</v>
      </c>
      <c r="L99" s="22">
        <f t="shared" si="31"/>
        <v>32.563603000000008</v>
      </c>
      <c r="M99" s="22" t="e">
        <f t="shared" si="32"/>
        <v>#REF!</v>
      </c>
      <c r="N99" s="22">
        <f t="shared" si="33"/>
        <v>38.391242999999996</v>
      </c>
      <c r="O99" s="22" t="e">
        <f t="shared" si="34"/>
        <v>#REF!</v>
      </c>
      <c r="P99" s="22">
        <f t="shared" si="17"/>
        <v>894.84289600000022</v>
      </c>
      <c r="Q99" s="22">
        <f t="shared" si="18"/>
        <v>102.84915599999999</v>
      </c>
      <c r="R99" s="22" t="e">
        <f t="shared" si="19"/>
        <v>#REF!</v>
      </c>
      <c r="S99" s="22">
        <f t="shared" si="20"/>
        <v>527.0820470000001</v>
      </c>
      <c r="T99" s="22">
        <f t="shared" si="21"/>
        <v>216.62585299999998</v>
      </c>
      <c r="U99" s="22">
        <f t="shared" si="22"/>
        <v>47.08784</v>
      </c>
      <c r="V99" s="22">
        <f t="shared" si="23"/>
        <v>37.555725000000002</v>
      </c>
      <c r="W99" s="22">
        <f t="shared" si="24"/>
        <v>31.759118000000001</v>
      </c>
      <c r="X99" s="22">
        <f t="shared" si="25"/>
        <v>5.7966069999999998</v>
      </c>
      <c r="Y99" s="22">
        <f t="shared" si="26"/>
        <v>85.495193</v>
      </c>
      <c r="Z99" s="25">
        <f t="shared" si="27"/>
        <v>11.316834999999999</v>
      </c>
    </row>
    <row r="100" spans="2:26" s="3" customFormat="1" ht="12" customHeight="1">
      <c r="B100" s="241" t="s">
        <v>108</v>
      </c>
      <c r="C100" s="26" t="s">
        <v>118</v>
      </c>
      <c r="D100" s="22">
        <f t="shared" si="14"/>
        <v>451.21497200000005</v>
      </c>
      <c r="E100" s="22">
        <f t="shared" si="15"/>
        <v>4.7681639999999996</v>
      </c>
      <c r="F100" s="22">
        <f t="shared" ref="F100:J108" si="35">F42</f>
        <v>182.15193199999999</v>
      </c>
      <c r="G100" s="22">
        <f t="shared" si="35"/>
        <v>232.92835099999996</v>
      </c>
      <c r="H100" s="22">
        <f t="shared" si="35"/>
        <v>9.682777999999999</v>
      </c>
      <c r="I100" s="22">
        <f t="shared" si="35"/>
        <v>9.5966900000000006</v>
      </c>
      <c r="J100" s="22">
        <f t="shared" si="35"/>
        <v>2.4870070000000002</v>
      </c>
      <c r="K100" s="22">
        <f t="shared" si="16"/>
        <v>2.6363439999999998</v>
      </c>
      <c r="L100" s="22">
        <f t="shared" si="31"/>
        <v>2.6363439999999998</v>
      </c>
      <c r="M100" s="22" t="e">
        <f t="shared" si="32"/>
        <v>#REF!</v>
      </c>
      <c r="N100" s="22">
        <f t="shared" si="33"/>
        <v>0.48761300000000002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12.087057000000001</v>
      </c>
      <c r="Z100" s="25">
        <f t="shared" si="27"/>
        <v>0</v>
      </c>
    </row>
    <row r="101" spans="2:26" s="3" customFormat="1" ht="12" customHeight="1">
      <c r="B101" s="242"/>
      <c r="C101" s="26" t="s">
        <v>119</v>
      </c>
      <c r="D101" s="22">
        <f t="shared" si="14"/>
        <v>207.19537299999999</v>
      </c>
      <c r="E101" s="22">
        <f t="shared" si="15"/>
        <v>0</v>
      </c>
      <c r="F101" s="22">
        <f t="shared" si="35"/>
        <v>42.352728000000006</v>
      </c>
      <c r="G101" s="22">
        <f t="shared" si="35"/>
        <v>100.78856699999999</v>
      </c>
      <c r="H101" s="22">
        <f t="shared" si="35"/>
        <v>17.261710999999998</v>
      </c>
      <c r="I101" s="22">
        <f t="shared" si="35"/>
        <v>4.4663290000000009</v>
      </c>
      <c r="J101" s="22">
        <f t="shared" si="35"/>
        <v>0.18834900000000002</v>
      </c>
      <c r="K101" s="22">
        <f t="shared" si="16"/>
        <v>2.1734900000000001</v>
      </c>
      <c r="L101" s="22">
        <f t="shared" si="31"/>
        <v>1.036745</v>
      </c>
      <c r="M101" s="22" t="e">
        <f t="shared" si="32"/>
        <v>#REF!</v>
      </c>
      <c r="N101" s="22">
        <f t="shared" si="33"/>
        <v>0.126</v>
      </c>
      <c r="O101" s="22" t="e">
        <f t="shared" si="34"/>
        <v>#REF!</v>
      </c>
      <c r="P101" s="22">
        <f t="shared" si="17"/>
        <v>0.35433999999999999</v>
      </c>
      <c r="Q101" s="22">
        <f t="shared" si="18"/>
        <v>0.2</v>
      </c>
      <c r="R101" s="22" t="e">
        <f t="shared" si="19"/>
        <v>#REF!</v>
      </c>
      <c r="S101" s="22">
        <f t="shared" si="20"/>
        <v>0.06</v>
      </c>
      <c r="T101" s="22">
        <f t="shared" si="21"/>
        <v>0</v>
      </c>
      <c r="U101" s="22">
        <f t="shared" si="22"/>
        <v>9.4339999999999993E-2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41.971697999999996</v>
      </c>
      <c r="Z101" s="25">
        <f t="shared" si="27"/>
        <v>0</v>
      </c>
    </row>
    <row r="102" spans="2:26" s="3" customFormat="1" ht="12" customHeight="1">
      <c r="B102" s="242"/>
      <c r="C102" s="26" t="s">
        <v>120</v>
      </c>
      <c r="D102" s="22">
        <f t="shared" si="14"/>
        <v>1393.3954529999999</v>
      </c>
      <c r="E102" s="22">
        <f t="shared" si="15"/>
        <v>4.2307269999999999</v>
      </c>
      <c r="F102" s="22">
        <f t="shared" si="35"/>
        <v>98.854036000000008</v>
      </c>
      <c r="G102" s="22">
        <f t="shared" si="35"/>
        <v>1100.1268460000001</v>
      </c>
      <c r="H102" s="22">
        <f t="shared" si="35"/>
        <v>20.94450299999999</v>
      </c>
      <c r="I102" s="22">
        <f t="shared" si="35"/>
        <v>105.18812700000001</v>
      </c>
      <c r="J102" s="22">
        <f t="shared" si="35"/>
        <v>9.6889069999999986</v>
      </c>
      <c r="K102" s="22">
        <f t="shared" si="16"/>
        <v>24.791820999999999</v>
      </c>
      <c r="L102" s="22">
        <f t="shared" si="31"/>
        <v>14.649838000000001</v>
      </c>
      <c r="M102" s="22" t="e">
        <f t="shared" si="32"/>
        <v>#REF!</v>
      </c>
      <c r="N102" s="22">
        <f t="shared" si="33"/>
        <v>36.582659999999997</v>
      </c>
      <c r="O102" s="22" t="e">
        <f t="shared" si="34"/>
        <v>#REF!</v>
      </c>
      <c r="P102" s="22">
        <f t="shared" si="17"/>
        <v>35.171300000000002</v>
      </c>
      <c r="Q102" s="22">
        <f t="shared" si="18"/>
        <v>0</v>
      </c>
      <c r="R102" s="22" t="e">
        <f t="shared" si="19"/>
        <v>#REF!</v>
      </c>
      <c r="S102" s="22">
        <f t="shared" si="20"/>
        <v>17.500653999999997</v>
      </c>
      <c r="T102" s="22">
        <f t="shared" si="21"/>
        <v>10.500389999999999</v>
      </c>
      <c r="U102" s="22">
        <f t="shared" si="22"/>
        <v>7.1702560000000011</v>
      </c>
      <c r="V102" s="22">
        <f t="shared" si="23"/>
        <v>14.648388999999998</v>
      </c>
      <c r="W102" s="22">
        <f t="shared" si="24"/>
        <v>14.648388999999998</v>
      </c>
      <c r="X102" s="22">
        <f t="shared" si="25"/>
        <v>0</v>
      </c>
      <c r="Y102" s="22">
        <f t="shared" si="26"/>
        <v>14.231525000000001</v>
      </c>
      <c r="Z102" s="25">
        <f t="shared" si="27"/>
        <v>4.2307269999999999</v>
      </c>
    </row>
    <row r="103" spans="2:26" s="3" customFormat="1" ht="12" customHeight="1">
      <c r="B103" s="242"/>
      <c r="C103" s="26" t="s">
        <v>121</v>
      </c>
      <c r="D103" s="22">
        <f t="shared" si="14"/>
        <v>696.09599500000002</v>
      </c>
      <c r="E103" s="22">
        <f t="shared" si="15"/>
        <v>152.44485899999998</v>
      </c>
      <c r="F103" s="22">
        <f t="shared" si="35"/>
        <v>-1.1050000000000001E-2</v>
      </c>
      <c r="G103" s="22">
        <f t="shared" si="35"/>
        <v>504.96275199999997</v>
      </c>
      <c r="H103" s="22">
        <f t="shared" si="35"/>
        <v>9.5570000000000002E-2</v>
      </c>
      <c r="I103" s="22">
        <f t="shared" si="35"/>
        <v>25.892882999999998</v>
      </c>
      <c r="J103" s="22">
        <f t="shared" si="35"/>
        <v>0.85422300000000018</v>
      </c>
      <c r="K103" s="22">
        <f t="shared" si="16"/>
        <v>0</v>
      </c>
      <c r="L103" s="22">
        <f t="shared" si="31"/>
        <v>0.203124</v>
      </c>
      <c r="M103" s="22" t="e">
        <f t="shared" si="32"/>
        <v>#REF!</v>
      </c>
      <c r="N103" s="22">
        <f t="shared" si="33"/>
        <v>23.127088000000001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6.5168229999999996</v>
      </c>
      <c r="W103" s="22">
        <f t="shared" si="24"/>
        <v>6.1364409999999996</v>
      </c>
      <c r="X103" s="22">
        <f t="shared" si="25"/>
        <v>0.38038200000000005</v>
      </c>
      <c r="Y103" s="22">
        <f t="shared" si="26"/>
        <v>6.1941579999999998</v>
      </c>
      <c r="Z103" s="25">
        <f t="shared" si="27"/>
        <v>0.48902300000000004</v>
      </c>
    </row>
    <row r="104" spans="2:26" s="3" customFormat="1" ht="12" customHeight="1">
      <c r="B104" s="242"/>
      <c r="C104" s="26" t="s">
        <v>122</v>
      </c>
      <c r="D104" s="22">
        <f t="shared" si="14"/>
        <v>333.591566</v>
      </c>
      <c r="E104" s="22">
        <f t="shared" si="15"/>
        <v>303.15720600000003</v>
      </c>
      <c r="F104" s="22">
        <f t="shared" si="35"/>
        <v>0</v>
      </c>
      <c r="G104" s="22">
        <f t="shared" si="35"/>
        <v>4.0278099999999997</v>
      </c>
      <c r="H104" s="22">
        <f t="shared" si="35"/>
        <v>0</v>
      </c>
      <c r="I104" s="22">
        <f t="shared" si="35"/>
        <v>4.0186000000000002</v>
      </c>
      <c r="J104" s="22">
        <f t="shared" si="35"/>
        <v>1.875346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22.38795</v>
      </c>
      <c r="Z104" s="25">
        <f t="shared" si="27"/>
        <v>0</v>
      </c>
    </row>
    <row r="105" spans="2:26" s="3" customFormat="1" ht="12" customHeight="1">
      <c r="B105" s="242"/>
      <c r="C105" s="26" t="s">
        <v>123</v>
      </c>
      <c r="D105" s="22">
        <f t="shared" si="14"/>
        <v>309.10403100000008</v>
      </c>
      <c r="E105" s="22">
        <f t="shared" si="15"/>
        <v>91.317619000000008</v>
      </c>
      <c r="F105" s="22">
        <f t="shared" si="35"/>
        <v>-33.356000000000002</v>
      </c>
      <c r="G105" s="22">
        <f t="shared" si="35"/>
        <v>189.86641500000002</v>
      </c>
      <c r="H105" s="22">
        <f t="shared" si="35"/>
        <v>5.7068580000000004</v>
      </c>
      <c r="I105" s="22">
        <f t="shared" si="35"/>
        <v>12.680289</v>
      </c>
      <c r="J105" s="22">
        <f t="shared" si="35"/>
        <v>1.4183379999999997</v>
      </c>
      <c r="K105" s="22">
        <f t="shared" si="16"/>
        <v>5.11538</v>
      </c>
      <c r="L105" s="22">
        <f t="shared" si="31"/>
        <v>2.1571029999999998</v>
      </c>
      <c r="M105" s="22" t="e">
        <f t="shared" si="32"/>
        <v>#REF!</v>
      </c>
      <c r="N105" s="22">
        <f t="shared" si="33"/>
        <v>1.1749240000000001</v>
      </c>
      <c r="O105" s="22" t="e">
        <f t="shared" si="34"/>
        <v>#REF!</v>
      </c>
      <c r="P105" s="22">
        <f t="shared" si="17"/>
        <v>34.140099999999997</v>
      </c>
      <c r="Q105" s="22">
        <f t="shared" si="18"/>
        <v>4.8140000000000001</v>
      </c>
      <c r="R105" s="22" t="e">
        <f t="shared" si="19"/>
        <v>#REF!</v>
      </c>
      <c r="S105" s="22">
        <f t="shared" si="20"/>
        <v>26.164335000000001</v>
      </c>
      <c r="T105" s="22">
        <f t="shared" si="21"/>
        <v>3.1617649999999999</v>
      </c>
      <c r="U105" s="22">
        <f t="shared" si="22"/>
        <v>0</v>
      </c>
      <c r="V105" s="22">
        <f t="shared" si="23"/>
        <v>4.1796499999999996</v>
      </c>
      <c r="W105" s="22">
        <f t="shared" si="24"/>
        <v>4.1796499999999996</v>
      </c>
      <c r="X105" s="22">
        <f t="shared" si="25"/>
        <v>0</v>
      </c>
      <c r="Y105" s="22">
        <f t="shared" si="26"/>
        <v>4.5690999999999997</v>
      </c>
      <c r="Z105" s="25">
        <f t="shared" si="27"/>
        <v>1.5644189999999998</v>
      </c>
    </row>
    <row r="106" spans="2:26" s="3" customFormat="1" ht="12" customHeight="1">
      <c r="B106" s="242"/>
      <c r="C106" s="26" t="s">
        <v>130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43"/>
      <c r="C107" s="26" t="s">
        <v>87</v>
      </c>
      <c r="D107" s="22">
        <f t="shared" si="14"/>
        <v>3390.5973899999999</v>
      </c>
      <c r="E107" s="22">
        <f t="shared" si="15"/>
        <v>555.91857500000003</v>
      </c>
      <c r="F107" s="22">
        <f t="shared" si="35"/>
        <v>289.991646</v>
      </c>
      <c r="G107" s="22">
        <f t="shared" si="35"/>
        <v>2132.7007410000001</v>
      </c>
      <c r="H107" s="22">
        <f t="shared" si="35"/>
        <v>53.691419999999994</v>
      </c>
      <c r="I107" s="22">
        <f t="shared" si="35"/>
        <v>161.84291799999997</v>
      </c>
      <c r="J107" s="22">
        <f t="shared" si="35"/>
        <v>16.512169999999998</v>
      </c>
      <c r="K107" s="22">
        <f t="shared" si="16"/>
        <v>34.717034999999996</v>
      </c>
      <c r="L107" s="22">
        <f t="shared" si="31"/>
        <v>20.683153999999998</v>
      </c>
      <c r="M107" s="22" t="e">
        <f t="shared" si="32"/>
        <v>#REF!</v>
      </c>
      <c r="N107" s="22">
        <f t="shared" si="33"/>
        <v>61.498284999999996</v>
      </c>
      <c r="O107" s="22" t="e">
        <f t="shared" si="34"/>
        <v>#REF!</v>
      </c>
      <c r="P107" s="22">
        <f t="shared" si="17"/>
        <v>69.66574</v>
      </c>
      <c r="Q107" s="22">
        <f t="shared" si="18"/>
        <v>5.0140000000000002</v>
      </c>
      <c r="R107" s="22" t="e">
        <f t="shared" si="19"/>
        <v>#REF!</v>
      </c>
      <c r="S107" s="22">
        <f t="shared" si="20"/>
        <v>43.724988999999994</v>
      </c>
      <c r="T107" s="22">
        <f t="shared" si="21"/>
        <v>13.662154999999998</v>
      </c>
      <c r="U107" s="22">
        <f t="shared" si="22"/>
        <v>7.2645960000000009</v>
      </c>
      <c r="V107" s="22">
        <f t="shared" si="23"/>
        <v>25.344861999999996</v>
      </c>
      <c r="W107" s="22">
        <f t="shared" si="24"/>
        <v>24.964479999999998</v>
      </c>
      <c r="X107" s="22">
        <f t="shared" si="25"/>
        <v>0.38038200000000005</v>
      </c>
      <c r="Y107" s="22">
        <f t="shared" si="26"/>
        <v>101.44148800000001</v>
      </c>
      <c r="Z107" s="25">
        <f t="shared" si="27"/>
        <v>6.2841690000000003</v>
      </c>
    </row>
    <row r="108" spans="2:26" s="3" customFormat="1" ht="12" customHeight="1">
      <c r="B108" s="14"/>
      <c r="C108" s="27" t="s">
        <v>3</v>
      </c>
      <c r="D108" s="22">
        <f t="shared" si="14"/>
        <v>27890.692282999997</v>
      </c>
      <c r="E108" s="22">
        <f t="shared" si="15"/>
        <v>2858.1880349999997</v>
      </c>
      <c r="F108" s="22">
        <f t="shared" si="35"/>
        <v>4322.9162800000004</v>
      </c>
      <c r="G108" s="22">
        <f t="shared" si="35"/>
        <v>13886.291720000003</v>
      </c>
      <c r="H108" s="22">
        <f t="shared" si="35"/>
        <v>731.78471000000002</v>
      </c>
      <c r="I108" s="22">
        <f t="shared" si="35"/>
        <v>1094.6234979999999</v>
      </c>
      <c r="J108" s="22">
        <f t="shared" si="35"/>
        <v>219.51160200000004</v>
      </c>
      <c r="K108" s="22">
        <f t="shared" si="16"/>
        <v>313.43409500000007</v>
      </c>
      <c r="L108" s="22">
        <f t="shared" si="31"/>
        <v>169.07395399999999</v>
      </c>
      <c r="M108" s="22" t="e">
        <f t="shared" si="32"/>
        <v>#REF!</v>
      </c>
      <c r="N108" s="22">
        <f t="shared" si="33"/>
        <v>230.77775100000002</v>
      </c>
      <c r="O108" s="22" t="e">
        <f t="shared" si="34"/>
        <v>#REF!</v>
      </c>
      <c r="P108" s="22">
        <f t="shared" si="17"/>
        <v>5349.3015869999999</v>
      </c>
      <c r="Q108" s="22">
        <f t="shared" si="18"/>
        <v>572.48787900000013</v>
      </c>
      <c r="R108" s="22" t="e">
        <f t="shared" si="19"/>
        <v>#REF!</v>
      </c>
      <c r="S108" s="22">
        <f t="shared" si="20"/>
        <v>2911.1296129999996</v>
      </c>
      <c r="T108" s="22">
        <f t="shared" si="21"/>
        <v>1639.37474</v>
      </c>
      <c r="U108" s="22">
        <f t="shared" si="22"/>
        <v>226.30935500000001</v>
      </c>
      <c r="V108" s="22">
        <f t="shared" si="23"/>
        <v>267.66789299999999</v>
      </c>
      <c r="W108" s="22">
        <f t="shared" si="24"/>
        <v>199.93877700000004</v>
      </c>
      <c r="X108" s="22">
        <f t="shared" si="25"/>
        <v>67.729116000000005</v>
      </c>
      <c r="Y108" s="22">
        <f t="shared" si="26"/>
        <v>621.91856000000007</v>
      </c>
      <c r="Z108" s="25">
        <f t="shared" si="27"/>
        <v>81.012238000000011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2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2017-06-13T08:30:34Z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